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9.xml" ContentType="application/vnd.openxmlformats-officedocument.themeOverride+xml"/>
  <Override PartName="/xl/drawings/drawing51.xml" ContentType="application/vnd.openxmlformats-officedocument.drawingml.chartshape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0.xml" ContentType="application/vnd.openxmlformats-officedocument.themeOverride+xml"/>
  <Override PartName="/xl/drawings/drawing52.xml" ContentType="application/vnd.openxmlformats-officedocument.drawingml.chartshape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1.xml" ContentType="application/vnd.openxmlformats-officedocument.themeOverride+xml"/>
  <Override PartName="/xl/drawings/drawing53.xml" ContentType="application/vnd.openxmlformats-officedocument.drawingml.chartshape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2.xml" ContentType="application/vnd.openxmlformats-officedocument.themeOverride+xml"/>
  <Override PartName="/xl/drawings/drawing54.xml" ContentType="application/vnd.openxmlformats-officedocument.drawingml.chartshape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3.xml" ContentType="application/vnd.openxmlformats-officedocument.themeOverride+xml"/>
  <Override PartName="/xl/drawings/drawing55.xml" ContentType="application/vnd.openxmlformats-officedocument.drawingml.chartshape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4.xml" ContentType="application/vnd.openxmlformats-officedocument.themeOverride+xml"/>
  <Override PartName="/xl/drawings/drawing56.xml" ContentType="application/vnd.openxmlformats-officedocument.drawingml.chartshape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5.xml" ContentType="application/vnd.openxmlformats-officedocument.themeOverride+xml"/>
  <Override PartName="/xl/drawings/drawing57.xml" ContentType="application/vnd.openxmlformats-officedocument.drawingml.chartshapes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6.xml" ContentType="application/vnd.openxmlformats-officedocument.themeOverrid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7.xml" ContentType="application/vnd.openxmlformats-officedocument.themeOverride+xml"/>
  <Override PartName="/xl/drawings/drawing60.xml" ContentType="application/vnd.openxmlformats-officedocument.drawingml.chartshapes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8.xml" ContentType="application/vnd.openxmlformats-officedocument.themeOverride+xml"/>
  <Override PartName="/xl/drawings/drawing61.xml" ContentType="application/vnd.openxmlformats-officedocument.drawingml.chartshape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9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0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1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2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3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4.xml" ContentType="application/vnd.openxmlformats-officedocument.themeOverride+xml"/>
  <Override PartName="/xl/drawings/drawing71.xml" ContentType="application/vnd.openxmlformats-officedocument.drawingml.chartshape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7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9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0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1.xml" ContentType="application/vnd.openxmlformats-officedocument.drawingml.chart+xml"/>
  <Override PartName="/xl/drawings/drawing95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96.xml" ContentType="application/vnd.openxmlformats-officedocument.drawingml.chartshapes+xml"/>
  <Override PartName="/xl/charts/chart63.xml" ContentType="application/vnd.openxmlformats-officedocument.drawingml.chart+xml"/>
  <Override PartName="/xl/theme/themeOverride61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99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2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5.xml" ContentType="application/vnd.openxmlformats-officedocument.drawingml.chartshapes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70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2.xml" ContentType="application/vnd.openxmlformats-officedocument.drawingml.chartshapes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17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5.xml" ContentType="application/vnd.openxmlformats-officedocument.themeOverrid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6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7.xml" ContentType="application/vnd.openxmlformats-officedocument.themeOverride+xml"/>
  <Override PartName="/xl/drawings/drawing12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enero/"/>
    </mc:Choice>
  </mc:AlternateContent>
  <xr:revisionPtr revIDLastSave="194" documentId="8_{00279271-20F8-46FB-A7BC-745CC44F5A98}" xr6:coauthVersionLast="47" xr6:coauthVersionMax="47" xr10:uidLastSave="{DDBFB2E5-E1EE-4C87-8671-2E45CB620629}"/>
  <bookViews>
    <workbookView xWindow="-120" yWindow="-120" windowWidth="29040" windowHeight="15720" xr2:uid="{D5B6691A-4617-402B-9B64-0A4832F3A2D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hot" sheetId="16" r:id="rId15"/>
    <sheet name="viaj entrados lugar residen apt" sheetId="17" r:id="rId16"/>
    <sheet name="viaj entrados lugar residen cat" sheetId="18" r:id="rId17"/>
    <sheet name="viaj entr lugar res año categor" sheetId="19" r:id="rId18"/>
    <sheet name="viajeros alojados" sheetId="20" r:id="rId19"/>
    <sheet name="viaj alojados lugar residen acu" sheetId="22" r:id="rId20"/>
    <sheet name="Pernoctaciones" sheetId="23" r:id="rId21"/>
    <sheet name="Pernoctaciones evol mensu TF" sheetId="49" r:id="rId22"/>
    <sheet name="Pernocta evol mensu TF cat" sheetId="50" r:id="rId23"/>
    <sheet name="Pernoctaciones lugar reside" sheetId="26" r:id="rId24"/>
    <sheet name="Pernoctaciones lugar reside año" sheetId="28" r:id="rId25"/>
    <sheet name="Estancia media" sheetId="29" r:id="rId26"/>
    <sheet name="EM evol menusual lugar resd" sheetId="30" r:id="rId27"/>
    <sheet name="EM evol mensu TF cat " sheetId="31" r:id="rId28"/>
    <sheet name="Tasa de ocupación" sheetId="32" r:id="rId29"/>
    <sheet name="tasa de ocupación evol mens" sheetId="33" r:id="rId30"/>
    <sheet name="indicadores rentabilidad" sheetId="34" r:id="rId31"/>
    <sheet name="ADR RevPAR ingresos totales ult" sheetId="35" r:id="rId32"/>
    <sheet name="viajeros españoles" sheetId="36" r:id="rId33"/>
    <sheet name="distribución españoles x Resid" sheetId="37" r:id="rId34"/>
    <sheet name="distribución españoles x cate" sheetId="38" r:id="rId35"/>
    <sheet name="distribución peninsulare x cate" sheetId="39" r:id="rId36"/>
    <sheet name="distribución canarios x cate" sheetId="40" r:id="rId37"/>
    <sheet name="distribución españoles x mun al" sheetId="41" r:id="rId38"/>
    <sheet name="distribución peninsula x munici" sheetId="42" r:id="rId39"/>
    <sheet name="distribución canarias x munici" sheetId="43" r:id="rId40"/>
    <sheet name="evolución anual viaj ent españo" sheetId="44" r:id="rId41"/>
    <sheet name="evolución anual viaj ent penins" sheetId="45" r:id="rId42"/>
    <sheet name="evolución anual viaj ent canari" sheetId="46" r:id="rId43"/>
  </sheets>
  <externalReferences>
    <externalReference r:id="rId44"/>
  </externalReferences>
  <definedNames>
    <definedName name="_xlnm.Print_Area" localSheetId="39">'distribución canarias x munici'!$B$3:$AB$37</definedName>
    <definedName name="_xlnm.Print_Area" localSheetId="36">'distribución canarios x cate'!$B$3:$AB$33</definedName>
    <definedName name="_xlnm.Print_Area" localSheetId="34">'distribución españoles x cate'!$B$3:$AB$33</definedName>
    <definedName name="_xlnm.Print_Area" localSheetId="37">'distribución españoles x mun al'!$B$3:$AB$37</definedName>
    <definedName name="_xlnm.Print_Area" localSheetId="33">'distribución españoles x Resid'!$B$3:$AB$32</definedName>
    <definedName name="_xlnm.Print_Area" localSheetId="38">'distribución peninsula x munici'!$B$3:$AB$37</definedName>
    <definedName name="_xlnm.Print_Area" localSheetId="35">'distribución peninsulare x cate'!$B$3:$AB$33</definedName>
    <definedName name="_xlnm.Print_Area" localSheetId="23">'Pernoctaciones lugar reside'!$B$4:$K$162</definedName>
    <definedName name="_xlnm.Print_Area" localSheetId="24">'Pernoctaciones lugar reside año'!$B$4:$M$162</definedName>
    <definedName name="_xlnm.Print_Area" localSheetId="19">'viaj alojados lugar residen acu'!$B$4:$L$163</definedName>
    <definedName name="_xlnm.Print_Area" localSheetId="17">'viaj entr lugar res año categor'!$B$4:$B$164</definedName>
    <definedName name="_xlnm.Print_Area" localSheetId="12">'viaj entrados lugar resid años '!$B$3:$K$162</definedName>
    <definedName name="_xlnm.Print_Area" localSheetId="15">'viaj entrados lugar residen apt'!$B$4:$K$22</definedName>
    <definedName name="_xlnm.Print_Area" localSheetId="16">'viaj entrados lugar residen cat'!$B$3:$B$163</definedName>
    <definedName name="_xlnm.Print_Area" localSheetId="14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6" i="50" l="1"/>
  <c r="J66" i="50"/>
  <c r="H66" i="50"/>
  <c r="F66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N54" i="50"/>
  <c r="L54" i="50"/>
  <c r="J54" i="50"/>
  <c r="H54" i="50"/>
  <c r="F54" i="50"/>
  <c r="L53" i="50"/>
  <c r="J53" i="50"/>
  <c r="M52" i="50"/>
  <c r="N53" i="50" s="1"/>
  <c r="K52" i="50"/>
  <c r="I52" i="50"/>
  <c r="G52" i="50"/>
  <c r="H53" i="50" s="1"/>
  <c r="E52" i="50"/>
  <c r="F53" i="50" s="1"/>
  <c r="C52" i="50"/>
  <c r="D53" i="50" s="1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N31" i="50"/>
  <c r="L31" i="50"/>
  <c r="J31" i="50"/>
  <c r="H31" i="50"/>
  <c r="F31" i="50"/>
  <c r="N30" i="50"/>
  <c r="J30" i="50"/>
  <c r="M29" i="50"/>
  <c r="K29" i="50"/>
  <c r="I29" i="50"/>
  <c r="L30" i="50" s="1"/>
  <c r="G29" i="50"/>
  <c r="H30" i="50" s="1"/>
  <c r="E29" i="50"/>
  <c r="F30" i="50" s="1"/>
  <c r="C29" i="50"/>
  <c r="D30" i="50" s="1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N9" i="50"/>
  <c r="L9" i="50"/>
  <c r="J9" i="50"/>
  <c r="H9" i="50"/>
  <c r="F9" i="50"/>
  <c r="K7" i="50"/>
  <c r="I7" i="50" s="1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N255" i="49"/>
  <c r="L255" i="49"/>
  <c r="J255" i="49"/>
  <c r="H255" i="49"/>
  <c r="F255" i="49"/>
  <c r="M253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N229" i="49"/>
  <c r="L229" i="49"/>
  <c r="J229" i="49"/>
  <c r="H229" i="49"/>
  <c r="F229" i="49"/>
  <c r="M227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N207" i="49"/>
  <c r="L207" i="49"/>
  <c r="J207" i="49"/>
  <c r="H207" i="49"/>
  <c r="F207" i="49"/>
  <c r="M205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N185" i="49"/>
  <c r="L185" i="49"/>
  <c r="J185" i="49"/>
  <c r="H185" i="49"/>
  <c r="F185" i="49"/>
  <c r="M183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N163" i="49"/>
  <c r="L163" i="49"/>
  <c r="J163" i="49"/>
  <c r="H163" i="49"/>
  <c r="F163" i="49"/>
  <c r="M161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N141" i="49"/>
  <c r="L141" i="49"/>
  <c r="J141" i="49"/>
  <c r="H141" i="49"/>
  <c r="F141" i="49"/>
  <c r="M139" i="49"/>
  <c r="K139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N119" i="49"/>
  <c r="L119" i="49"/>
  <c r="J119" i="49"/>
  <c r="H119" i="49"/>
  <c r="F119" i="49"/>
  <c r="M117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N97" i="49"/>
  <c r="L97" i="49"/>
  <c r="J97" i="49"/>
  <c r="H97" i="49"/>
  <c r="F97" i="49"/>
  <c r="M95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N75" i="49"/>
  <c r="L75" i="49"/>
  <c r="J75" i="49"/>
  <c r="H75" i="49"/>
  <c r="F75" i="49"/>
  <c r="M73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N53" i="49"/>
  <c r="L53" i="49"/>
  <c r="J53" i="49"/>
  <c r="H53" i="49"/>
  <c r="F53" i="49"/>
  <c r="M51" i="49"/>
  <c r="K51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N31" i="49"/>
  <c r="L31" i="49"/>
  <c r="J31" i="49"/>
  <c r="H31" i="49"/>
  <c r="F31" i="49"/>
  <c r="M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N9" i="49"/>
  <c r="L9" i="49"/>
  <c r="J9" i="49"/>
  <c r="H9" i="49"/>
  <c r="F9" i="49"/>
  <c r="N8" i="49"/>
  <c r="K7" i="49"/>
  <c r="B252" i="49"/>
  <c r="B226" i="49"/>
  <c r="B204" i="49"/>
  <c r="B182" i="49"/>
  <c r="B160" i="49"/>
  <c r="B138" i="49"/>
  <c r="B116" i="49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N53" i="48"/>
  <c r="L53" i="48"/>
  <c r="J53" i="48"/>
  <c r="H53" i="48"/>
  <c r="F53" i="48"/>
  <c r="N52" i="48"/>
  <c r="L52" i="48"/>
  <c r="J52" i="48"/>
  <c r="H52" i="48"/>
  <c r="D52" i="48"/>
  <c r="E51" i="48"/>
  <c r="F52" i="48" s="1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N31" i="48"/>
  <c r="L31" i="48"/>
  <c r="J31" i="48"/>
  <c r="H31" i="48"/>
  <c r="F31" i="48"/>
  <c r="N30" i="48"/>
  <c r="L30" i="48"/>
  <c r="J30" i="48"/>
  <c r="H30" i="48"/>
  <c r="E29" i="48"/>
  <c r="F30" i="48" s="1"/>
  <c r="C29" i="48"/>
  <c r="D30" i="48" s="1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N9" i="48"/>
  <c r="L9" i="48"/>
  <c r="J9" i="48"/>
  <c r="H9" i="48"/>
  <c r="F9" i="48"/>
  <c r="N8" i="48"/>
  <c r="K7" i="48"/>
  <c r="I7" i="48" s="1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N273" i="47"/>
  <c r="L273" i="47"/>
  <c r="J273" i="47"/>
  <c r="H273" i="47"/>
  <c r="F273" i="47"/>
  <c r="M271" i="47"/>
  <c r="N272" i="47" s="1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N251" i="47"/>
  <c r="L251" i="47"/>
  <c r="J251" i="47"/>
  <c r="H251" i="47"/>
  <c r="F251" i="47"/>
  <c r="M249" i="47"/>
  <c r="N250" i="47" s="1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N229" i="47"/>
  <c r="L229" i="47"/>
  <c r="J229" i="47"/>
  <c r="H229" i="47"/>
  <c r="F229" i="47"/>
  <c r="N228" i="47"/>
  <c r="M227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N207" i="47"/>
  <c r="L207" i="47"/>
  <c r="J207" i="47"/>
  <c r="H207" i="47"/>
  <c r="F207" i="47"/>
  <c r="N206" i="47"/>
  <c r="M205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N185" i="47"/>
  <c r="L185" i="47"/>
  <c r="J185" i="47"/>
  <c r="H185" i="47"/>
  <c r="F185" i="47"/>
  <c r="M183" i="47"/>
  <c r="N184" i="47" s="1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N163" i="47"/>
  <c r="L163" i="47"/>
  <c r="J163" i="47"/>
  <c r="H163" i="47"/>
  <c r="F163" i="47"/>
  <c r="M161" i="47"/>
  <c r="N162" i="47" s="1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N141" i="47"/>
  <c r="L141" i="47"/>
  <c r="J141" i="47"/>
  <c r="H141" i="47"/>
  <c r="F141" i="47"/>
  <c r="M139" i="47"/>
  <c r="N140" i="47" s="1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N119" i="47"/>
  <c r="L119" i="47"/>
  <c r="J119" i="47"/>
  <c r="H119" i="47"/>
  <c r="F119" i="47"/>
  <c r="N118" i="47"/>
  <c r="M117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N97" i="47"/>
  <c r="L97" i="47"/>
  <c r="J97" i="47"/>
  <c r="H97" i="47"/>
  <c r="F97" i="47"/>
  <c r="M95" i="47"/>
  <c r="N96" i="47" s="1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N75" i="47"/>
  <c r="L75" i="47"/>
  <c r="J75" i="47"/>
  <c r="H75" i="47"/>
  <c r="F75" i="47"/>
  <c r="M73" i="47"/>
  <c r="N74" i="47" s="1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N53" i="47"/>
  <c r="L53" i="47"/>
  <c r="J53" i="47"/>
  <c r="H53" i="47"/>
  <c r="F53" i="47"/>
  <c r="N52" i="47"/>
  <c r="M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N31" i="47"/>
  <c r="L31" i="47"/>
  <c r="J31" i="47"/>
  <c r="H31" i="47"/>
  <c r="F31" i="47"/>
  <c r="M29" i="47"/>
  <c r="N30" i="47" s="1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N9" i="47"/>
  <c r="L9" i="47"/>
  <c r="J9" i="47"/>
  <c r="H9" i="47"/>
  <c r="F9" i="47"/>
  <c r="N8" i="47"/>
  <c r="K7" i="47"/>
  <c r="K183" i="47" s="1"/>
  <c r="L184" i="47" s="1"/>
  <c r="B270" i="47"/>
  <c r="B248" i="47"/>
  <c r="B226" i="47"/>
  <c r="B204" i="47"/>
  <c r="B182" i="47"/>
  <c r="B160" i="47"/>
  <c r="B138" i="47"/>
  <c r="B116" i="47"/>
  <c r="L8" i="50" l="1"/>
  <c r="G7" i="50"/>
  <c r="N8" i="50"/>
  <c r="K227" i="49"/>
  <c r="I7" i="49"/>
  <c r="K29" i="49"/>
  <c r="K95" i="49"/>
  <c r="K183" i="49"/>
  <c r="K205" i="49"/>
  <c r="K117" i="49"/>
  <c r="K73" i="49"/>
  <c r="K161" i="49"/>
  <c r="K253" i="49"/>
  <c r="J8" i="48"/>
  <c r="G7" i="48"/>
  <c r="L8" i="48"/>
  <c r="K51" i="47"/>
  <c r="L52" i="47" s="1"/>
  <c r="K227" i="47"/>
  <c r="L228" i="47" s="1"/>
  <c r="K29" i="47"/>
  <c r="L30" i="47" s="1"/>
  <c r="K73" i="47"/>
  <c r="L74" i="47" s="1"/>
  <c r="K249" i="47"/>
  <c r="L250" i="47" s="1"/>
  <c r="K95" i="47"/>
  <c r="L96" i="47" s="1"/>
  <c r="K271" i="47"/>
  <c r="L272" i="47" s="1"/>
  <c r="K117" i="47"/>
  <c r="L118" i="47" s="1"/>
  <c r="L8" i="47"/>
  <c r="K139" i="47"/>
  <c r="L140" i="47" s="1"/>
  <c r="K205" i="47"/>
  <c r="L206" i="47" s="1"/>
  <c r="K161" i="47"/>
  <c r="L162" i="47" s="1"/>
  <c r="I7" i="47"/>
  <c r="E7" i="50" l="1"/>
  <c r="J8" i="50"/>
  <c r="I227" i="49"/>
  <c r="I139" i="49"/>
  <c r="I51" i="49"/>
  <c r="I253" i="49"/>
  <c r="I161" i="49"/>
  <c r="I73" i="49"/>
  <c r="I183" i="49"/>
  <c r="I95" i="49"/>
  <c r="G7" i="49"/>
  <c r="J8" i="49" s="1"/>
  <c r="I205" i="49"/>
  <c r="I117" i="49"/>
  <c r="I29" i="49"/>
  <c r="L8" i="49"/>
  <c r="H8" i="48"/>
  <c r="E7" i="48"/>
  <c r="I205" i="47"/>
  <c r="J206" i="47" s="1"/>
  <c r="I29" i="47"/>
  <c r="J30" i="47" s="1"/>
  <c r="I183" i="47"/>
  <c r="J184" i="47" s="1"/>
  <c r="G7" i="47"/>
  <c r="I161" i="47"/>
  <c r="J162" i="47" s="1"/>
  <c r="I139" i="47"/>
  <c r="J140" i="47" s="1"/>
  <c r="J8" i="47"/>
  <c r="I117" i="47"/>
  <c r="J118" i="47" s="1"/>
  <c r="I227" i="47"/>
  <c r="J228" i="47" s="1"/>
  <c r="I51" i="47"/>
  <c r="J52" i="47" s="1"/>
  <c r="I271" i="47"/>
  <c r="J272" i="47" s="1"/>
  <c r="I95" i="47"/>
  <c r="J96" i="47" s="1"/>
  <c r="I249" i="47"/>
  <c r="J250" i="47" s="1"/>
  <c r="I73" i="47"/>
  <c r="J74" i="47" s="1"/>
  <c r="C7" i="50" l="1"/>
  <c r="D8" i="50" s="1"/>
  <c r="F8" i="50"/>
  <c r="H8" i="50"/>
  <c r="E7" i="49"/>
  <c r="G227" i="49"/>
  <c r="H228" i="49" s="1"/>
  <c r="G139" i="49"/>
  <c r="H140" i="49" s="1"/>
  <c r="G51" i="49"/>
  <c r="H52" i="49" s="1"/>
  <c r="H8" i="49"/>
  <c r="G253" i="49"/>
  <c r="H254" i="49" s="1"/>
  <c r="G161" i="49"/>
  <c r="H162" i="49" s="1"/>
  <c r="G73" i="49"/>
  <c r="H74" i="49" s="1"/>
  <c r="G183" i="49"/>
  <c r="H184" i="49" s="1"/>
  <c r="G95" i="49"/>
  <c r="H96" i="49" s="1"/>
  <c r="G205" i="49"/>
  <c r="H206" i="49" s="1"/>
  <c r="G117" i="49"/>
  <c r="H118" i="49" s="1"/>
  <c r="G29" i="49"/>
  <c r="H30" i="49" s="1"/>
  <c r="F8" i="48"/>
  <c r="C7" i="48"/>
  <c r="D8" i="48" s="1"/>
  <c r="G227" i="47"/>
  <c r="H228" i="47" s="1"/>
  <c r="G51" i="47"/>
  <c r="H52" i="47" s="1"/>
  <c r="G249" i="47"/>
  <c r="H250" i="47" s="1"/>
  <c r="G205" i="47"/>
  <c r="H206" i="47" s="1"/>
  <c r="G29" i="47"/>
  <c r="H30" i="47" s="1"/>
  <c r="G73" i="47"/>
  <c r="H74" i="47" s="1"/>
  <c r="G183" i="47"/>
  <c r="H184" i="47" s="1"/>
  <c r="E7" i="47"/>
  <c r="G161" i="47"/>
  <c r="H162" i="47" s="1"/>
  <c r="G139" i="47"/>
  <c r="H140" i="47" s="1"/>
  <c r="H8" i="47"/>
  <c r="G117" i="47"/>
  <c r="H118" i="47" s="1"/>
  <c r="G271" i="47"/>
  <c r="H272" i="47" s="1"/>
  <c r="G95" i="47"/>
  <c r="H96" i="47" s="1"/>
  <c r="E205" i="49" l="1"/>
  <c r="F206" i="49" s="1"/>
  <c r="E117" i="49"/>
  <c r="F118" i="49" s="1"/>
  <c r="E29" i="49"/>
  <c r="F30" i="49" s="1"/>
  <c r="C7" i="49"/>
  <c r="E227" i="49"/>
  <c r="F228" i="49" s="1"/>
  <c r="E139" i="49"/>
  <c r="F140" i="49" s="1"/>
  <c r="E51" i="49"/>
  <c r="F52" i="49" s="1"/>
  <c r="F8" i="49"/>
  <c r="E253" i="49"/>
  <c r="F254" i="49" s="1"/>
  <c r="E161" i="49"/>
  <c r="F162" i="49" s="1"/>
  <c r="E73" i="49"/>
  <c r="F74" i="49" s="1"/>
  <c r="E183" i="49"/>
  <c r="F184" i="49" s="1"/>
  <c r="E95" i="49"/>
  <c r="F96" i="49" s="1"/>
  <c r="E249" i="47"/>
  <c r="F250" i="47" s="1"/>
  <c r="E73" i="47"/>
  <c r="F74" i="47" s="1"/>
  <c r="E227" i="47"/>
  <c r="F228" i="47" s="1"/>
  <c r="E51" i="47"/>
  <c r="F52" i="47" s="1"/>
  <c r="E271" i="47"/>
  <c r="F272" i="47" s="1"/>
  <c r="E205" i="47"/>
  <c r="F206" i="47" s="1"/>
  <c r="E29" i="47"/>
  <c r="F30" i="47" s="1"/>
  <c r="E183" i="47"/>
  <c r="F184" i="47" s="1"/>
  <c r="C7" i="47"/>
  <c r="E95" i="47"/>
  <c r="F96" i="47" s="1"/>
  <c r="E161" i="47"/>
  <c r="F162" i="47" s="1"/>
  <c r="E139" i="47"/>
  <c r="F140" i="47" s="1"/>
  <c r="F8" i="47"/>
  <c r="E117" i="47"/>
  <c r="F118" i="47" s="1"/>
  <c r="C253" i="49" l="1"/>
  <c r="D254" i="49" s="1"/>
  <c r="C205" i="49"/>
  <c r="D206" i="49" s="1"/>
  <c r="C117" i="49"/>
  <c r="D118" i="49" s="1"/>
  <c r="C29" i="49"/>
  <c r="D30" i="49" s="1"/>
  <c r="C73" i="49"/>
  <c r="D74" i="49" s="1"/>
  <c r="C227" i="49"/>
  <c r="D228" i="49" s="1"/>
  <c r="C139" i="49"/>
  <c r="D140" i="49" s="1"/>
  <c r="C51" i="49"/>
  <c r="D52" i="49" s="1"/>
  <c r="C161" i="49"/>
  <c r="D162" i="49" s="1"/>
  <c r="D8" i="49"/>
  <c r="C183" i="49"/>
  <c r="D184" i="49" s="1"/>
  <c r="C95" i="49"/>
  <c r="D96" i="49" s="1"/>
  <c r="C271" i="47"/>
  <c r="D272" i="47" s="1"/>
  <c r="C95" i="47"/>
  <c r="D96" i="47" s="1"/>
  <c r="C249" i="47"/>
  <c r="D250" i="47" s="1"/>
  <c r="C73" i="47"/>
  <c r="D74" i="47" s="1"/>
  <c r="C227" i="47"/>
  <c r="D228" i="47" s="1"/>
  <c r="C51" i="47"/>
  <c r="D52" i="47" s="1"/>
  <c r="C205" i="47"/>
  <c r="D206" i="47" s="1"/>
  <c r="C29" i="47"/>
  <c r="D30" i="47" s="1"/>
  <c r="C183" i="47"/>
  <c r="D184" i="47" s="1"/>
  <c r="C161" i="47"/>
  <c r="D162" i="47" s="1"/>
  <c r="C117" i="47"/>
  <c r="D118" i="47" s="1"/>
  <c r="C139" i="47"/>
  <c r="D140" i="47" s="1"/>
  <c r="D8" i="47"/>
  <c r="O135" i="43" l="1"/>
  <c r="N135" i="43"/>
  <c r="M135" i="43"/>
  <c r="I135" i="43"/>
  <c r="N5" i="43"/>
  <c r="M5" i="43"/>
  <c r="L5" i="43"/>
  <c r="J5" i="43"/>
  <c r="I5" i="43"/>
  <c r="H5" i="43"/>
  <c r="F5" i="43"/>
  <c r="G135" i="42"/>
  <c r="L5" i="42"/>
  <c r="I5" i="42"/>
  <c r="F5" i="42"/>
  <c r="R5" i="42"/>
  <c r="O135" i="41"/>
  <c r="N135" i="41"/>
  <c r="M135" i="41"/>
  <c r="K135" i="41"/>
  <c r="Q5" i="41"/>
  <c r="P5" i="41"/>
  <c r="N5" i="41"/>
  <c r="I5" i="41"/>
  <c r="H5" i="41"/>
  <c r="F5" i="41"/>
  <c r="O133" i="40"/>
  <c r="N133" i="40"/>
  <c r="K133" i="40"/>
  <c r="H133" i="40"/>
  <c r="G133" i="40"/>
  <c r="M5" i="40"/>
  <c r="N5" i="40"/>
  <c r="O133" i="39"/>
  <c r="L133" i="39"/>
  <c r="M133" i="39"/>
  <c r="I133" i="39"/>
  <c r="H133" i="39"/>
  <c r="G133" i="39"/>
  <c r="N133" i="39"/>
  <c r="N5" i="39"/>
  <c r="F5" i="39"/>
  <c r="O133" i="38"/>
  <c r="N133" i="38"/>
  <c r="M133" i="38"/>
  <c r="K133" i="38"/>
  <c r="L133" i="38"/>
  <c r="H133" i="38"/>
  <c r="G133" i="38"/>
  <c r="Q5" i="38"/>
  <c r="N5" i="38"/>
  <c r="J5" i="38"/>
  <c r="I5" i="38"/>
  <c r="H5" i="38"/>
  <c r="F5" i="38"/>
  <c r="I123" i="37"/>
  <c r="G123" i="37"/>
  <c r="T5" i="37"/>
  <c r="O5" i="37"/>
  <c r="M5" i="37"/>
  <c r="W29" i="35"/>
  <c r="I29" i="35"/>
  <c r="H29" i="35"/>
  <c r="AU7" i="35"/>
  <c r="AT7" i="35"/>
  <c r="AS7" i="35"/>
  <c r="AL7" i="35"/>
  <c r="AK7" i="35"/>
  <c r="K51" i="33"/>
  <c r="E51" i="33"/>
  <c r="C51" i="33"/>
  <c r="D52" i="33" s="1"/>
  <c r="M29" i="33"/>
  <c r="C29" i="33"/>
  <c r="F8" i="33"/>
  <c r="D8" i="33"/>
  <c r="N96" i="31"/>
  <c r="H96" i="31"/>
  <c r="M95" i="31"/>
  <c r="L96" i="31"/>
  <c r="J96" i="31"/>
  <c r="J74" i="31"/>
  <c r="H74" i="31"/>
  <c r="D74" i="31"/>
  <c r="M73" i="31"/>
  <c r="N74" i="31" s="1"/>
  <c r="L74" i="31"/>
  <c r="F74" i="31"/>
  <c r="L52" i="31"/>
  <c r="J52" i="31"/>
  <c r="D52" i="31"/>
  <c r="M51" i="31"/>
  <c r="N52" i="31" s="1"/>
  <c r="F52" i="31"/>
  <c r="L30" i="31"/>
  <c r="F30" i="31"/>
  <c r="D30" i="31"/>
  <c r="N8" i="31"/>
  <c r="H8" i="31"/>
  <c r="M29" i="31"/>
  <c r="L8" i="31"/>
  <c r="J8" i="31"/>
  <c r="N272" i="30"/>
  <c r="F272" i="30"/>
  <c r="D272" i="30"/>
  <c r="H272" i="30"/>
  <c r="B270" i="30"/>
  <c r="L250" i="30"/>
  <c r="J250" i="30"/>
  <c r="H250" i="30"/>
  <c r="N250" i="30"/>
  <c r="F250" i="30"/>
  <c r="D250" i="30"/>
  <c r="B248" i="30"/>
  <c r="F228" i="30"/>
  <c r="D228" i="30"/>
  <c r="J228" i="30"/>
  <c r="H228" i="30"/>
  <c r="B226" i="30"/>
  <c r="J206" i="30"/>
  <c r="L206" i="30"/>
  <c r="D206" i="30"/>
  <c r="B204" i="30"/>
  <c r="D184" i="30"/>
  <c r="H184" i="30"/>
  <c r="F184" i="30"/>
  <c r="B182" i="30"/>
  <c r="H162" i="30"/>
  <c r="L162" i="30"/>
  <c r="J162" i="30"/>
  <c r="D162" i="30"/>
  <c r="B160" i="30"/>
  <c r="L140" i="30"/>
  <c r="F140" i="30"/>
  <c r="D140" i="30"/>
  <c r="N140" i="30"/>
  <c r="H140" i="30"/>
  <c r="B138" i="30"/>
  <c r="D118" i="30"/>
  <c r="N118" i="30"/>
  <c r="L118" i="30"/>
  <c r="B116" i="30"/>
  <c r="N96" i="30"/>
  <c r="H96" i="30"/>
  <c r="F96" i="30"/>
  <c r="D96" i="30"/>
  <c r="L96" i="30"/>
  <c r="H74" i="30"/>
  <c r="F74" i="30"/>
  <c r="L74" i="30"/>
  <c r="J74" i="30"/>
  <c r="D74" i="30"/>
  <c r="L30" i="30"/>
  <c r="J30" i="30"/>
  <c r="D30" i="30"/>
  <c r="N30" i="30"/>
  <c r="H30" i="30"/>
  <c r="F30" i="30"/>
  <c r="N8" i="30"/>
  <c r="H8" i="30"/>
  <c r="F8" i="30"/>
  <c r="D8" i="30"/>
  <c r="M6" i="28"/>
  <c r="J6" i="28"/>
  <c r="B4" i="28"/>
  <c r="K6" i="26"/>
  <c r="I6" i="26"/>
  <c r="B4" i="26"/>
  <c r="W7" i="22"/>
  <c r="V7" i="22"/>
  <c r="L7" i="22"/>
  <c r="K7" i="22"/>
  <c r="B4" i="22"/>
  <c r="R7" i="19"/>
  <c r="J7" i="19"/>
  <c r="F7" i="19"/>
  <c r="B4" i="19"/>
  <c r="X6" i="18"/>
  <c r="B3" i="18"/>
  <c r="W7" i="17"/>
  <c r="B4" i="17"/>
  <c r="J7" i="16"/>
  <c r="I7" i="16"/>
  <c r="B4" i="16"/>
  <c r="T9" i="14"/>
  <c r="I9" i="14"/>
  <c r="J9" i="14"/>
  <c r="B6" i="14"/>
  <c r="W6" i="13"/>
  <c r="B3" i="13"/>
  <c r="L5" i="12"/>
  <c r="K5" i="12"/>
  <c r="B3" i="6"/>
  <c r="U6" i="5"/>
  <c r="T6" i="5"/>
  <c r="M6" i="5"/>
  <c r="B3" i="5"/>
  <c r="L79" i="3"/>
  <c r="K79" i="3"/>
  <c r="J79" i="3"/>
  <c r="K56" i="2"/>
  <c r="J56" i="2"/>
  <c r="L56" i="2"/>
  <c r="L31" i="2"/>
  <c r="J31" i="2"/>
  <c r="K31" i="2"/>
  <c r="K6" i="2"/>
  <c r="J6" i="2"/>
  <c r="B39" i="1"/>
  <c r="B38" i="1"/>
  <c r="B37" i="1"/>
  <c r="M2" i="1"/>
  <c r="I194" i="3" l="1"/>
  <c r="L58" i="2"/>
  <c r="L169" i="3"/>
  <c r="K66" i="2"/>
  <c r="J66" i="2"/>
  <c r="K60" i="3"/>
  <c r="J60" i="3"/>
  <c r="L143" i="3"/>
  <c r="I196" i="3"/>
  <c r="K185" i="3"/>
  <c r="J185" i="3"/>
  <c r="L136" i="3"/>
  <c r="L170" i="3"/>
  <c r="V19" i="5"/>
  <c r="T19" i="5"/>
  <c r="L137" i="3"/>
  <c r="L171" i="3"/>
  <c r="I190" i="3"/>
  <c r="M29" i="5"/>
  <c r="L13" i="2"/>
  <c r="L153" i="3"/>
  <c r="L144" i="3"/>
  <c r="I189" i="3"/>
  <c r="L60" i="2"/>
  <c r="L155" i="3"/>
  <c r="E42" i="2"/>
  <c r="L156" i="3"/>
  <c r="L172" i="3"/>
  <c r="L62" i="2"/>
  <c r="K61" i="3"/>
  <c r="J61" i="3"/>
  <c r="L139" i="3"/>
  <c r="L157" i="3"/>
  <c r="L165" i="3"/>
  <c r="L173" i="3"/>
  <c r="W46" i="5"/>
  <c r="K45" i="5"/>
  <c r="I45" i="5"/>
  <c r="L161" i="3"/>
  <c r="I17" i="2"/>
  <c r="L14" i="2"/>
  <c r="L154" i="3"/>
  <c r="I18" i="2"/>
  <c r="L15" i="2"/>
  <c r="J16" i="2"/>
  <c r="K16" i="2"/>
  <c r="L61" i="2"/>
  <c r="L138" i="3"/>
  <c r="I191" i="3"/>
  <c r="V35" i="5"/>
  <c r="T35" i="5"/>
  <c r="L140" i="3"/>
  <c r="L158" i="3"/>
  <c r="L166" i="3"/>
  <c r="L174" i="3"/>
  <c r="M48" i="5"/>
  <c r="W51" i="5"/>
  <c r="V51" i="5"/>
  <c r="U51" i="5"/>
  <c r="T51" i="5"/>
  <c r="S51" i="5"/>
  <c r="L7" i="2"/>
  <c r="L145" i="3"/>
  <c r="K145" i="3"/>
  <c r="J145" i="3"/>
  <c r="L8" i="2"/>
  <c r="L164" i="3"/>
  <c r="V8" i="5"/>
  <c r="T8" i="5"/>
  <c r="L9" i="2"/>
  <c r="E43" i="2"/>
  <c r="L10" i="2"/>
  <c r="L63" i="2"/>
  <c r="K19" i="2"/>
  <c r="J19" i="2"/>
  <c r="L11" i="2"/>
  <c r="I67" i="2"/>
  <c r="L64" i="2"/>
  <c r="L141" i="3"/>
  <c r="V27" i="5"/>
  <c r="T27" i="5"/>
  <c r="L135" i="3"/>
  <c r="I188" i="3"/>
  <c r="W16" i="5"/>
  <c r="V16" i="5"/>
  <c r="T16" i="5"/>
  <c r="W43" i="5"/>
  <c r="V43" i="5"/>
  <c r="T43" i="5"/>
  <c r="L59" i="2"/>
  <c r="L162" i="3"/>
  <c r="L163" i="3"/>
  <c r="L12" i="2"/>
  <c r="L57" i="2"/>
  <c r="I68" i="2"/>
  <c r="L65" i="2"/>
  <c r="L142" i="3"/>
  <c r="M10" i="5"/>
  <c r="D43" i="11"/>
  <c r="L38" i="12"/>
  <c r="M7" i="5"/>
  <c r="K7" i="5"/>
  <c r="I7" i="5"/>
  <c r="W13" i="5"/>
  <c r="U13" i="5"/>
  <c r="S13" i="5"/>
  <c r="K15" i="5"/>
  <c r="I15" i="5"/>
  <c r="U24" i="5"/>
  <c r="S24" i="5"/>
  <c r="U32" i="5"/>
  <c r="S32" i="5"/>
  <c r="M34" i="5"/>
  <c r="K34" i="5"/>
  <c r="I34" i="5"/>
  <c r="W40" i="5"/>
  <c r="U40" i="5"/>
  <c r="S40" i="5"/>
  <c r="W48" i="5"/>
  <c r="U48" i="5"/>
  <c r="S48" i="5"/>
  <c r="O9" i="9"/>
  <c r="Q11" i="9"/>
  <c r="D44" i="11"/>
  <c r="L31" i="12"/>
  <c r="J148" i="13"/>
  <c r="I148" i="13"/>
  <c r="M9" i="9"/>
  <c r="K26" i="5"/>
  <c r="I26" i="5"/>
  <c r="D16" i="11"/>
  <c r="J143" i="14"/>
  <c r="I143" i="14"/>
  <c r="D9" i="11"/>
  <c r="L27" i="12"/>
  <c r="K43" i="3"/>
  <c r="J43" i="3"/>
  <c r="K51" i="3"/>
  <c r="J51" i="3"/>
  <c r="K59" i="3"/>
  <c r="J59" i="3"/>
  <c r="K18" i="5"/>
  <c r="I18" i="5"/>
  <c r="D17" i="11"/>
  <c r="D56" i="11"/>
  <c r="J160" i="14"/>
  <c r="I160" i="14"/>
  <c r="K36" i="6"/>
  <c r="T11" i="14"/>
  <c r="E18" i="2"/>
  <c r="L35" i="2"/>
  <c r="L38" i="2"/>
  <c r="L72" i="2"/>
  <c r="T12" i="5"/>
  <c r="W12" i="5"/>
  <c r="V12" i="5"/>
  <c r="T23" i="5"/>
  <c r="V23" i="5"/>
  <c r="T31" i="5"/>
  <c r="V31" i="5"/>
  <c r="T39" i="5"/>
  <c r="W39" i="5"/>
  <c r="V39" i="5"/>
  <c r="T47" i="5"/>
  <c r="W47" i="5"/>
  <c r="V47" i="5"/>
  <c r="E17" i="9"/>
  <c r="G19" i="9"/>
  <c r="I21" i="9"/>
  <c r="D57" i="11"/>
  <c r="S36" i="6"/>
  <c r="Q13" i="9"/>
  <c r="E17" i="2"/>
  <c r="L34" i="2"/>
  <c r="L39" i="2"/>
  <c r="I42" i="2"/>
  <c r="E15" i="9"/>
  <c r="G17" i="9"/>
  <c r="I19" i="9"/>
  <c r="K21" i="9"/>
  <c r="D63" i="11"/>
  <c r="G37" i="14"/>
  <c r="O11" i="9"/>
  <c r="L32" i="2"/>
  <c r="L37" i="2"/>
  <c r="E68" i="2"/>
  <c r="L73" i="2"/>
  <c r="G17" i="2"/>
  <c r="G67" i="2"/>
  <c r="E9" i="9"/>
  <c r="G11" i="9"/>
  <c r="I13" i="9"/>
  <c r="K15" i="9"/>
  <c r="M17" i="9"/>
  <c r="O19" i="9"/>
  <c r="D36" i="11"/>
  <c r="D64" i="11"/>
  <c r="J32" i="14"/>
  <c r="I32" i="14"/>
  <c r="J160" i="16"/>
  <c r="I160" i="16"/>
  <c r="L33" i="2"/>
  <c r="L36" i="2"/>
  <c r="L40" i="2"/>
  <c r="I43" i="2"/>
  <c r="E67" i="2"/>
  <c r="L74" i="2"/>
  <c r="G18" i="2"/>
  <c r="J49" i="2"/>
  <c r="L49" i="2"/>
  <c r="K49" i="2"/>
  <c r="G68" i="2"/>
  <c r="G9" i="9"/>
  <c r="I11" i="9"/>
  <c r="K13" i="9"/>
  <c r="M15" i="9"/>
  <c r="O17" i="9"/>
  <c r="Q19" i="9"/>
  <c r="D37" i="11"/>
  <c r="D77" i="11"/>
  <c r="G10" i="9"/>
  <c r="O10" i="9"/>
  <c r="I12" i="9"/>
  <c r="Q12" i="9"/>
  <c r="K14" i="9"/>
  <c r="E16" i="9"/>
  <c r="M16" i="9"/>
  <c r="G18" i="9"/>
  <c r="O18" i="9"/>
  <c r="I20" i="9"/>
  <c r="Q20" i="9"/>
  <c r="D11" i="11"/>
  <c r="D31" i="11"/>
  <c r="D85" i="11"/>
  <c r="D101" i="11"/>
  <c r="D109" i="11"/>
  <c r="L19" i="12"/>
  <c r="L30" i="12"/>
  <c r="L51" i="12"/>
  <c r="V15" i="13"/>
  <c r="U15" i="13"/>
  <c r="E107" i="14"/>
  <c r="J117" i="14"/>
  <c r="I117" i="14"/>
  <c r="I10" i="9"/>
  <c r="Q10" i="9"/>
  <c r="K12" i="9"/>
  <c r="E14" i="9"/>
  <c r="M14" i="9"/>
  <c r="G16" i="9"/>
  <c r="O16" i="9"/>
  <c r="I18" i="9"/>
  <c r="Q18" i="9"/>
  <c r="K20" i="9"/>
  <c r="D12" i="11"/>
  <c r="D19" i="11"/>
  <c r="D32" i="11"/>
  <c r="D39" i="11"/>
  <c r="D59" i="11"/>
  <c r="D80" i="11"/>
  <c r="J12" i="12"/>
  <c r="I12" i="12"/>
  <c r="L21" i="12"/>
  <c r="L32" i="12"/>
  <c r="L53" i="12"/>
  <c r="J53" i="12"/>
  <c r="I53" i="12"/>
  <c r="G20" i="13"/>
  <c r="V14" i="16"/>
  <c r="U14" i="16"/>
  <c r="C37" i="16"/>
  <c r="I9" i="9"/>
  <c r="Q9" i="9"/>
  <c r="K11" i="9"/>
  <c r="E13" i="9"/>
  <c r="M13" i="9"/>
  <c r="G15" i="9"/>
  <c r="O15" i="9"/>
  <c r="I17" i="9"/>
  <c r="Q17" i="9"/>
  <c r="K19" i="9"/>
  <c r="E21" i="9"/>
  <c r="M21" i="9"/>
  <c r="D65" i="11"/>
  <c r="L22" i="12"/>
  <c r="L54" i="12"/>
  <c r="E79" i="14"/>
  <c r="J126" i="14"/>
  <c r="I126" i="14"/>
  <c r="J41" i="16"/>
  <c r="I41" i="16"/>
  <c r="K10" i="9"/>
  <c r="E12" i="9"/>
  <c r="M12" i="9"/>
  <c r="G14" i="9"/>
  <c r="O14" i="9"/>
  <c r="I16" i="9"/>
  <c r="Q16" i="9"/>
  <c r="K18" i="9"/>
  <c r="E20" i="9"/>
  <c r="M20" i="9"/>
  <c r="D13" i="11"/>
  <c r="D20" i="11"/>
  <c r="D33" i="11"/>
  <c r="D40" i="11"/>
  <c r="D60" i="11"/>
  <c r="D67" i="11"/>
  <c r="D81" i="11"/>
  <c r="D89" i="11"/>
  <c r="D105" i="11"/>
  <c r="D113" i="11"/>
  <c r="L35" i="12"/>
  <c r="U17" i="13"/>
  <c r="V17" i="13"/>
  <c r="J18" i="14"/>
  <c r="I18" i="14"/>
  <c r="J152" i="14"/>
  <c r="I152" i="14"/>
  <c r="K9" i="9"/>
  <c r="E11" i="9"/>
  <c r="M11" i="9"/>
  <c r="G13" i="9"/>
  <c r="O13" i="9"/>
  <c r="I15" i="9"/>
  <c r="Q15" i="9"/>
  <c r="K17" i="9"/>
  <c r="E19" i="9"/>
  <c r="M19" i="9"/>
  <c r="G21" i="9"/>
  <c r="O21" i="9"/>
  <c r="D8" i="11"/>
  <c r="D15" i="11"/>
  <c r="D35" i="11"/>
  <c r="D55" i="11"/>
  <c r="L26" i="12"/>
  <c r="R20" i="13"/>
  <c r="D163" i="14"/>
  <c r="E10" i="9"/>
  <c r="M10" i="9"/>
  <c r="G12" i="9"/>
  <c r="O12" i="9"/>
  <c r="I14" i="9"/>
  <c r="Q14" i="9"/>
  <c r="K16" i="9"/>
  <c r="E18" i="9"/>
  <c r="M18" i="9"/>
  <c r="G20" i="9"/>
  <c r="O20" i="9"/>
  <c r="D21" i="11"/>
  <c r="D41" i="11"/>
  <c r="D61" i="11"/>
  <c r="L16" i="12"/>
  <c r="L37" i="12"/>
  <c r="L48" i="12"/>
  <c r="T22" i="14"/>
  <c r="T19" i="14"/>
  <c r="E51" i="14"/>
  <c r="J134" i="14"/>
  <c r="I134" i="14"/>
  <c r="G23" i="14"/>
  <c r="I20" i="14"/>
  <c r="J20" i="14"/>
  <c r="D37" i="14"/>
  <c r="J30" i="14"/>
  <c r="I30" i="14"/>
  <c r="J119" i="14"/>
  <c r="I119" i="14"/>
  <c r="J128" i="14"/>
  <c r="I128" i="14"/>
  <c r="J137" i="14"/>
  <c r="I137" i="14"/>
  <c r="J145" i="14"/>
  <c r="I145" i="14"/>
  <c r="J154" i="14"/>
  <c r="I154" i="14"/>
  <c r="J162" i="14"/>
  <c r="I162" i="14"/>
  <c r="J32" i="16"/>
  <c r="I32" i="16"/>
  <c r="J67" i="16"/>
  <c r="I67" i="16"/>
  <c r="J15" i="14"/>
  <c r="I15" i="14"/>
  <c r="H23" i="14"/>
  <c r="T16" i="14"/>
  <c r="S16" i="14"/>
  <c r="J27" i="14"/>
  <c r="I27" i="14"/>
  <c r="E37" i="14"/>
  <c r="D51" i="14"/>
  <c r="D79" i="14"/>
  <c r="D107" i="14"/>
  <c r="J114" i="14"/>
  <c r="I114" i="14"/>
  <c r="J123" i="14"/>
  <c r="I123" i="14"/>
  <c r="J131" i="14"/>
  <c r="I131" i="14"/>
  <c r="J140" i="14"/>
  <c r="I140" i="14"/>
  <c r="J148" i="14"/>
  <c r="I148" i="14"/>
  <c r="J157" i="14"/>
  <c r="I157" i="14"/>
  <c r="O22" i="18"/>
  <c r="D78" i="11"/>
  <c r="D82" i="11"/>
  <c r="D86" i="11"/>
  <c r="D90" i="11"/>
  <c r="D102" i="11"/>
  <c r="D106" i="11"/>
  <c r="D110" i="11"/>
  <c r="J11" i="14"/>
  <c r="I11" i="14"/>
  <c r="J29" i="14"/>
  <c r="H37" i="14"/>
  <c r="I29" i="14"/>
  <c r="J34" i="14"/>
  <c r="I34" i="14"/>
  <c r="J36" i="14"/>
  <c r="I36" i="14"/>
  <c r="J39" i="14"/>
  <c r="I39" i="14"/>
  <c r="J41" i="14"/>
  <c r="I41" i="14"/>
  <c r="J43" i="14"/>
  <c r="I43" i="14"/>
  <c r="H51" i="14"/>
  <c r="J45" i="14"/>
  <c r="I45" i="14"/>
  <c r="J47" i="14"/>
  <c r="I47" i="14"/>
  <c r="J49" i="14"/>
  <c r="I49" i="14"/>
  <c r="J54" i="14"/>
  <c r="I54" i="14"/>
  <c r="J56" i="14"/>
  <c r="I56" i="14"/>
  <c r="J58" i="14"/>
  <c r="I58" i="14"/>
  <c r="J60" i="14"/>
  <c r="I60" i="14"/>
  <c r="J62" i="14"/>
  <c r="I62" i="14"/>
  <c r="J64" i="14"/>
  <c r="I64" i="14"/>
  <c r="J67" i="14"/>
  <c r="I67" i="14"/>
  <c r="J69" i="14"/>
  <c r="I69" i="14"/>
  <c r="J71" i="14"/>
  <c r="I71" i="14"/>
  <c r="H79" i="14"/>
  <c r="J73" i="14"/>
  <c r="I73" i="14"/>
  <c r="J75" i="14"/>
  <c r="I75" i="14"/>
  <c r="J77" i="14"/>
  <c r="I77" i="14"/>
  <c r="J82" i="14"/>
  <c r="I82" i="14"/>
  <c r="J84" i="14"/>
  <c r="I84" i="14"/>
  <c r="J86" i="14"/>
  <c r="I86" i="14"/>
  <c r="J88" i="14"/>
  <c r="I88" i="14"/>
  <c r="J90" i="14"/>
  <c r="I90" i="14"/>
  <c r="J92" i="14"/>
  <c r="I92" i="14"/>
  <c r="J95" i="14"/>
  <c r="I95" i="14"/>
  <c r="J97" i="14"/>
  <c r="I97" i="14"/>
  <c r="J99" i="14"/>
  <c r="I99" i="14"/>
  <c r="H107" i="14"/>
  <c r="J101" i="14"/>
  <c r="I101" i="14"/>
  <c r="J103" i="14"/>
  <c r="I103" i="14"/>
  <c r="J105" i="14"/>
  <c r="I105" i="14"/>
  <c r="J110" i="14"/>
  <c r="I110" i="14"/>
  <c r="J112" i="14"/>
  <c r="I112" i="14"/>
  <c r="J120" i="14"/>
  <c r="I120" i="14"/>
  <c r="J129" i="14"/>
  <c r="I129" i="14"/>
  <c r="J138" i="14"/>
  <c r="I138" i="14"/>
  <c r="D149" i="14"/>
  <c r="J146" i="14"/>
  <c r="I146" i="14"/>
  <c r="J155" i="14"/>
  <c r="I155" i="14"/>
  <c r="H163" i="14"/>
  <c r="J160" i="17"/>
  <c r="I160" i="17"/>
  <c r="D10" i="11"/>
  <c r="D14" i="11"/>
  <c r="D18" i="11"/>
  <c r="D34" i="11"/>
  <c r="D38" i="11"/>
  <c r="D42" i="11"/>
  <c r="D54" i="11"/>
  <c r="D58" i="11"/>
  <c r="D62" i="11"/>
  <c r="D66" i="11"/>
  <c r="J16" i="14"/>
  <c r="I16" i="14"/>
  <c r="J26" i="14"/>
  <c r="I26" i="14"/>
  <c r="J115" i="14"/>
  <c r="I115" i="14"/>
  <c r="J124" i="14"/>
  <c r="I124" i="14"/>
  <c r="D135" i="14"/>
  <c r="J132" i="14"/>
  <c r="I132" i="14"/>
  <c r="J141" i="14"/>
  <c r="I141" i="14"/>
  <c r="H149" i="14"/>
  <c r="J158" i="14"/>
  <c r="I158" i="14"/>
  <c r="X17" i="18"/>
  <c r="I100" i="18"/>
  <c r="D79" i="11"/>
  <c r="D83" i="11"/>
  <c r="D87" i="11"/>
  <c r="D103" i="11"/>
  <c r="D107" i="11"/>
  <c r="D111" i="11"/>
  <c r="L24" i="12"/>
  <c r="L29" i="12"/>
  <c r="G160" i="13"/>
  <c r="D23" i="14"/>
  <c r="J19" i="14"/>
  <c r="I19" i="14"/>
  <c r="J31" i="14"/>
  <c r="I31" i="14"/>
  <c r="D65" i="14"/>
  <c r="D93" i="14"/>
  <c r="D121" i="14"/>
  <c r="J118" i="14"/>
  <c r="I118" i="14"/>
  <c r="J127" i="14"/>
  <c r="I127" i="14"/>
  <c r="H135" i="14"/>
  <c r="J144" i="14"/>
  <c r="I144" i="14"/>
  <c r="J153" i="14"/>
  <c r="I153" i="14"/>
  <c r="J161" i="14"/>
  <c r="I161" i="14"/>
  <c r="I27" i="18"/>
  <c r="I12" i="14"/>
  <c r="J12" i="14"/>
  <c r="E23" i="14"/>
  <c r="T15" i="14"/>
  <c r="J25" i="14"/>
  <c r="I25" i="14"/>
  <c r="J28" i="14"/>
  <c r="I28" i="14"/>
  <c r="E65" i="14"/>
  <c r="E93" i="14"/>
  <c r="J113" i="14"/>
  <c r="I113" i="14"/>
  <c r="H121" i="14"/>
  <c r="J130" i="14"/>
  <c r="I130" i="14"/>
  <c r="J139" i="14"/>
  <c r="I139" i="14"/>
  <c r="J147" i="14"/>
  <c r="I147" i="14"/>
  <c r="J156" i="14"/>
  <c r="I156" i="14"/>
  <c r="J24" i="16"/>
  <c r="I24" i="16"/>
  <c r="H23" i="16"/>
  <c r="J58" i="16"/>
  <c r="I58" i="16"/>
  <c r="D84" i="11"/>
  <c r="D88" i="11"/>
  <c r="D100" i="11"/>
  <c r="D104" i="11"/>
  <c r="D108" i="11"/>
  <c r="D112" i="11"/>
  <c r="L6" i="12"/>
  <c r="L8" i="12"/>
  <c r="L10" i="12"/>
  <c r="L20" i="12"/>
  <c r="L25" i="12"/>
  <c r="L36" i="12"/>
  <c r="F23" i="14"/>
  <c r="J17" i="14"/>
  <c r="I17" i="14"/>
  <c r="J33" i="14"/>
  <c r="I33" i="14"/>
  <c r="J35" i="14"/>
  <c r="I35" i="14"/>
  <c r="J40" i="14"/>
  <c r="I40" i="14"/>
  <c r="J42" i="14"/>
  <c r="I42" i="14"/>
  <c r="J44" i="14"/>
  <c r="I44" i="14"/>
  <c r="J46" i="14"/>
  <c r="I46" i="14"/>
  <c r="J48" i="14"/>
  <c r="I48" i="14"/>
  <c r="J50" i="14"/>
  <c r="I50" i="14"/>
  <c r="J53" i="14"/>
  <c r="I53" i="14"/>
  <c r="J55" i="14"/>
  <c r="I55" i="14"/>
  <c r="J57" i="14"/>
  <c r="H65" i="14"/>
  <c r="I57" i="14"/>
  <c r="J59" i="14"/>
  <c r="I59" i="14"/>
  <c r="J61" i="14"/>
  <c r="I61" i="14"/>
  <c r="J63" i="14"/>
  <c r="I63" i="14"/>
  <c r="J68" i="14"/>
  <c r="I68" i="14"/>
  <c r="J70" i="14"/>
  <c r="I70" i="14"/>
  <c r="J72" i="14"/>
  <c r="I72" i="14"/>
  <c r="J74" i="14"/>
  <c r="I74" i="14"/>
  <c r="J76" i="14"/>
  <c r="I76" i="14"/>
  <c r="J78" i="14"/>
  <c r="I78" i="14"/>
  <c r="J81" i="14"/>
  <c r="I81" i="14"/>
  <c r="J83" i="14"/>
  <c r="I83" i="14"/>
  <c r="J85" i="14"/>
  <c r="H93" i="14"/>
  <c r="I85" i="14"/>
  <c r="J87" i="14"/>
  <c r="I87" i="14"/>
  <c r="J89" i="14"/>
  <c r="I89" i="14"/>
  <c r="J91" i="14"/>
  <c r="I91" i="14"/>
  <c r="J96" i="14"/>
  <c r="I96" i="14"/>
  <c r="J98" i="14"/>
  <c r="I98" i="14"/>
  <c r="J100" i="14"/>
  <c r="I100" i="14"/>
  <c r="J102" i="14"/>
  <c r="I102" i="14"/>
  <c r="J104" i="14"/>
  <c r="I104" i="14"/>
  <c r="J106" i="14"/>
  <c r="I106" i="14"/>
  <c r="J109" i="14"/>
  <c r="I109" i="14"/>
  <c r="J111" i="14"/>
  <c r="I111" i="14"/>
  <c r="J116" i="14"/>
  <c r="I116" i="14"/>
  <c r="J125" i="14"/>
  <c r="I125" i="14"/>
  <c r="J133" i="14"/>
  <c r="I133" i="14"/>
  <c r="J142" i="14"/>
  <c r="I142" i="14"/>
  <c r="J151" i="14"/>
  <c r="I151" i="14"/>
  <c r="J159" i="14"/>
  <c r="I159" i="14"/>
  <c r="J75" i="16"/>
  <c r="I75" i="16"/>
  <c r="D79" i="16"/>
  <c r="J84" i="16"/>
  <c r="I84" i="16"/>
  <c r="G93" i="16"/>
  <c r="J101" i="16"/>
  <c r="I101" i="16"/>
  <c r="J110" i="16"/>
  <c r="I110" i="16"/>
  <c r="J118" i="16"/>
  <c r="I118" i="16"/>
  <c r="J127" i="16"/>
  <c r="I127" i="16"/>
  <c r="J136" i="16"/>
  <c r="I136" i="16"/>
  <c r="H135" i="16"/>
  <c r="J144" i="16"/>
  <c r="I144" i="16"/>
  <c r="C149" i="16"/>
  <c r="J153" i="16"/>
  <c r="I153" i="16"/>
  <c r="J10" i="17"/>
  <c r="I10" i="17"/>
  <c r="J14" i="17"/>
  <c r="I14" i="17"/>
  <c r="J40" i="17"/>
  <c r="I40" i="17"/>
  <c r="J109" i="17"/>
  <c r="I109" i="17"/>
  <c r="Q10" i="18"/>
  <c r="X103" i="18"/>
  <c r="I14" i="14"/>
  <c r="J14" i="14"/>
  <c r="I22" i="14"/>
  <c r="J22" i="14"/>
  <c r="J11" i="16"/>
  <c r="I11" i="16"/>
  <c r="J15" i="16"/>
  <c r="I15" i="16"/>
  <c r="J19" i="16"/>
  <c r="I19" i="16"/>
  <c r="J25" i="16"/>
  <c r="I25" i="16"/>
  <c r="J33" i="16"/>
  <c r="I33" i="16"/>
  <c r="D37" i="16"/>
  <c r="J42" i="16"/>
  <c r="I42" i="16"/>
  <c r="X46" i="18"/>
  <c r="J13" i="14"/>
  <c r="I13" i="14"/>
  <c r="J21" i="14"/>
  <c r="I21" i="14"/>
  <c r="X9" i="18"/>
  <c r="I18" i="18"/>
  <c r="W22" i="18"/>
  <c r="D9" i="16"/>
  <c r="C9" i="17"/>
  <c r="E121" i="14"/>
  <c r="E135" i="14"/>
  <c r="E149" i="14"/>
  <c r="E163" i="14"/>
  <c r="D23" i="16"/>
  <c r="J28" i="16"/>
  <c r="I28" i="16"/>
  <c r="J45" i="16"/>
  <c r="I45" i="16"/>
  <c r="J54" i="16"/>
  <c r="I54" i="16"/>
  <c r="J62" i="16"/>
  <c r="I62" i="16"/>
  <c r="J71" i="16"/>
  <c r="I71" i="16"/>
  <c r="J80" i="16"/>
  <c r="I80" i="16"/>
  <c r="H79" i="16"/>
  <c r="J88" i="16"/>
  <c r="I88" i="16"/>
  <c r="C93" i="16"/>
  <c r="J97" i="16"/>
  <c r="I97" i="16"/>
  <c r="G22" i="18"/>
  <c r="X26" i="18"/>
  <c r="F37" i="14"/>
  <c r="F51" i="14"/>
  <c r="F65" i="14"/>
  <c r="F79" i="14"/>
  <c r="F93" i="14"/>
  <c r="F107" i="14"/>
  <c r="F121" i="14"/>
  <c r="F135" i="14"/>
  <c r="F149" i="14"/>
  <c r="F163" i="14"/>
  <c r="G51" i="14"/>
  <c r="G65" i="14"/>
  <c r="G79" i="14"/>
  <c r="G93" i="14"/>
  <c r="G107" i="14"/>
  <c r="G121" i="14"/>
  <c r="G135" i="14"/>
  <c r="G149" i="14"/>
  <c r="G163" i="14"/>
  <c r="H20" i="19"/>
  <c r="J71" i="19"/>
  <c r="J29" i="19"/>
  <c r="O51" i="19"/>
  <c r="H10" i="19"/>
  <c r="G9" i="19"/>
  <c r="J10" i="19"/>
  <c r="J44" i="19"/>
  <c r="J58" i="19"/>
  <c r="G37" i="19"/>
  <c r="J38" i="19"/>
  <c r="J68" i="19"/>
  <c r="J144" i="19"/>
  <c r="J18" i="19"/>
  <c r="J62" i="19"/>
  <c r="H12" i="19"/>
  <c r="J12" i="19"/>
  <c r="J46" i="19"/>
  <c r="J55" i="19"/>
  <c r="W65" i="19"/>
  <c r="J27" i="19"/>
  <c r="J67" i="19"/>
  <c r="J80" i="19"/>
  <c r="J88" i="19"/>
  <c r="J96" i="19"/>
  <c r="J108" i="19"/>
  <c r="J127" i="19"/>
  <c r="H15" i="19"/>
  <c r="J15" i="19"/>
  <c r="H24" i="19"/>
  <c r="G23" i="19"/>
  <c r="J24" i="19"/>
  <c r="H32" i="19"/>
  <c r="J32" i="19"/>
  <c r="H41" i="19"/>
  <c r="J41" i="19"/>
  <c r="J14" i="19"/>
  <c r="J11" i="19"/>
  <c r="J19" i="19"/>
  <c r="J13" i="19"/>
  <c r="V10" i="22"/>
  <c r="W10" i="22"/>
  <c r="K29" i="22"/>
  <c r="J29" i="22"/>
  <c r="J62" i="22"/>
  <c r="K62" i="22"/>
  <c r="K14" i="22"/>
  <c r="J14" i="22"/>
  <c r="K10" i="22"/>
  <c r="J10" i="22"/>
  <c r="K18" i="26"/>
  <c r="K155" i="26"/>
  <c r="K131" i="26"/>
  <c r="K64" i="26"/>
  <c r="K80" i="26"/>
  <c r="F130" i="30"/>
  <c r="J97" i="22"/>
  <c r="K97" i="22"/>
  <c r="K115" i="22"/>
  <c r="J115" i="22"/>
  <c r="K23" i="26"/>
  <c r="K33" i="26"/>
  <c r="K82" i="26"/>
  <c r="K128" i="26"/>
  <c r="K102" i="26"/>
  <c r="K114" i="26"/>
  <c r="K159" i="26"/>
  <c r="J11" i="30"/>
  <c r="K142" i="26"/>
  <c r="K16" i="26"/>
  <c r="K45" i="26"/>
  <c r="V19" i="22"/>
  <c r="W19" i="22"/>
  <c r="J15" i="26"/>
  <c r="K15" i="26"/>
  <c r="I15" i="26"/>
  <c r="J32" i="26"/>
  <c r="K32" i="26"/>
  <c r="I32" i="26"/>
  <c r="K40" i="26"/>
  <c r="J40" i="26"/>
  <c r="I40" i="26"/>
  <c r="K58" i="26"/>
  <c r="J58" i="26"/>
  <c r="I58" i="26"/>
  <c r="J96" i="26"/>
  <c r="K96" i="26"/>
  <c r="I96" i="26"/>
  <c r="J108" i="26"/>
  <c r="I108" i="26"/>
  <c r="K108" i="26"/>
  <c r="K8" i="26"/>
  <c r="I8" i="26"/>
  <c r="J8" i="26"/>
  <c r="K25" i="26"/>
  <c r="I25" i="26"/>
  <c r="J25" i="26"/>
  <c r="K46" i="26"/>
  <c r="I46" i="26"/>
  <c r="J46" i="26"/>
  <c r="K65" i="26"/>
  <c r="I65" i="26"/>
  <c r="J65" i="26"/>
  <c r="K83" i="26"/>
  <c r="J83" i="26"/>
  <c r="I83" i="26"/>
  <c r="J116" i="26"/>
  <c r="I116" i="26"/>
  <c r="K116" i="26"/>
  <c r="K10" i="26"/>
  <c r="K27" i="26"/>
  <c r="K50" i="26"/>
  <c r="K129" i="26"/>
  <c r="I109" i="28"/>
  <c r="K109" i="28"/>
  <c r="J18" i="28"/>
  <c r="L18" i="28"/>
  <c r="J27" i="28"/>
  <c r="L27" i="28"/>
  <c r="J36" i="28"/>
  <c r="L36" i="28"/>
  <c r="L66" i="28"/>
  <c r="J66" i="28"/>
  <c r="I72" i="28"/>
  <c r="K72" i="28"/>
  <c r="F34" i="30"/>
  <c r="L14" i="28"/>
  <c r="J14" i="28"/>
  <c r="F39" i="30"/>
  <c r="L105" i="30"/>
  <c r="J168" i="30"/>
  <c r="L215" i="30"/>
  <c r="L251" i="30"/>
  <c r="F55" i="30"/>
  <c r="H120" i="30"/>
  <c r="J232" i="30"/>
  <c r="I12" i="28"/>
  <c r="K12" i="28"/>
  <c r="L57" i="28"/>
  <c r="J57" i="28"/>
  <c r="J140" i="28"/>
  <c r="L140" i="28"/>
  <c r="L19" i="30"/>
  <c r="F101" i="30"/>
  <c r="J107" i="30"/>
  <c r="F121" i="30"/>
  <c r="H128" i="30"/>
  <c r="L168" i="30"/>
  <c r="F185" i="30"/>
  <c r="I29" i="28"/>
  <c r="K29" i="28"/>
  <c r="J44" i="28"/>
  <c r="L44" i="28"/>
  <c r="L74" i="28"/>
  <c r="J74" i="28"/>
  <c r="J157" i="28"/>
  <c r="L157" i="28"/>
  <c r="F12" i="30"/>
  <c r="F123" i="30"/>
  <c r="H130" i="30"/>
  <c r="H142" i="30"/>
  <c r="J149" i="30"/>
  <c r="N207" i="30"/>
  <c r="F274" i="30"/>
  <c r="L38" i="31"/>
  <c r="AL9" i="35"/>
  <c r="AJ9" i="35"/>
  <c r="AK9" i="35"/>
  <c r="N8" i="40"/>
  <c r="K26" i="28"/>
  <c r="I26" i="28"/>
  <c r="I38" i="28"/>
  <c r="K38" i="28"/>
  <c r="I96" i="28"/>
  <c r="K96" i="28"/>
  <c r="J9" i="30"/>
  <c r="F42" i="30"/>
  <c r="F109" i="30"/>
  <c r="F172" i="30"/>
  <c r="H260" i="30"/>
  <c r="L15" i="31"/>
  <c r="F98" i="30"/>
  <c r="J279" i="30"/>
  <c r="J13" i="28"/>
  <c r="L13" i="28"/>
  <c r="J65" i="28"/>
  <c r="L65" i="28"/>
  <c r="J106" i="28"/>
  <c r="L106" i="28"/>
  <c r="F10" i="30"/>
  <c r="F14" i="30"/>
  <c r="F31" i="30"/>
  <c r="H43" i="30"/>
  <c r="F58" i="30"/>
  <c r="H104" i="30"/>
  <c r="J119" i="30"/>
  <c r="L126" i="30"/>
  <c r="J167" i="30"/>
  <c r="L175" i="30"/>
  <c r="H263" i="30"/>
  <c r="J22" i="28"/>
  <c r="L22" i="28"/>
  <c r="J73" i="28"/>
  <c r="L73" i="28"/>
  <c r="J97" i="28"/>
  <c r="L97" i="28"/>
  <c r="J123" i="28"/>
  <c r="L123" i="28"/>
  <c r="J19" i="30"/>
  <c r="H37" i="30"/>
  <c r="L119" i="30"/>
  <c r="H213" i="30"/>
  <c r="J230" i="30"/>
  <c r="L219" i="30"/>
  <c r="J15" i="31"/>
  <c r="J31" i="30"/>
  <c r="L40" i="30"/>
  <c r="L99" i="30"/>
  <c r="L102" i="30"/>
  <c r="H121" i="30"/>
  <c r="H169" i="30"/>
  <c r="H210" i="30"/>
  <c r="J31" i="31"/>
  <c r="J10" i="28"/>
  <c r="L10" i="28"/>
  <c r="I17" i="28"/>
  <c r="K17" i="28"/>
  <c r="J40" i="28"/>
  <c r="L40" i="28"/>
  <c r="J56" i="28"/>
  <c r="L56" i="28"/>
  <c r="I64" i="28"/>
  <c r="K64" i="28"/>
  <c r="L108" i="28"/>
  <c r="J108" i="28"/>
  <c r="J15" i="30"/>
  <c r="F18" i="30"/>
  <c r="F21" i="30"/>
  <c r="H35" i="30"/>
  <c r="H109" i="30"/>
  <c r="J128" i="30"/>
  <c r="L166" i="30"/>
  <c r="F170" i="30"/>
  <c r="L174" i="30"/>
  <c r="J216" i="30"/>
  <c r="L252" i="30"/>
  <c r="J263" i="30"/>
  <c r="L18" i="31"/>
  <c r="F40" i="31"/>
  <c r="J47" i="28"/>
  <c r="L47" i="28"/>
  <c r="J70" i="28"/>
  <c r="L70" i="28"/>
  <c r="L98" i="28"/>
  <c r="J98" i="28"/>
  <c r="L32" i="30"/>
  <c r="H100" i="30"/>
  <c r="H103" i="30"/>
  <c r="J106" i="30"/>
  <c r="L125" i="30"/>
  <c r="F129" i="30"/>
  <c r="F163" i="30"/>
  <c r="H170" i="30"/>
  <c r="H211" i="30"/>
  <c r="F104" i="30"/>
  <c r="H107" i="30"/>
  <c r="J126" i="30"/>
  <c r="H163" i="30"/>
  <c r="F213" i="30"/>
  <c r="L218" i="30"/>
  <c r="F241" i="30"/>
  <c r="F260" i="30"/>
  <c r="F83" i="31"/>
  <c r="H31" i="30"/>
  <c r="J40" i="30"/>
  <c r="J43" i="30"/>
  <c r="F79" i="30"/>
  <c r="J101" i="30"/>
  <c r="J104" i="30"/>
  <c r="N119" i="30"/>
  <c r="L121" i="30"/>
  <c r="F125" i="30"/>
  <c r="J130" i="30"/>
  <c r="J163" i="30"/>
  <c r="H165" i="30"/>
  <c r="L170" i="30"/>
  <c r="J175" i="30"/>
  <c r="F194" i="30"/>
  <c r="F211" i="30"/>
  <c r="H214" i="30"/>
  <c r="L216" i="30"/>
  <c r="F258" i="30"/>
  <c r="H261" i="30"/>
  <c r="H277" i="30"/>
  <c r="F9" i="31"/>
  <c r="L32" i="31"/>
  <c r="J13" i="30"/>
  <c r="F16" i="30"/>
  <c r="J17" i="30"/>
  <c r="H20" i="30"/>
  <c r="J36" i="30"/>
  <c r="J39" i="30"/>
  <c r="H97" i="30"/>
  <c r="J103" i="30"/>
  <c r="H108" i="30"/>
  <c r="F122" i="30"/>
  <c r="J127" i="30"/>
  <c r="H129" i="30"/>
  <c r="L167" i="30"/>
  <c r="F171" i="30"/>
  <c r="J197" i="30"/>
  <c r="J214" i="30"/>
  <c r="L217" i="30"/>
  <c r="L233" i="30"/>
  <c r="L253" i="30"/>
  <c r="F262" i="30"/>
  <c r="F10" i="31"/>
  <c r="H17" i="31"/>
  <c r="H21" i="31"/>
  <c r="L84" i="31"/>
  <c r="J20" i="30"/>
  <c r="J33" i="30"/>
  <c r="F41" i="30"/>
  <c r="L42" i="30"/>
  <c r="F75" i="30"/>
  <c r="J97" i="30"/>
  <c r="J100" i="30"/>
  <c r="L106" i="30"/>
  <c r="J108" i="30"/>
  <c r="J120" i="30"/>
  <c r="H122" i="30"/>
  <c r="L127" i="30"/>
  <c r="F131" i="30"/>
  <c r="F164" i="30"/>
  <c r="J169" i="30"/>
  <c r="H171" i="30"/>
  <c r="F192" i="30"/>
  <c r="F209" i="30"/>
  <c r="H212" i="30"/>
  <c r="H215" i="30"/>
  <c r="F239" i="30"/>
  <c r="H259" i="30"/>
  <c r="H262" i="30"/>
  <c r="J281" i="30"/>
  <c r="J10" i="31"/>
  <c r="F14" i="31"/>
  <c r="AL14" i="35"/>
  <c r="AK14" i="35"/>
  <c r="AJ14" i="35"/>
  <c r="F19" i="30"/>
  <c r="L20" i="30"/>
  <c r="F35" i="30"/>
  <c r="L36" i="30"/>
  <c r="F38" i="30"/>
  <c r="L97" i="30"/>
  <c r="F99" i="30"/>
  <c r="L100" i="30"/>
  <c r="L108" i="30"/>
  <c r="J122" i="30"/>
  <c r="H124" i="30"/>
  <c r="L129" i="30"/>
  <c r="F166" i="30"/>
  <c r="J195" i="30"/>
  <c r="H195" i="30"/>
  <c r="J218" i="30"/>
  <c r="J251" i="30"/>
  <c r="F276" i="30"/>
  <c r="H11" i="31"/>
  <c r="H18" i="31"/>
  <c r="F34" i="31"/>
  <c r="L9" i="30"/>
  <c r="H10" i="30"/>
  <c r="L11" i="30"/>
  <c r="H12" i="30"/>
  <c r="L13" i="30"/>
  <c r="H14" i="30"/>
  <c r="L15" i="30"/>
  <c r="H16" i="30"/>
  <c r="L17" i="30"/>
  <c r="H18" i="30"/>
  <c r="H21" i="30"/>
  <c r="F32" i="30"/>
  <c r="J34" i="30"/>
  <c r="J37" i="30"/>
  <c r="H41" i="30"/>
  <c r="H98" i="30"/>
  <c r="H101" i="30"/>
  <c r="F102" i="30"/>
  <c r="L103" i="30"/>
  <c r="F105" i="30"/>
  <c r="L107" i="30"/>
  <c r="J109" i="30"/>
  <c r="L120" i="30"/>
  <c r="J121" i="30"/>
  <c r="H123" i="30"/>
  <c r="F124" i="30"/>
  <c r="L128" i="30"/>
  <c r="J129" i="30"/>
  <c r="H131" i="30"/>
  <c r="H164" i="30"/>
  <c r="F165" i="30"/>
  <c r="L169" i="30"/>
  <c r="J170" i="30"/>
  <c r="H172" i="30"/>
  <c r="F173" i="30"/>
  <c r="F207" i="30"/>
  <c r="H208" i="30"/>
  <c r="H209" i="30"/>
  <c r="J212" i="30"/>
  <c r="L213" i="30"/>
  <c r="L214" i="30"/>
  <c r="F256" i="30"/>
  <c r="H257" i="30"/>
  <c r="H258" i="30"/>
  <c r="J261" i="30"/>
  <c r="L262" i="30"/>
  <c r="L263" i="30"/>
  <c r="H9" i="31"/>
  <c r="L11" i="31"/>
  <c r="L14" i="31"/>
  <c r="F20" i="31"/>
  <c r="L21" i="31"/>
  <c r="L76" i="31"/>
  <c r="F10" i="33"/>
  <c r="J171" i="30"/>
  <c r="H173" i="30"/>
  <c r="F174" i="30"/>
  <c r="H185" i="30"/>
  <c r="H191" i="30"/>
  <c r="L196" i="30"/>
  <c r="H207" i="30"/>
  <c r="J210" i="30"/>
  <c r="L211" i="30"/>
  <c r="L212" i="30"/>
  <c r="F254" i="30"/>
  <c r="H255" i="30"/>
  <c r="H256" i="30"/>
  <c r="J259" i="30"/>
  <c r="L260" i="30"/>
  <c r="L261" i="30"/>
  <c r="H273" i="30"/>
  <c r="L278" i="30"/>
  <c r="L10" i="31"/>
  <c r="H13" i="31"/>
  <c r="J17" i="31"/>
  <c r="H20" i="31"/>
  <c r="F36" i="31"/>
  <c r="F9" i="30"/>
  <c r="N9" i="30"/>
  <c r="J10" i="30"/>
  <c r="F11" i="30"/>
  <c r="J12" i="30"/>
  <c r="F13" i="30"/>
  <c r="J14" i="30"/>
  <c r="F15" i="30"/>
  <c r="J16" i="30"/>
  <c r="F17" i="30"/>
  <c r="J18" i="30"/>
  <c r="J21" i="30"/>
  <c r="F33" i="30"/>
  <c r="L34" i="30"/>
  <c r="F36" i="30"/>
  <c r="J38" i="30"/>
  <c r="J41" i="30"/>
  <c r="J98" i="30"/>
  <c r="H102" i="30"/>
  <c r="H105" i="30"/>
  <c r="F106" i="30"/>
  <c r="L109" i="30"/>
  <c r="L122" i="30"/>
  <c r="J123" i="30"/>
  <c r="H125" i="30"/>
  <c r="F126" i="30"/>
  <c r="L130" i="30"/>
  <c r="J131" i="30"/>
  <c r="L163" i="30"/>
  <c r="J164" i="30"/>
  <c r="H166" i="30"/>
  <c r="F167" i="30"/>
  <c r="L171" i="30"/>
  <c r="J172" i="30"/>
  <c r="H174" i="30"/>
  <c r="F175" i="30"/>
  <c r="J208" i="30"/>
  <c r="L209" i="30"/>
  <c r="L210" i="30"/>
  <c r="F219" i="30"/>
  <c r="F252" i="30"/>
  <c r="H253" i="30"/>
  <c r="H254" i="30"/>
  <c r="J257" i="30"/>
  <c r="L258" i="30"/>
  <c r="L259" i="30"/>
  <c r="L9" i="31"/>
  <c r="H16" i="31"/>
  <c r="L17" i="31"/>
  <c r="L40" i="31"/>
  <c r="H14" i="33"/>
  <c r="H19" i="30"/>
  <c r="J32" i="30"/>
  <c r="J35" i="30"/>
  <c r="H39" i="30"/>
  <c r="F43" i="30"/>
  <c r="N97" i="30"/>
  <c r="H99" i="30"/>
  <c r="F100" i="30"/>
  <c r="L101" i="30"/>
  <c r="F103" i="30"/>
  <c r="L104" i="30"/>
  <c r="J105" i="30"/>
  <c r="F107" i="30"/>
  <c r="F119" i="30"/>
  <c r="L123" i="30"/>
  <c r="J124" i="30"/>
  <c r="H126" i="30"/>
  <c r="F127" i="30"/>
  <c r="L131" i="30"/>
  <c r="L164" i="30"/>
  <c r="J165" i="30"/>
  <c r="H167" i="30"/>
  <c r="F168" i="30"/>
  <c r="L172" i="30"/>
  <c r="J173" i="30"/>
  <c r="H175" i="30"/>
  <c r="L207" i="30"/>
  <c r="L208" i="30"/>
  <c r="F217" i="30"/>
  <c r="H218" i="30"/>
  <c r="H219" i="30"/>
  <c r="H251" i="30"/>
  <c r="H252" i="30"/>
  <c r="J255" i="30"/>
  <c r="L256" i="30"/>
  <c r="L257" i="30"/>
  <c r="N9" i="31"/>
  <c r="F12" i="31"/>
  <c r="L13" i="31"/>
  <c r="H19" i="31"/>
  <c r="L86" i="31"/>
  <c r="AB8" i="35"/>
  <c r="H9" i="30"/>
  <c r="L10" i="30"/>
  <c r="H11" i="30"/>
  <c r="L12" i="30"/>
  <c r="H13" i="30"/>
  <c r="L14" i="30"/>
  <c r="H15" i="30"/>
  <c r="L16" i="30"/>
  <c r="H17" i="30"/>
  <c r="L18" i="30"/>
  <c r="F20" i="30"/>
  <c r="L21" i="30"/>
  <c r="N31" i="30"/>
  <c r="H33" i="30"/>
  <c r="F37" i="30"/>
  <c r="L38" i="30"/>
  <c r="F40" i="30"/>
  <c r="J42" i="30"/>
  <c r="F97" i="30"/>
  <c r="L98" i="30"/>
  <c r="J99" i="30"/>
  <c r="J102" i="30"/>
  <c r="H106" i="30"/>
  <c r="F108" i="30"/>
  <c r="H119" i="30"/>
  <c r="F120" i="30"/>
  <c r="L124" i="30"/>
  <c r="J125" i="30"/>
  <c r="H127" i="30"/>
  <c r="F128" i="30"/>
  <c r="N163" i="30"/>
  <c r="L165" i="30"/>
  <c r="J166" i="30"/>
  <c r="H168" i="30"/>
  <c r="F169" i="30"/>
  <c r="L173" i="30"/>
  <c r="J174" i="30"/>
  <c r="F215" i="30"/>
  <c r="H216" i="30"/>
  <c r="H217" i="30"/>
  <c r="J253" i="30"/>
  <c r="L254" i="30"/>
  <c r="L255" i="30"/>
  <c r="H12" i="31"/>
  <c r="L16" i="31"/>
  <c r="F18" i="31"/>
  <c r="J19" i="31"/>
  <c r="L31" i="30"/>
  <c r="H32" i="30"/>
  <c r="L33" i="30"/>
  <c r="H34" i="30"/>
  <c r="L35" i="30"/>
  <c r="H36" i="30"/>
  <c r="L37" i="30"/>
  <c r="H38" i="30"/>
  <c r="L39" i="30"/>
  <c r="H40" i="30"/>
  <c r="L41" i="30"/>
  <c r="H42" i="30"/>
  <c r="L43" i="30"/>
  <c r="J11" i="31"/>
  <c r="AL8" i="35"/>
  <c r="AB17" i="35"/>
  <c r="C11" i="37"/>
  <c r="T9" i="38"/>
  <c r="S9" i="38"/>
  <c r="R9" i="38"/>
  <c r="W30" i="35"/>
  <c r="V30" i="35"/>
  <c r="T10" i="37"/>
  <c r="S10" i="37"/>
  <c r="R10" i="37"/>
  <c r="P10" i="37"/>
  <c r="O10" i="37"/>
  <c r="Q10" i="37"/>
  <c r="F11" i="38"/>
  <c r="H10" i="33"/>
  <c r="F18" i="33"/>
  <c r="N11" i="38"/>
  <c r="M11" i="38"/>
  <c r="L11" i="38"/>
  <c r="J207" i="30"/>
  <c r="F208" i="30"/>
  <c r="J209" i="30"/>
  <c r="F210" i="30"/>
  <c r="J211" i="30"/>
  <c r="F212" i="30"/>
  <c r="J213" i="30"/>
  <c r="F214" i="30"/>
  <c r="J215" i="30"/>
  <c r="F216" i="30"/>
  <c r="J217" i="30"/>
  <c r="F218" i="30"/>
  <c r="J219" i="30"/>
  <c r="F251" i="30"/>
  <c r="N251" i="30"/>
  <c r="J252" i="30"/>
  <c r="F253" i="30"/>
  <c r="J254" i="30"/>
  <c r="F255" i="30"/>
  <c r="J256" i="30"/>
  <c r="F257" i="30"/>
  <c r="J258" i="30"/>
  <c r="F259" i="30"/>
  <c r="J260" i="30"/>
  <c r="F261" i="30"/>
  <c r="J262" i="30"/>
  <c r="F263" i="30"/>
  <c r="J9" i="31"/>
  <c r="L12" i="31"/>
  <c r="J13" i="31"/>
  <c r="H14" i="31"/>
  <c r="H15" i="31"/>
  <c r="F16" i="31"/>
  <c r="L19" i="31"/>
  <c r="L20" i="31"/>
  <c r="J21" i="31"/>
  <c r="L34" i="31"/>
  <c r="L42" i="31"/>
  <c r="L82" i="31"/>
  <c r="F12" i="33"/>
  <c r="N134" i="39"/>
  <c r="M134" i="39"/>
  <c r="O134" i="39"/>
  <c r="L134" i="39"/>
  <c r="K134" i="39"/>
  <c r="G138" i="40"/>
  <c r="H138" i="40"/>
  <c r="H10" i="31"/>
  <c r="F11" i="31"/>
  <c r="F20" i="33"/>
  <c r="H14" i="35"/>
  <c r="F6" i="38"/>
  <c r="J9" i="41"/>
  <c r="H9" i="41"/>
  <c r="I9" i="41"/>
  <c r="L56" i="31"/>
  <c r="L58" i="31"/>
  <c r="L60" i="31"/>
  <c r="AV8" i="35"/>
  <c r="N8" i="38"/>
  <c r="F7" i="39"/>
  <c r="I138" i="39"/>
  <c r="H138" i="39"/>
  <c r="G138" i="39"/>
  <c r="N135" i="40"/>
  <c r="O135" i="40"/>
  <c r="L135" i="40"/>
  <c r="K135" i="40"/>
  <c r="M135" i="40"/>
  <c r="I39" i="35"/>
  <c r="H39" i="35"/>
  <c r="AL37" i="35"/>
  <c r="AK37" i="35"/>
  <c r="M128" i="37"/>
  <c r="L128" i="37"/>
  <c r="K128" i="37"/>
  <c r="F10" i="38"/>
  <c r="J12" i="31"/>
  <c r="F13" i="31"/>
  <c r="J14" i="31"/>
  <c r="F15" i="31"/>
  <c r="J16" i="31"/>
  <c r="F17" i="31"/>
  <c r="J18" i="31"/>
  <c r="F19" i="31"/>
  <c r="J20" i="31"/>
  <c r="F21" i="31"/>
  <c r="T6" i="38"/>
  <c r="S6" i="38"/>
  <c r="R6" i="38"/>
  <c r="Q6" i="38"/>
  <c r="P6" i="38"/>
  <c r="J10" i="38"/>
  <c r="I10" i="38"/>
  <c r="H10" i="38"/>
  <c r="H138" i="38"/>
  <c r="G138" i="38"/>
  <c r="AV12" i="35"/>
  <c r="AU12" i="35"/>
  <c r="AT12" i="35"/>
  <c r="H10" i="35"/>
  <c r="AT10" i="35"/>
  <c r="AV10" i="35"/>
  <c r="AU10" i="35"/>
  <c r="AL17" i="35"/>
  <c r="AV18" i="35"/>
  <c r="AT18" i="35"/>
  <c r="AS18" i="35"/>
  <c r="AU18" i="35"/>
  <c r="AR18" i="35"/>
  <c r="I33" i="35"/>
  <c r="H33" i="35"/>
  <c r="H124" i="37"/>
  <c r="G124" i="37"/>
  <c r="H136" i="38"/>
  <c r="G136" i="38"/>
  <c r="I135" i="39"/>
  <c r="H135" i="39"/>
  <c r="G135" i="39"/>
  <c r="AB12" i="35"/>
  <c r="AV13" i="35"/>
  <c r="AS13" i="35"/>
  <c r="AR13" i="35"/>
  <c r="AS14" i="35"/>
  <c r="AV14" i="35"/>
  <c r="AR14" i="35"/>
  <c r="AV17" i="35"/>
  <c r="I127" i="37"/>
  <c r="H127" i="37"/>
  <c r="F129" i="37"/>
  <c r="G127" i="37"/>
  <c r="J10" i="39"/>
  <c r="P12" i="40"/>
  <c r="S12" i="40"/>
  <c r="R12" i="40"/>
  <c r="Q12" i="40"/>
  <c r="O139" i="41"/>
  <c r="N139" i="41"/>
  <c r="H14" i="42"/>
  <c r="I14" i="42"/>
  <c r="J14" i="42"/>
  <c r="F14" i="33"/>
  <c r="H9" i="35"/>
  <c r="AV9" i="35"/>
  <c r="AR9" i="35"/>
  <c r="AS9" i="35"/>
  <c r="AL16" i="35"/>
  <c r="V38" i="35"/>
  <c r="W38" i="35"/>
  <c r="K125" i="37"/>
  <c r="N7" i="38"/>
  <c r="M9" i="38"/>
  <c r="J9" i="38"/>
  <c r="O134" i="38"/>
  <c r="N134" i="38"/>
  <c r="K134" i="38"/>
  <c r="J6" i="39"/>
  <c r="I6" i="39"/>
  <c r="H6" i="39"/>
  <c r="T12" i="41"/>
  <c r="R12" i="41"/>
  <c r="S12" i="41"/>
  <c r="Q12" i="41"/>
  <c r="P12" i="41"/>
  <c r="AL10" i="35"/>
  <c r="AK10" i="35"/>
  <c r="AJ10" i="35"/>
  <c r="L10" i="40"/>
  <c r="N10" i="40"/>
  <c r="M10" i="40"/>
  <c r="T13" i="41"/>
  <c r="W35" i="35"/>
  <c r="V35" i="35"/>
  <c r="I36" i="35"/>
  <c r="H36" i="35"/>
  <c r="I7" i="37"/>
  <c r="H7" i="37"/>
  <c r="G7" i="37"/>
  <c r="N11" i="40"/>
  <c r="M11" i="40"/>
  <c r="L11" i="40"/>
  <c r="R6" i="41"/>
  <c r="Q6" i="41"/>
  <c r="P6" i="41"/>
  <c r="T6" i="41"/>
  <c r="S6" i="41"/>
  <c r="T9" i="41"/>
  <c r="I30" i="35"/>
  <c r="H30" i="35"/>
  <c r="L8" i="37"/>
  <c r="K8" i="37"/>
  <c r="M8" i="37"/>
  <c r="H10" i="37"/>
  <c r="G10" i="37"/>
  <c r="I10" i="37"/>
  <c r="O137" i="38"/>
  <c r="N137" i="38"/>
  <c r="M137" i="38"/>
  <c r="L137" i="38"/>
  <c r="K137" i="38"/>
  <c r="J6" i="40"/>
  <c r="I9" i="42"/>
  <c r="H9" i="42"/>
  <c r="J9" i="42"/>
  <c r="F15" i="43"/>
  <c r="D8" i="44"/>
  <c r="H15" i="35"/>
  <c r="AL15" i="35"/>
  <c r="AJ15" i="35"/>
  <c r="AK15" i="35"/>
  <c r="AT15" i="35"/>
  <c r="AU15" i="35"/>
  <c r="AV15" i="35"/>
  <c r="I38" i="35"/>
  <c r="H38" i="35"/>
  <c r="I126" i="37"/>
  <c r="H126" i="37"/>
  <c r="G126" i="37"/>
  <c r="J6" i="38"/>
  <c r="I6" i="38"/>
  <c r="H6" i="38"/>
  <c r="F7" i="38"/>
  <c r="N12" i="38"/>
  <c r="M12" i="38"/>
  <c r="L12" i="38"/>
  <c r="F6" i="39"/>
  <c r="F12" i="39"/>
  <c r="K135" i="39"/>
  <c r="O135" i="39"/>
  <c r="N135" i="39"/>
  <c r="M135" i="39"/>
  <c r="L135" i="39"/>
  <c r="O137" i="39"/>
  <c r="N137" i="39"/>
  <c r="M137" i="39"/>
  <c r="L137" i="39"/>
  <c r="K137" i="39"/>
  <c r="M9" i="40"/>
  <c r="J9" i="40"/>
  <c r="I9" i="40"/>
  <c r="H9" i="40"/>
  <c r="T8" i="41"/>
  <c r="P8" i="41"/>
  <c r="Q8" i="41"/>
  <c r="J8" i="41"/>
  <c r="I35" i="35"/>
  <c r="H35" i="35"/>
  <c r="R6" i="37"/>
  <c r="Q6" i="37"/>
  <c r="P6" i="37"/>
  <c r="O6" i="37"/>
  <c r="S7" i="37"/>
  <c r="R7" i="37"/>
  <c r="Q7" i="37"/>
  <c r="P7" i="37"/>
  <c r="T7" i="37"/>
  <c r="O7" i="37"/>
  <c r="J11" i="37"/>
  <c r="M9" i="37"/>
  <c r="L9" i="37"/>
  <c r="K9" i="37"/>
  <c r="H135" i="38"/>
  <c r="G135" i="38"/>
  <c r="F8" i="39"/>
  <c r="L6" i="40"/>
  <c r="N6" i="40"/>
  <c r="M6" i="40"/>
  <c r="N15" i="41"/>
  <c r="H15" i="42"/>
  <c r="J15" i="42"/>
  <c r="I15" i="42"/>
  <c r="M142" i="42"/>
  <c r="O142" i="42"/>
  <c r="N142" i="42"/>
  <c r="L142" i="42"/>
  <c r="N12" i="43"/>
  <c r="M12" i="43"/>
  <c r="L12" i="43"/>
  <c r="D20" i="44"/>
  <c r="H32" i="35"/>
  <c r="I32" i="35"/>
  <c r="H6" i="37"/>
  <c r="G6" i="37"/>
  <c r="I8" i="37"/>
  <c r="H8" i="37"/>
  <c r="G8" i="37"/>
  <c r="Q8" i="37"/>
  <c r="P8" i="37"/>
  <c r="O8" i="37"/>
  <c r="T8" i="37"/>
  <c r="S8" i="37"/>
  <c r="R8" i="37"/>
  <c r="D11" i="37"/>
  <c r="M10" i="37"/>
  <c r="L10" i="37"/>
  <c r="K10" i="37"/>
  <c r="I128" i="37"/>
  <c r="H128" i="37"/>
  <c r="G128" i="37"/>
  <c r="J11" i="38"/>
  <c r="I11" i="38"/>
  <c r="H11" i="38"/>
  <c r="R11" i="38"/>
  <c r="Q11" i="38"/>
  <c r="P11" i="38"/>
  <c r="T11" i="38"/>
  <c r="S11" i="38"/>
  <c r="F12" i="38"/>
  <c r="M136" i="38"/>
  <c r="L136" i="38"/>
  <c r="K136" i="38"/>
  <c r="O136" i="38"/>
  <c r="N136" i="38"/>
  <c r="S11" i="39"/>
  <c r="Q11" i="39"/>
  <c r="P11" i="39"/>
  <c r="R11" i="39"/>
  <c r="M12" i="39"/>
  <c r="L12" i="39"/>
  <c r="N136" i="39"/>
  <c r="L136" i="39"/>
  <c r="K136" i="39"/>
  <c r="O136" i="39"/>
  <c r="M136" i="39"/>
  <c r="J7" i="40"/>
  <c r="H7" i="40"/>
  <c r="I7" i="40"/>
  <c r="H12" i="40"/>
  <c r="J12" i="40"/>
  <c r="I12" i="40"/>
  <c r="O138" i="40"/>
  <c r="N138" i="40"/>
  <c r="M138" i="40"/>
  <c r="L138" i="40"/>
  <c r="K138" i="40"/>
  <c r="N8" i="41"/>
  <c r="M8" i="41"/>
  <c r="L8" i="41"/>
  <c r="N11" i="41"/>
  <c r="N14" i="41"/>
  <c r="D146" i="41"/>
  <c r="E11" i="37"/>
  <c r="H137" i="38"/>
  <c r="G137" i="38"/>
  <c r="M10" i="39"/>
  <c r="L10" i="39"/>
  <c r="F11" i="39"/>
  <c r="K134" i="40"/>
  <c r="O134" i="40"/>
  <c r="N134" i="40"/>
  <c r="R12" i="42"/>
  <c r="P12" i="42"/>
  <c r="T12" i="42"/>
  <c r="S12" i="42"/>
  <c r="Q12" i="42"/>
  <c r="M140" i="42"/>
  <c r="L140" i="42"/>
  <c r="I139" i="42"/>
  <c r="H139" i="42"/>
  <c r="G139" i="42"/>
  <c r="T13" i="43"/>
  <c r="S13" i="43"/>
  <c r="R13" i="43"/>
  <c r="Q13" i="43"/>
  <c r="P13" i="43"/>
  <c r="K7" i="37"/>
  <c r="M7" i="37"/>
  <c r="L7" i="37"/>
  <c r="G9" i="37"/>
  <c r="F11" i="37"/>
  <c r="I9" i="37"/>
  <c r="H9" i="37"/>
  <c r="O9" i="37"/>
  <c r="T9" i="37"/>
  <c r="N11" i="37"/>
  <c r="R9" i="37"/>
  <c r="Q9" i="37"/>
  <c r="P9" i="37"/>
  <c r="S9" i="37"/>
  <c r="E129" i="37"/>
  <c r="L6" i="38"/>
  <c r="N6" i="38"/>
  <c r="M6" i="38"/>
  <c r="L10" i="38"/>
  <c r="N10" i="38"/>
  <c r="M10" i="38"/>
  <c r="H12" i="38"/>
  <c r="J12" i="38"/>
  <c r="I12" i="38"/>
  <c r="P12" i="38"/>
  <c r="T12" i="38"/>
  <c r="R12" i="38"/>
  <c r="Q12" i="38"/>
  <c r="S12" i="38"/>
  <c r="K138" i="38"/>
  <c r="O138" i="38"/>
  <c r="N138" i="38"/>
  <c r="M138" i="38"/>
  <c r="L138" i="38"/>
  <c r="L7" i="40"/>
  <c r="N7" i="40"/>
  <c r="M7" i="40"/>
  <c r="J10" i="40"/>
  <c r="J6" i="41"/>
  <c r="N7" i="41"/>
  <c r="J10" i="41"/>
  <c r="I10" i="41"/>
  <c r="H10" i="41"/>
  <c r="J13" i="41"/>
  <c r="H13" i="41"/>
  <c r="I13" i="41"/>
  <c r="M138" i="41"/>
  <c r="L138" i="41"/>
  <c r="I136" i="42"/>
  <c r="F10" i="43"/>
  <c r="I31" i="35"/>
  <c r="H31" i="35"/>
  <c r="L6" i="37"/>
  <c r="K6" i="37"/>
  <c r="O135" i="38"/>
  <c r="N135" i="38"/>
  <c r="M135" i="38"/>
  <c r="L135" i="38"/>
  <c r="K135" i="38"/>
  <c r="I11" i="39"/>
  <c r="H11" i="39"/>
  <c r="J11" i="39"/>
  <c r="H134" i="39"/>
  <c r="G134" i="39"/>
  <c r="I134" i="39"/>
  <c r="N12" i="40"/>
  <c r="M12" i="40"/>
  <c r="L12" i="40"/>
  <c r="H136" i="40"/>
  <c r="G136" i="40"/>
  <c r="R14" i="41"/>
  <c r="Q14" i="41"/>
  <c r="P14" i="41"/>
  <c r="T14" i="41"/>
  <c r="S14" i="41"/>
  <c r="P10" i="42"/>
  <c r="T10" i="42"/>
  <c r="S10" i="42"/>
  <c r="Q10" i="42"/>
  <c r="R10" i="42"/>
  <c r="L10" i="43"/>
  <c r="M10" i="43"/>
  <c r="N10" i="43"/>
  <c r="I137" i="39"/>
  <c r="G137" i="39"/>
  <c r="H137" i="39"/>
  <c r="J11" i="40"/>
  <c r="H11" i="40"/>
  <c r="I11" i="40"/>
  <c r="R11" i="40"/>
  <c r="P11" i="40"/>
  <c r="Q11" i="40"/>
  <c r="S11" i="40"/>
  <c r="N10" i="41"/>
  <c r="L10" i="41"/>
  <c r="M10" i="41"/>
  <c r="I143" i="42"/>
  <c r="N141" i="43"/>
  <c r="O141" i="43"/>
  <c r="D18" i="45"/>
  <c r="I12" i="39"/>
  <c r="H12" i="39"/>
  <c r="J12" i="39"/>
  <c r="Q12" i="39"/>
  <c r="P12" i="39"/>
  <c r="R12" i="39"/>
  <c r="S12" i="39"/>
  <c r="L138" i="39"/>
  <c r="O138" i="39"/>
  <c r="N138" i="39"/>
  <c r="M138" i="39"/>
  <c r="K138" i="39"/>
  <c r="K136" i="40"/>
  <c r="M136" i="40"/>
  <c r="N136" i="40"/>
  <c r="L136" i="40"/>
  <c r="O136" i="40"/>
  <c r="O141" i="41"/>
  <c r="N141" i="41"/>
  <c r="J7" i="42"/>
  <c r="I7" i="42"/>
  <c r="H7" i="42"/>
  <c r="F10" i="42"/>
  <c r="T11" i="42"/>
  <c r="P11" i="42"/>
  <c r="S11" i="42"/>
  <c r="R11" i="42"/>
  <c r="Q11" i="42"/>
  <c r="P13" i="42"/>
  <c r="Q13" i="42"/>
  <c r="T13" i="42"/>
  <c r="S13" i="42"/>
  <c r="R13" i="42"/>
  <c r="I142" i="42"/>
  <c r="G142" i="42"/>
  <c r="H142" i="42"/>
  <c r="M11" i="39"/>
  <c r="L11" i="39"/>
  <c r="I136" i="39"/>
  <c r="H136" i="39"/>
  <c r="G136" i="39"/>
  <c r="N137" i="40"/>
  <c r="L137" i="40"/>
  <c r="K137" i="40"/>
  <c r="O137" i="40"/>
  <c r="M137" i="40"/>
  <c r="L6" i="41"/>
  <c r="N6" i="41"/>
  <c r="M6" i="41"/>
  <c r="N12" i="41"/>
  <c r="R7" i="42"/>
  <c r="Q7" i="42"/>
  <c r="S7" i="42"/>
  <c r="T7" i="42"/>
  <c r="P7" i="42"/>
  <c r="H9" i="43"/>
  <c r="I9" i="43"/>
  <c r="J9" i="43"/>
  <c r="D15" i="44"/>
  <c r="N12" i="42"/>
  <c r="M12" i="42"/>
  <c r="L12" i="42"/>
  <c r="N13" i="42"/>
  <c r="M13" i="42"/>
  <c r="L13" i="42"/>
  <c r="N14" i="42"/>
  <c r="M14" i="42"/>
  <c r="L14" i="42"/>
  <c r="L15" i="42"/>
  <c r="N15" i="42"/>
  <c r="M15" i="42"/>
  <c r="J8" i="43"/>
  <c r="I8" i="43"/>
  <c r="H8" i="43"/>
  <c r="F14" i="43"/>
  <c r="L143" i="43"/>
  <c r="M143" i="43"/>
  <c r="D21" i="44"/>
  <c r="H135" i="40"/>
  <c r="G135" i="40"/>
  <c r="N9" i="42"/>
  <c r="M9" i="42"/>
  <c r="L9" i="42"/>
  <c r="I141" i="42"/>
  <c r="H141" i="42"/>
  <c r="G141" i="42"/>
  <c r="C16" i="43"/>
  <c r="F7" i="43"/>
  <c r="R10" i="43"/>
  <c r="Q10" i="43"/>
  <c r="T10" i="43"/>
  <c r="S10" i="43"/>
  <c r="P10" i="43"/>
  <c r="F13" i="43"/>
  <c r="J14" i="43"/>
  <c r="I14" i="43"/>
  <c r="H14" i="43"/>
  <c r="N15" i="43"/>
  <c r="M15" i="43"/>
  <c r="L15" i="43"/>
  <c r="D9" i="46"/>
  <c r="M7" i="42"/>
  <c r="L7" i="42"/>
  <c r="N7" i="42"/>
  <c r="F8" i="42"/>
  <c r="F11" i="42"/>
  <c r="J6" i="43"/>
  <c r="I6" i="43"/>
  <c r="H6" i="43"/>
  <c r="G16" i="43"/>
  <c r="L7" i="43"/>
  <c r="M7" i="43"/>
  <c r="N7" i="43"/>
  <c r="P8" i="43"/>
  <c r="T8" i="43"/>
  <c r="Q8" i="43"/>
  <c r="R8" i="43"/>
  <c r="S8" i="43"/>
  <c r="H12" i="43"/>
  <c r="I12" i="43"/>
  <c r="J12" i="43"/>
  <c r="O142" i="43"/>
  <c r="N142" i="43"/>
  <c r="M142" i="43"/>
  <c r="L142" i="43"/>
  <c r="D13" i="44"/>
  <c r="D12" i="45"/>
  <c r="H137" i="40"/>
  <c r="G137" i="40"/>
  <c r="E16" i="42"/>
  <c r="F16" i="42" s="1"/>
  <c r="F6" i="42"/>
  <c r="Q9" i="42"/>
  <c r="T9" i="42"/>
  <c r="S9" i="42"/>
  <c r="R9" i="42"/>
  <c r="P9" i="42"/>
  <c r="G140" i="42"/>
  <c r="H140" i="42"/>
  <c r="I140" i="42"/>
  <c r="N6" i="43"/>
  <c r="K16" i="43"/>
  <c r="L6" i="43"/>
  <c r="M6" i="43"/>
  <c r="F11" i="43"/>
  <c r="R14" i="43"/>
  <c r="Q14" i="43"/>
  <c r="T14" i="43"/>
  <c r="P14" i="43"/>
  <c r="S14" i="43"/>
  <c r="O136" i="43"/>
  <c r="N136" i="43"/>
  <c r="D13" i="45"/>
  <c r="D15" i="46"/>
  <c r="D10" i="46"/>
  <c r="C16" i="42"/>
  <c r="L6" i="42"/>
  <c r="N6" i="42"/>
  <c r="K16" i="42"/>
  <c r="M6" i="42"/>
  <c r="H8" i="42"/>
  <c r="I8" i="42"/>
  <c r="J8" i="42"/>
  <c r="S8" i="42"/>
  <c r="P8" i="42"/>
  <c r="T8" i="42"/>
  <c r="R8" i="42"/>
  <c r="Q8" i="42"/>
  <c r="F9" i="42"/>
  <c r="N10" i="42"/>
  <c r="L10" i="42"/>
  <c r="M10" i="42"/>
  <c r="L11" i="42"/>
  <c r="M11" i="42"/>
  <c r="N11" i="42"/>
  <c r="D16" i="43"/>
  <c r="D9" i="44"/>
  <c r="D16" i="44"/>
  <c r="D20" i="45"/>
  <c r="D17" i="46"/>
  <c r="D16" i="42"/>
  <c r="F15" i="42"/>
  <c r="E16" i="43"/>
  <c r="F16" i="43" s="1"/>
  <c r="F6" i="43"/>
  <c r="R6" i="43"/>
  <c r="Q6" i="43"/>
  <c r="T6" i="43"/>
  <c r="P6" i="43"/>
  <c r="O16" i="43"/>
  <c r="S6" i="43"/>
  <c r="N8" i="43"/>
  <c r="M8" i="43"/>
  <c r="L8" i="43"/>
  <c r="F9" i="43"/>
  <c r="T9" i="43"/>
  <c r="S9" i="43"/>
  <c r="R9" i="43"/>
  <c r="P9" i="43"/>
  <c r="Q9" i="43"/>
  <c r="J10" i="43"/>
  <c r="I10" i="43"/>
  <c r="H10" i="43"/>
  <c r="N11" i="43"/>
  <c r="L11" i="43"/>
  <c r="M11" i="43"/>
  <c r="R12" i="43"/>
  <c r="P12" i="43"/>
  <c r="S12" i="43"/>
  <c r="T12" i="43"/>
  <c r="Q12" i="43"/>
  <c r="J13" i="43"/>
  <c r="H13" i="43"/>
  <c r="I13" i="43"/>
  <c r="N14" i="43"/>
  <c r="L14" i="43"/>
  <c r="M14" i="43"/>
  <c r="D8" i="45"/>
  <c r="D14" i="45"/>
  <c r="D21" i="45"/>
  <c r="D11" i="46"/>
  <c r="D18" i="46"/>
  <c r="F12" i="42"/>
  <c r="F13" i="42"/>
  <c r="F14" i="42"/>
  <c r="Q14" i="42"/>
  <c r="T14" i="42"/>
  <c r="S14" i="42"/>
  <c r="R14" i="42"/>
  <c r="P14" i="42"/>
  <c r="T15" i="42"/>
  <c r="Q15" i="42"/>
  <c r="S15" i="42"/>
  <c r="R15" i="42"/>
  <c r="P15" i="42"/>
  <c r="O139" i="43"/>
  <c r="N139" i="43"/>
  <c r="D11" i="44"/>
  <c r="D17" i="44"/>
  <c r="D9" i="45"/>
  <c r="D12" i="44"/>
  <c r="D16" i="45"/>
  <c r="D13" i="46"/>
  <c r="D19" i="46"/>
  <c r="J6" i="42"/>
  <c r="H6" i="42"/>
  <c r="G16" i="42"/>
  <c r="I6" i="42"/>
  <c r="O16" i="42"/>
  <c r="T6" i="42"/>
  <c r="S6" i="42"/>
  <c r="Q6" i="42"/>
  <c r="P6" i="42"/>
  <c r="R6" i="42"/>
  <c r="F7" i="42"/>
  <c r="M8" i="42"/>
  <c r="N8" i="42"/>
  <c r="L8" i="42"/>
  <c r="I10" i="42"/>
  <c r="H10" i="42"/>
  <c r="J10" i="42"/>
  <c r="J11" i="42"/>
  <c r="H11" i="42"/>
  <c r="I11" i="42"/>
  <c r="J12" i="42"/>
  <c r="H12" i="42"/>
  <c r="I12" i="42"/>
  <c r="H13" i="42"/>
  <c r="J13" i="42"/>
  <c r="I13" i="42"/>
  <c r="D19" i="44"/>
  <c r="D10" i="45"/>
  <c r="D17" i="45"/>
  <c r="D14" i="46"/>
  <c r="D21" i="46"/>
  <c r="H7" i="43"/>
  <c r="J7" i="43"/>
  <c r="I7" i="43"/>
  <c r="P7" i="43"/>
  <c r="T7" i="43"/>
  <c r="S7" i="43"/>
  <c r="R7" i="43"/>
  <c r="Q7" i="43"/>
  <c r="F8" i="43"/>
  <c r="L9" i="43"/>
  <c r="N9" i="43"/>
  <c r="M9" i="43"/>
  <c r="H11" i="43"/>
  <c r="J11" i="43"/>
  <c r="I11" i="43"/>
  <c r="P11" i="43"/>
  <c r="T11" i="43"/>
  <c r="S11" i="43"/>
  <c r="Q11" i="43"/>
  <c r="R11" i="43"/>
  <c r="F12" i="43"/>
  <c r="L13" i="43"/>
  <c r="M13" i="43"/>
  <c r="N13" i="43"/>
  <c r="H15" i="43"/>
  <c r="I15" i="43"/>
  <c r="J15" i="43"/>
  <c r="P15" i="43"/>
  <c r="R15" i="43"/>
  <c r="S15" i="43"/>
  <c r="Q15" i="43"/>
  <c r="T15" i="43"/>
  <c r="D10" i="44"/>
  <c r="D14" i="44"/>
  <c r="D18" i="44"/>
  <c r="D11" i="45"/>
  <c r="D15" i="45"/>
  <c r="D19" i="45"/>
  <c r="D8" i="46"/>
  <c r="D12" i="46"/>
  <c r="D16" i="46"/>
  <c r="D20" i="46"/>
  <c r="L6" i="5"/>
  <c r="L152" i="3"/>
  <c r="K152" i="3"/>
  <c r="J152" i="3"/>
  <c r="L6" i="2"/>
  <c r="V6" i="5"/>
  <c r="I6" i="6"/>
  <c r="Q6" i="6"/>
  <c r="J5" i="12"/>
  <c r="K6" i="13"/>
  <c r="J6" i="13"/>
  <c r="I6" i="13"/>
  <c r="W6" i="5"/>
  <c r="J6" i="6"/>
  <c r="R6" i="6"/>
  <c r="K6" i="6"/>
  <c r="S6" i="6"/>
  <c r="J6" i="3"/>
  <c r="I6" i="5"/>
  <c r="J6" i="5"/>
  <c r="K6" i="3"/>
  <c r="L6" i="3"/>
  <c r="K6" i="5"/>
  <c r="S6" i="5"/>
  <c r="V6" i="13"/>
  <c r="I5" i="12"/>
  <c r="U6" i="13"/>
  <c r="R6" i="18"/>
  <c r="Q6" i="18"/>
  <c r="U7" i="16"/>
  <c r="I7" i="17"/>
  <c r="K7" i="16"/>
  <c r="V7" i="16"/>
  <c r="J7" i="17"/>
  <c r="U7" i="17"/>
  <c r="J6" i="18"/>
  <c r="I6" i="18"/>
  <c r="W7" i="16"/>
  <c r="K7" i="17"/>
  <c r="V7" i="17"/>
  <c r="Y6" i="18"/>
  <c r="V7" i="19"/>
  <c r="E7" i="19"/>
  <c r="N7" i="19"/>
  <c r="P7" i="19"/>
  <c r="H7" i="19"/>
  <c r="J7" i="22"/>
  <c r="X7" i="22"/>
  <c r="J6" i="26"/>
  <c r="J118" i="30"/>
  <c r="H118" i="30"/>
  <c r="D8" i="31"/>
  <c r="F8" i="31"/>
  <c r="J52" i="30"/>
  <c r="H52" i="30"/>
  <c r="J272" i="30"/>
  <c r="L272" i="30"/>
  <c r="L52" i="30"/>
  <c r="F206" i="30"/>
  <c r="H206" i="30"/>
  <c r="I6" i="28"/>
  <c r="L8" i="30"/>
  <c r="J8" i="30"/>
  <c r="H30" i="31"/>
  <c r="K29" i="33"/>
  <c r="N8" i="33"/>
  <c r="L8" i="33"/>
  <c r="N74" i="30"/>
  <c r="L184" i="30"/>
  <c r="N184" i="30"/>
  <c r="J184" i="30"/>
  <c r="N228" i="30"/>
  <c r="L228" i="30"/>
  <c r="K6" i="28"/>
  <c r="D52" i="30"/>
  <c r="N162" i="30"/>
  <c r="D30" i="33"/>
  <c r="L6" i="28"/>
  <c r="F52" i="30"/>
  <c r="N30" i="33"/>
  <c r="F118" i="30"/>
  <c r="H52" i="31"/>
  <c r="D96" i="31"/>
  <c r="F96" i="31"/>
  <c r="I5" i="37"/>
  <c r="H5" i="37"/>
  <c r="L5" i="37"/>
  <c r="G5" i="37"/>
  <c r="N52" i="30"/>
  <c r="J96" i="30"/>
  <c r="N206" i="30"/>
  <c r="J140" i="30"/>
  <c r="F162" i="30"/>
  <c r="N30" i="31"/>
  <c r="J30" i="31"/>
  <c r="K5" i="37"/>
  <c r="N7" i="35"/>
  <c r="T5" i="39"/>
  <c r="S5" i="39"/>
  <c r="R5" i="39"/>
  <c r="P5" i="39"/>
  <c r="Q5" i="39"/>
  <c r="G51" i="33"/>
  <c r="H52" i="33" s="1"/>
  <c r="G29" i="33"/>
  <c r="H8" i="33"/>
  <c r="J8" i="33"/>
  <c r="I51" i="33"/>
  <c r="F52" i="33"/>
  <c r="T5" i="40"/>
  <c r="S5" i="40"/>
  <c r="R5" i="40"/>
  <c r="Q5" i="40"/>
  <c r="P5" i="40"/>
  <c r="I29" i="33"/>
  <c r="V7" i="35"/>
  <c r="M51" i="33"/>
  <c r="AL29" i="35"/>
  <c r="AK29" i="35"/>
  <c r="E29" i="33"/>
  <c r="T5" i="38"/>
  <c r="S5" i="38"/>
  <c r="R5" i="38"/>
  <c r="AB7" i="35"/>
  <c r="P5" i="38"/>
  <c r="AV7" i="35"/>
  <c r="M5" i="38"/>
  <c r="O123" i="37"/>
  <c r="N123" i="37"/>
  <c r="M123" i="37"/>
  <c r="L5" i="39"/>
  <c r="J5" i="39"/>
  <c r="K123" i="37"/>
  <c r="H5" i="39"/>
  <c r="F5" i="40"/>
  <c r="I5" i="40"/>
  <c r="H5" i="40"/>
  <c r="H7" i="35"/>
  <c r="AJ7" i="35"/>
  <c r="AR7" i="35"/>
  <c r="S5" i="37"/>
  <c r="R5" i="37"/>
  <c r="Q5" i="37"/>
  <c r="P5" i="37"/>
  <c r="L123" i="37"/>
  <c r="I133" i="38"/>
  <c r="I5" i="39"/>
  <c r="I133" i="40"/>
  <c r="M133" i="40"/>
  <c r="L133" i="40"/>
  <c r="J5" i="41"/>
  <c r="M5" i="41"/>
  <c r="N5" i="42"/>
  <c r="M5" i="42"/>
  <c r="V29" i="35"/>
  <c r="L5" i="38"/>
  <c r="T5" i="43"/>
  <c r="S5" i="43"/>
  <c r="P5" i="43"/>
  <c r="Q5" i="43"/>
  <c r="R5" i="43"/>
  <c r="H135" i="41"/>
  <c r="I135" i="41"/>
  <c r="G135" i="41"/>
  <c r="H135" i="43"/>
  <c r="H123" i="37"/>
  <c r="M5" i="39"/>
  <c r="J5" i="40"/>
  <c r="L5" i="41"/>
  <c r="Q5" i="42"/>
  <c r="T5" i="42"/>
  <c r="S5" i="42"/>
  <c r="P5" i="42"/>
  <c r="K133" i="39"/>
  <c r="L5" i="40"/>
  <c r="T5" i="41"/>
  <c r="S5" i="41"/>
  <c r="R5" i="41"/>
  <c r="O135" i="42"/>
  <c r="N135" i="42"/>
  <c r="M135" i="42"/>
  <c r="L135" i="42"/>
  <c r="K135" i="42"/>
  <c r="H5" i="42"/>
  <c r="L135" i="41"/>
  <c r="J5" i="42"/>
  <c r="G135" i="43"/>
  <c r="H135" i="42"/>
  <c r="I135" i="42"/>
  <c r="L135" i="43"/>
  <c r="K135" i="43"/>
  <c r="J52" i="33" l="1"/>
  <c r="M138" i="43"/>
  <c r="L138" i="43"/>
  <c r="O138" i="43"/>
  <c r="N138" i="43"/>
  <c r="AJ16" i="35"/>
  <c r="AK16" i="35"/>
  <c r="L65" i="31"/>
  <c r="J81" i="31"/>
  <c r="L81" i="31"/>
  <c r="F82" i="31"/>
  <c r="F32" i="31"/>
  <c r="H239" i="30"/>
  <c r="D90" i="28"/>
  <c r="L24" i="28"/>
  <c r="K24" i="28"/>
  <c r="M24" i="28"/>
  <c r="J24" i="28"/>
  <c r="I24" i="28"/>
  <c r="L61" i="28"/>
  <c r="J61" i="28"/>
  <c r="H87" i="31"/>
  <c r="I65" i="28"/>
  <c r="K65" i="28"/>
  <c r="K89" i="28"/>
  <c r="I89" i="28"/>
  <c r="H78" i="30"/>
  <c r="J78" i="30"/>
  <c r="K61" i="26"/>
  <c r="J61" i="26"/>
  <c r="I61" i="26"/>
  <c r="P76" i="18"/>
  <c r="Q68" i="18"/>
  <c r="G37" i="17"/>
  <c r="F107" i="17"/>
  <c r="I27" i="5"/>
  <c r="M27" i="5"/>
  <c r="L27" i="5"/>
  <c r="K27" i="5"/>
  <c r="J27" i="5"/>
  <c r="I138" i="42"/>
  <c r="H138" i="42"/>
  <c r="G138" i="42"/>
  <c r="O140" i="42"/>
  <c r="N140" i="42"/>
  <c r="L13" i="41"/>
  <c r="M13" i="41"/>
  <c r="N13" i="41"/>
  <c r="P13" i="41"/>
  <c r="Q13" i="41"/>
  <c r="L139" i="42"/>
  <c r="O139" i="42"/>
  <c r="N139" i="42"/>
  <c r="M139" i="42"/>
  <c r="N136" i="42"/>
  <c r="J146" i="42"/>
  <c r="L136" i="42"/>
  <c r="M136" i="42"/>
  <c r="O136" i="42"/>
  <c r="F7" i="41"/>
  <c r="F12" i="41"/>
  <c r="N6" i="39"/>
  <c r="L6" i="39"/>
  <c r="M6" i="39"/>
  <c r="N11" i="39"/>
  <c r="N12" i="39"/>
  <c r="N9" i="39"/>
  <c r="N8" i="39"/>
  <c r="N10" i="39"/>
  <c r="N7" i="39"/>
  <c r="H143" i="43"/>
  <c r="G143" i="43"/>
  <c r="H145" i="43"/>
  <c r="G145" i="43"/>
  <c r="H139" i="41"/>
  <c r="K139" i="41" s="1"/>
  <c r="G139" i="41"/>
  <c r="I139" i="41"/>
  <c r="L139" i="41"/>
  <c r="M139" i="41"/>
  <c r="H34" i="35"/>
  <c r="I34" i="35"/>
  <c r="H7" i="41"/>
  <c r="J7" i="41"/>
  <c r="I7" i="41"/>
  <c r="G16" i="41"/>
  <c r="L7" i="41"/>
  <c r="M7" i="41"/>
  <c r="V37" i="35"/>
  <c r="W37" i="35"/>
  <c r="G134" i="38"/>
  <c r="I134" i="38"/>
  <c r="H134" i="38"/>
  <c r="I136" i="38"/>
  <c r="M134" i="38"/>
  <c r="L134" i="38"/>
  <c r="I135" i="38"/>
  <c r="I137" i="38"/>
  <c r="I138" i="38"/>
  <c r="AR16" i="35"/>
  <c r="AV16" i="35"/>
  <c r="AS16" i="35"/>
  <c r="AU16" i="35"/>
  <c r="AT16" i="35"/>
  <c r="H11" i="35"/>
  <c r="M124" i="37"/>
  <c r="L124" i="37"/>
  <c r="O124" i="37"/>
  <c r="N124" i="37"/>
  <c r="AK17" i="35"/>
  <c r="AJ17" i="35"/>
  <c r="H8" i="38"/>
  <c r="M8" i="38"/>
  <c r="J8" i="38"/>
  <c r="I8" i="38"/>
  <c r="L8" i="38"/>
  <c r="O128" i="37"/>
  <c r="N128" i="37"/>
  <c r="AT8" i="35"/>
  <c r="AU8" i="35"/>
  <c r="F32" i="33"/>
  <c r="F56" i="33"/>
  <c r="F59" i="33"/>
  <c r="H59" i="33"/>
  <c r="P8" i="38"/>
  <c r="T8" i="38"/>
  <c r="S8" i="38"/>
  <c r="R8" i="38"/>
  <c r="Q8" i="38"/>
  <c r="AB14" i="35"/>
  <c r="C65" i="33"/>
  <c r="AL30" i="35"/>
  <c r="AK30" i="35"/>
  <c r="AL33" i="35"/>
  <c r="AK33" i="35"/>
  <c r="F39" i="33"/>
  <c r="F9" i="33"/>
  <c r="N53" i="33"/>
  <c r="L63" i="31"/>
  <c r="V12" i="35"/>
  <c r="V18" i="35"/>
  <c r="L105" i="31"/>
  <c r="R7" i="40"/>
  <c r="P7" i="40"/>
  <c r="T7" i="40"/>
  <c r="AA19" i="40" s="1"/>
  <c r="S7" i="40"/>
  <c r="Q7" i="40"/>
  <c r="J38" i="33"/>
  <c r="J54" i="33"/>
  <c r="F54" i="31"/>
  <c r="H15" i="33"/>
  <c r="H31" i="33"/>
  <c r="H54" i="33"/>
  <c r="H17" i="33"/>
  <c r="J64" i="31"/>
  <c r="L64" i="31"/>
  <c r="J83" i="31"/>
  <c r="L83" i="31"/>
  <c r="J87" i="31"/>
  <c r="L87" i="31"/>
  <c r="S6" i="39"/>
  <c r="R6" i="39"/>
  <c r="Q6" i="39"/>
  <c r="P6" i="39"/>
  <c r="T6" i="39"/>
  <c r="T12" i="39"/>
  <c r="T11" i="39"/>
  <c r="T8" i="39"/>
  <c r="S8" i="39"/>
  <c r="Q8" i="39"/>
  <c r="R8" i="39"/>
  <c r="P8" i="39"/>
  <c r="J54" i="31"/>
  <c r="L54" i="31"/>
  <c r="F84" i="31"/>
  <c r="J75" i="30"/>
  <c r="F75" i="31"/>
  <c r="F85" i="31"/>
  <c r="F86" i="31"/>
  <c r="J283" i="30"/>
  <c r="L283" i="30"/>
  <c r="L239" i="30"/>
  <c r="F196" i="30"/>
  <c r="F42" i="31"/>
  <c r="F273" i="30"/>
  <c r="H278" i="30"/>
  <c r="J278" i="30"/>
  <c r="L284" i="30"/>
  <c r="J282" i="30"/>
  <c r="L282" i="30"/>
  <c r="J237" i="30"/>
  <c r="L237" i="30"/>
  <c r="J189" i="30"/>
  <c r="F234" i="30"/>
  <c r="J191" i="30"/>
  <c r="F191" i="30"/>
  <c r="H196" i="30"/>
  <c r="J196" i="30"/>
  <c r="L229" i="30"/>
  <c r="H229" i="30"/>
  <c r="J229" i="30"/>
  <c r="L234" i="30"/>
  <c r="F240" i="30"/>
  <c r="N31" i="31"/>
  <c r="F238" i="30"/>
  <c r="F189" i="30"/>
  <c r="F56" i="30"/>
  <c r="F78" i="30"/>
  <c r="M142" i="28"/>
  <c r="L142" i="28"/>
  <c r="K142" i="28"/>
  <c r="I142" i="28"/>
  <c r="J142" i="28"/>
  <c r="C34" i="28"/>
  <c r="M139" i="28"/>
  <c r="L139" i="28"/>
  <c r="J139" i="28"/>
  <c r="I139" i="28"/>
  <c r="K139" i="28"/>
  <c r="C104" i="28"/>
  <c r="I51" i="28"/>
  <c r="M51" i="28"/>
  <c r="L51" i="28"/>
  <c r="K51" i="28"/>
  <c r="J51" i="28"/>
  <c r="D34" i="28"/>
  <c r="M134" i="28"/>
  <c r="L134" i="28"/>
  <c r="K134" i="28"/>
  <c r="I134" i="28"/>
  <c r="J134" i="28"/>
  <c r="C90" i="28"/>
  <c r="L67" i="28"/>
  <c r="K67" i="28"/>
  <c r="J67" i="28"/>
  <c r="I67" i="28"/>
  <c r="M67" i="28"/>
  <c r="L15" i="28"/>
  <c r="K15" i="28"/>
  <c r="M15" i="28"/>
  <c r="J15" i="28"/>
  <c r="I15" i="28"/>
  <c r="H20" i="28"/>
  <c r="L145" i="28"/>
  <c r="K145" i="28"/>
  <c r="J145" i="28"/>
  <c r="M145" i="28"/>
  <c r="I145" i="28"/>
  <c r="M86" i="28"/>
  <c r="L86" i="28"/>
  <c r="J86" i="28"/>
  <c r="I86" i="28"/>
  <c r="K86" i="28"/>
  <c r="L115" i="28"/>
  <c r="K115" i="28"/>
  <c r="J115" i="28"/>
  <c r="M115" i="28"/>
  <c r="I115" i="28"/>
  <c r="L107" i="28"/>
  <c r="J107" i="28"/>
  <c r="L30" i="28"/>
  <c r="J30" i="28"/>
  <c r="F34" i="28"/>
  <c r="L62" i="33"/>
  <c r="L41" i="33"/>
  <c r="L16" i="33"/>
  <c r="F146" i="30"/>
  <c r="J143" i="30"/>
  <c r="H145" i="30"/>
  <c r="J153" i="30"/>
  <c r="L153" i="30"/>
  <c r="F150" i="30"/>
  <c r="E62" i="28"/>
  <c r="L69" i="28"/>
  <c r="J69" i="28"/>
  <c r="L38" i="28"/>
  <c r="J38" i="28"/>
  <c r="J153" i="28"/>
  <c r="L153" i="28"/>
  <c r="J148" i="28"/>
  <c r="L148" i="28"/>
  <c r="H80" i="31"/>
  <c r="H108" i="31"/>
  <c r="H55" i="31"/>
  <c r="H32" i="31"/>
  <c r="J32" i="31"/>
  <c r="H100" i="31"/>
  <c r="H84" i="31"/>
  <c r="J84" i="31"/>
  <c r="K148" i="28"/>
  <c r="I148" i="28"/>
  <c r="H64" i="30"/>
  <c r="J64" i="30"/>
  <c r="L80" i="30"/>
  <c r="L83" i="30"/>
  <c r="L55" i="30"/>
  <c r="I47" i="28"/>
  <c r="K47" i="28"/>
  <c r="K39" i="28"/>
  <c r="I39" i="28"/>
  <c r="K18" i="28"/>
  <c r="I18" i="28"/>
  <c r="K66" i="28"/>
  <c r="I66" i="28"/>
  <c r="K88" i="28"/>
  <c r="I88" i="28"/>
  <c r="K157" i="28"/>
  <c r="I157" i="28"/>
  <c r="K98" i="28"/>
  <c r="I98" i="28"/>
  <c r="K136" i="28"/>
  <c r="I136" i="28"/>
  <c r="H54" i="30"/>
  <c r="J54" i="30"/>
  <c r="H81" i="30"/>
  <c r="H79" i="30"/>
  <c r="F132" i="26"/>
  <c r="F146" i="26"/>
  <c r="E62" i="26"/>
  <c r="K123" i="26"/>
  <c r="J123" i="26"/>
  <c r="I123" i="26"/>
  <c r="I100" i="26"/>
  <c r="K100" i="26"/>
  <c r="J100" i="26"/>
  <c r="F49" i="22"/>
  <c r="G20" i="26"/>
  <c r="K82" i="22"/>
  <c r="L82" i="22"/>
  <c r="J82" i="22"/>
  <c r="C77" i="22"/>
  <c r="J117" i="19"/>
  <c r="H117" i="19"/>
  <c r="F91" i="19"/>
  <c r="W77" i="19"/>
  <c r="K148" i="18"/>
  <c r="F22" i="18"/>
  <c r="X117" i="18"/>
  <c r="I130" i="18"/>
  <c r="U36" i="18"/>
  <c r="J40" i="16"/>
  <c r="I40" i="16"/>
  <c r="I65" i="18"/>
  <c r="H64" i="18"/>
  <c r="I116" i="18"/>
  <c r="U18" i="17"/>
  <c r="V18" i="17"/>
  <c r="Q156" i="18"/>
  <c r="J42" i="17"/>
  <c r="I42" i="17"/>
  <c r="Q28" i="18"/>
  <c r="J43" i="17"/>
  <c r="I43" i="17"/>
  <c r="I57" i="18"/>
  <c r="L132" i="18"/>
  <c r="V18" i="16"/>
  <c r="U18" i="16"/>
  <c r="F107" i="16"/>
  <c r="F132" i="13"/>
  <c r="D90" i="13"/>
  <c r="K51" i="12"/>
  <c r="K45" i="3"/>
  <c r="J45" i="3"/>
  <c r="L15" i="3"/>
  <c r="K15" i="3"/>
  <c r="J15" i="3"/>
  <c r="S17" i="5"/>
  <c r="W17" i="5"/>
  <c r="V17" i="5"/>
  <c r="U17" i="5"/>
  <c r="T17" i="5"/>
  <c r="W19" i="5"/>
  <c r="J110" i="3"/>
  <c r="I121" i="3"/>
  <c r="L110" i="3"/>
  <c r="K110" i="3"/>
  <c r="L16" i="3"/>
  <c r="K16" i="3"/>
  <c r="J16" i="3"/>
  <c r="T52" i="5"/>
  <c r="S52" i="5"/>
  <c r="W52" i="5"/>
  <c r="V52" i="5"/>
  <c r="U52" i="5"/>
  <c r="F189" i="3"/>
  <c r="F54" i="33"/>
  <c r="F41" i="33"/>
  <c r="G65" i="33"/>
  <c r="H53" i="33"/>
  <c r="F41" i="31"/>
  <c r="F197" i="30"/>
  <c r="H197" i="30"/>
  <c r="N97" i="31"/>
  <c r="H190" i="30"/>
  <c r="F76" i="30"/>
  <c r="L28" i="28"/>
  <c r="M28" i="28"/>
  <c r="J28" i="28"/>
  <c r="I28" i="28"/>
  <c r="K28" i="28"/>
  <c r="H34" i="28"/>
  <c r="M78" i="28"/>
  <c r="J78" i="28"/>
  <c r="I78" i="28"/>
  <c r="L78" i="28"/>
  <c r="K78" i="28"/>
  <c r="L15" i="33"/>
  <c r="J60" i="28"/>
  <c r="L60" i="28"/>
  <c r="H83" i="31"/>
  <c r="L77" i="30"/>
  <c r="K149" i="26"/>
  <c r="J149" i="26"/>
  <c r="I149" i="26"/>
  <c r="W12" i="22"/>
  <c r="V12" i="22"/>
  <c r="N92" i="18"/>
  <c r="Q23" i="18"/>
  <c r="P22" i="18"/>
  <c r="F62" i="13"/>
  <c r="K34" i="12"/>
  <c r="J138" i="3"/>
  <c r="K138" i="3"/>
  <c r="J82" i="13"/>
  <c r="K82" i="13"/>
  <c r="I82" i="13"/>
  <c r="H90" i="13"/>
  <c r="O140" i="43"/>
  <c r="M140" i="43"/>
  <c r="L140" i="43"/>
  <c r="N140" i="43"/>
  <c r="E146" i="42"/>
  <c r="G136" i="42"/>
  <c r="H136" i="42"/>
  <c r="K136" i="42" s="1"/>
  <c r="D146" i="42"/>
  <c r="N137" i="41"/>
  <c r="O137" i="41"/>
  <c r="L137" i="41"/>
  <c r="M137" i="41"/>
  <c r="J146" i="41"/>
  <c r="L9" i="41"/>
  <c r="N9" i="41"/>
  <c r="M9" i="41"/>
  <c r="P9" i="41"/>
  <c r="Q9" i="41"/>
  <c r="K16" i="41"/>
  <c r="F146" i="41"/>
  <c r="G136" i="41"/>
  <c r="I136" i="41"/>
  <c r="H136" i="41"/>
  <c r="K136" i="41" s="1"/>
  <c r="I142" i="41"/>
  <c r="I140" i="41"/>
  <c r="I138" i="41"/>
  <c r="M136" i="41"/>
  <c r="L136" i="41"/>
  <c r="H140" i="41"/>
  <c r="K140" i="41" s="1"/>
  <c r="G140" i="41"/>
  <c r="H11" i="41"/>
  <c r="J11" i="41"/>
  <c r="I11" i="41"/>
  <c r="L11" i="41"/>
  <c r="M11" i="41"/>
  <c r="N127" i="37"/>
  <c r="M127" i="37"/>
  <c r="J129" i="37"/>
  <c r="L127" i="37"/>
  <c r="K127" i="37"/>
  <c r="O127" i="37"/>
  <c r="F6" i="40"/>
  <c r="F11" i="40"/>
  <c r="F7" i="40"/>
  <c r="I6" i="40"/>
  <c r="H6" i="40"/>
  <c r="F9" i="40"/>
  <c r="F12" i="40"/>
  <c r="F21" i="33"/>
  <c r="F58" i="33"/>
  <c r="H58" i="33"/>
  <c r="F61" i="33"/>
  <c r="V31" i="35"/>
  <c r="W31" i="35"/>
  <c r="AB18" i="35"/>
  <c r="AL38" i="35"/>
  <c r="AK38" i="35"/>
  <c r="F37" i="33"/>
  <c r="J20" i="33"/>
  <c r="L61" i="31"/>
  <c r="V13" i="35"/>
  <c r="V17" i="35"/>
  <c r="L43" i="31"/>
  <c r="T10" i="40"/>
  <c r="AA20" i="40" s="1"/>
  <c r="R10" i="40"/>
  <c r="Q10" i="40"/>
  <c r="S10" i="40"/>
  <c r="P10" i="40"/>
  <c r="J40" i="33"/>
  <c r="J15" i="33"/>
  <c r="J56" i="33"/>
  <c r="AK32" i="35"/>
  <c r="AL32" i="35"/>
  <c r="H60" i="33"/>
  <c r="H16" i="33"/>
  <c r="J43" i="31"/>
  <c r="J98" i="31"/>
  <c r="L98" i="31"/>
  <c r="J97" i="31"/>
  <c r="L97" i="31"/>
  <c r="T9" i="39"/>
  <c r="R9" i="39"/>
  <c r="Q9" i="39"/>
  <c r="P9" i="39"/>
  <c r="S9" i="39"/>
  <c r="N14" i="35"/>
  <c r="J53" i="31"/>
  <c r="F87" i="31"/>
  <c r="F65" i="31"/>
  <c r="F53" i="31"/>
  <c r="F97" i="31"/>
  <c r="F98" i="31"/>
  <c r="F280" i="30"/>
  <c r="J236" i="30"/>
  <c r="V15" i="35"/>
  <c r="F282" i="30"/>
  <c r="L273" i="30"/>
  <c r="F283" i="30"/>
  <c r="H236" i="30"/>
  <c r="J188" i="30"/>
  <c r="L188" i="30"/>
  <c r="J190" i="30"/>
  <c r="L191" i="30"/>
  <c r="J241" i="30"/>
  <c r="H235" i="30"/>
  <c r="L240" i="30"/>
  <c r="H285" i="30"/>
  <c r="F188" i="30"/>
  <c r="F62" i="30"/>
  <c r="F63" i="30"/>
  <c r="F80" i="30"/>
  <c r="L71" i="28"/>
  <c r="J71" i="28"/>
  <c r="I71" i="28"/>
  <c r="M71" i="28"/>
  <c r="K71" i="28"/>
  <c r="L45" i="28"/>
  <c r="M45" i="28"/>
  <c r="J45" i="28"/>
  <c r="I45" i="28"/>
  <c r="K45" i="28"/>
  <c r="D118" i="28"/>
  <c r="F61" i="30"/>
  <c r="C146" i="28"/>
  <c r="I25" i="28"/>
  <c r="M25" i="28"/>
  <c r="J25" i="28"/>
  <c r="K25" i="28"/>
  <c r="L25" i="28"/>
  <c r="K85" i="28"/>
  <c r="M85" i="28"/>
  <c r="L85" i="28"/>
  <c r="J85" i="28"/>
  <c r="I85" i="28"/>
  <c r="L154" i="28"/>
  <c r="K154" i="28"/>
  <c r="J154" i="28"/>
  <c r="M154" i="28"/>
  <c r="I154" i="28"/>
  <c r="M95" i="28"/>
  <c r="J95" i="28"/>
  <c r="I95" i="28"/>
  <c r="L95" i="28"/>
  <c r="K95" i="28"/>
  <c r="H132" i="28"/>
  <c r="L124" i="28"/>
  <c r="K124" i="28"/>
  <c r="I124" i="28"/>
  <c r="M124" i="28"/>
  <c r="J124" i="28"/>
  <c r="L147" i="30"/>
  <c r="L23" i="28"/>
  <c r="J23" i="28"/>
  <c r="L35" i="33"/>
  <c r="L149" i="30"/>
  <c r="J141" i="30"/>
  <c r="L148" i="30"/>
  <c r="F147" i="30"/>
  <c r="L143" i="30"/>
  <c r="F141" i="30"/>
  <c r="E132" i="28"/>
  <c r="J88" i="28"/>
  <c r="L88" i="28"/>
  <c r="L46" i="28"/>
  <c r="J46" i="28"/>
  <c r="H81" i="31"/>
  <c r="H105" i="31"/>
  <c r="H57" i="31"/>
  <c r="J57" i="31"/>
  <c r="H34" i="31"/>
  <c r="J34" i="31"/>
  <c r="H101" i="31"/>
  <c r="H85" i="31"/>
  <c r="I113" i="28"/>
  <c r="K113" i="28"/>
  <c r="L65" i="30"/>
  <c r="L79" i="30"/>
  <c r="L86" i="30"/>
  <c r="L58" i="30"/>
  <c r="I43" i="28"/>
  <c r="K43" i="28"/>
  <c r="I55" i="28"/>
  <c r="K55" i="28"/>
  <c r="I46" i="28"/>
  <c r="K46" i="28"/>
  <c r="G34" i="28"/>
  <c r="I27" i="28"/>
  <c r="K27" i="28"/>
  <c r="G118" i="28"/>
  <c r="K110" i="28"/>
  <c r="I110" i="28"/>
  <c r="I74" i="28"/>
  <c r="K74" i="28"/>
  <c r="K97" i="28"/>
  <c r="I97" i="28"/>
  <c r="G104" i="28"/>
  <c r="K107" i="28"/>
  <c r="I107" i="28"/>
  <c r="K144" i="28"/>
  <c r="I144" i="28"/>
  <c r="K56" i="28"/>
  <c r="I56" i="28"/>
  <c r="H63" i="30"/>
  <c r="J63" i="30"/>
  <c r="H57" i="30"/>
  <c r="J57" i="30"/>
  <c r="H62" i="30"/>
  <c r="J62" i="30"/>
  <c r="H53" i="30"/>
  <c r="J53" i="30"/>
  <c r="E104" i="26"/>
  <c r="J88" i="26"/>
  <c r="I88" i="26"/>
  <c r="K88" i="26"/>
  <c r="K101" i="26"/>
  <c r="I101" i="26"/>
  <c r="J101" i="26"/>
  <c r="F21" i="22"/>
  <c r="K150" i="22"/>
  <c r="J150" i="22"/>
  <c r="L150" i="22"/>
  <c r="K116" i="22"/>
  <c r="L116" i="22"/>
  <c r="J116" i="22"/>
  <c r="G63" i="22"/>
  <c r="J15" i="22"/>
  <c r="K15" i="22"/>
  <c r="H21" i="22"/>
  <c r="H66" i="19"/>
  <c r="G65" i="19"/>
  <c r="J66" i="19"/>
  <c r="J156" i="19"/>
  <c r="H156" i="19"/>
  <c r="F93" i="19"/>
  <c r="F37" i="19"/>
  <c r="H38" i="19"/>
  <c r="X11" i="18"/>
  <c r="Y151" i="18"/>
  <c r="X151" i="18"/>
  <c r="X25" i="18"/>
  <c r="I18" i="16"/>
  <c r="J18" i="16"/>
  <c r="I81" i="18"/>
  <c r="Q13" i="18"/>
  <c r="Q136" i="18"/>
  <c r="J128" i="17"/>
  <c r="I128" i="17"/>
  <c r="E90" i="18"/>
  <c r="G35" i="16"/>
  <c r="G23" i="16"/>
  <c r="J27" i="16"/>
  <c r="I27" i="16"/>
  <c r="L148" i="18"/>
  <c r="D119" i="17"/>
  <c r="U17" i="16"/>
  <c r="V17" i="16"/>
  <c r="C48" i="13"/>
  <c r="U13" i="13"/>
  <c r="W13" i="13"/>
  <c r="V13" i="13"/>
  <c r="K38" i="12"/>
  <c r="D132" i="13"/>
  <c r="C65" i="14"/>
  <c r="K46" i="12"/>
  <c r="J102" i="3"/>
  <c r="I113" i="3"/>
  <c r="L102" i="3"/>
  <c r="K102" i="3"/>
  <c r="J46" i="5"/>
  <c r="I46" i="5"/>
  <c r="M46" i="5"/>
  <c r="L46" i="5"/>
  <c r="K46" i="5"/>
  <c r="K81" i="13"/>
  <c r="J81" i="13"/>
  <c r="I81" i="13"/>
  <c r="K70" i="13"/>
  <c r="J70" i="13"/>
  <c r="I70" i="13"/>
  <c r="O140" i="41"/>
  <c r="N140" i="41"/>
  <c r="M140" i="41"/>
  <c r="L140" i="41"/>
  <c r="H144" i="41"/>
  <c r="K144" i="41" s="1"/>
  <c r="I144" i="41"/>
  <c r="G144" i="41"/>
  <c r="F34" i="33"/>
  <c r="H34" i="33"/>
  <c r="V9" i="35"/>
  <c r="J63" i="33"/>
  <c r="H56" i="33"/>
  <c r="J55" i="31"/>
  <c r="J77" i="30"/>
  <c r="L195" i="30"/>
  <c r="F87" i="30"/>
  <c r="C160" i="28"/>
  <c r="L137" i="28"/>
  <c r="K137" i="28"/>
  <c r="J137" i="28"/>
  <c r="M137" i="28"/>
  <c r="I137" i="28"/>
  <c r="J144" i="30"/>
  <c r="H64" i="31"/>
  <c r="L63" i="30"/>
  <c r="F105" i="22"/>
  <c r="C147" i="22"/>
  <c r="S34" i="18"/>
  <c r="S22" i="18"/>
  <c r="E51" i="17"/>
  <c r="K40" i="3"/>
  <c r="J40" i="3"/>
  <c r="I51" i="12"/>
  <c r="J51" i="12"/>
  <c r="H139" i="43"/>
  <c r="G139" i="43"/>
  <c r="I139" i="43"/>
  <c r="M139" i="43"/>
  <c r="L139" i="43"/>
  <c r="O138" i="41"/>
  <c r="N138" i="41"/>
  <c r="N137" i="42"/>
  <c r="O137" i="42"/>
  <c r="L137" i="42"/>
  <c r="M137" i="42"/>
  <c r="S9" i="41"/>
  <c r="R9" i="41"/>
  <c r="G141" i="41"/>
  <c r="H141" i="41"/>
  <c r="K141" i="41" s="1"/>
  <c r="I141" i="41"/>
  <c r="L141" i="41"/>
  <c r="M141" i="41"/>
  <c r="H15" i="41"/>
  <c r="I15" i="41"/>
  <c r="J15" i="41"/>
  <c r="L15" i="41"/>
  <c r="M15" i="41"/>
  <c r="F8" i="40"/>
  <c r="H13" i="35"/>
  <c r="I7" i="39"/>
  <c r="J7" i="39"/>
  <c r="H7" i="39"/>
  <c r="M7" i="39"/>
  <c r="L7" i="39"/>
  <c r="K126" i="37"/>
  <c r="O126" i="37"/>
  <c r="N126" i="37"/>
  <c r="L126" i="37"/>
  <c r="M126" i="37"/>
  <c r="AU14" i="35"/>
  <c r="AT14" i="35"/>
  <c r="F60" i="33"/>
  <c r="F63" i="33"/>
  <c r="W39" i="35"/>
  <c r="V39" i="35"/>
  <c r="AL35" i="35"/>
  <c r="AK35" i="35"/>
  <c r="F35" i="33"/>
  <c r="H35" i="33"/>
  <c r="J17" i="33"/>
  <c r="L59" i="31"/>
  <c r="V14" i="35"/>
  <c r="L41" i="31"/>
  <c r="J42" i="33"/>
  <c r="J10" i="33"/>
  <c r="J31" i="33"/>
  <c r="I65" i="33"/>
  <c r="J65" i="33" s="1"/>
  <c r="J53" i="33"/>
  <c r="J58" i="33"/>
  <c r="H41" i="33"/>
  <c r="H18" i="33"/>
  <c r="H55" i="33"/>
  <c r="H12" i="33"/>
  <c r="J36" i="31"/>
  <c r="L36" i="31"/>
  <c r="J100" i="31"/>
  <c r="L100" i="31"/>
  <c r="J99" i="31"/>
  <c r="L99" i="31"/>
  <c r="N9" i="35"/>
  <c r="N15" i="35"/>
  <c r="H37" i="33"/>
  <c r="F79" i="31"/>
  <c r="H79" i="31"/>
  <c r="F81" i="31"/>
  <c r="F57" i="31"/>
  <c r="F99" i="31"/>
  <c r="F100" i="31"/>
  <c r="F279" i="30"/>
  <c r="H279" i="30"/>
  <c r="J235" i="30"/>
  <c r="L235" i="30"/>
  <c r="F281" i="30"/>
  <c r="H281" i="30"/>
  <c r="H274" i="30"/>
  <c r="J274" i="30"/>
  <c r="L279" i="30"/>
  <c r="F233" i="30"/>
  <c r="H187" i="30"/>
  <c r="N75" i="31"/>
  <c r="L276" i="30"/>
  <c r="N229" i="30"/>
  <c r="H189" i="30"/>
  <c r="H192" i="30"/>
  <c r="J192" i="30"/>
  <c r="L197" i="30"/>
  <c r="H240" i="30"/>
  <c r="L230" i="30"/>
  <c r="H241" i="30"/>
  <c r="F284" i="30"/>
  <c r="F187" i="30"/>
  <c r="N31" i="33"/>
  <c r="F59" i="30"/>
  <c r="F83" i="30"/>
  <c r="F82" i="30"/>
  <c r="D146" i="28"/>
  <c r="C76" i="28"/>
  <c r="L19" i="28"/>
  <c r="M19" i="28"/>
  <c r="K19" i="28"/>
  <c r="J19" i="28"/>
  <c r="I19" i="28"/>
  <c r="F54" i="30"/>
  <c r="F64" i="30"/>
  <c r="H76" i="28"/>
  <c r="I68" i="28"/>
  <c r="M68" i="28"/>
  <c r="L68" i="28"/>
  <c r="K68" i="28"/>
  <c r="J68" i="28"/>
  <c r="M116" i="28"/>
  <c r="L116" i="28"/>
  <c r="K116" i="28"/>
  <c r="I116" i="28"/>
  <c r="J116" i="28"/>
  <c r="L58" i="28"/>
  <c r="K58" i="28"/>
  <c r="M58" i="28"/>
  <c r="I58" i="28"/>
  <c r="J58" i="28"/>
  <c r="K94" i="28"/>
  <c r="J94" i="28"/>
  <c r="M94" i="28"/>
  <c r="L94" i="28"/>
  <c r="I94" i="28"/>
  <c r="J117" i="28"/>
  <c r="I117" i="28"/>
  <c r="M117" i="28"/>
  <c r="L117" i="28"/>
  <c r="K117" i="28"/>
  <c r="M103" i="28"/>
  <c r="L103" i="28"/>
  <c r="K103" i="28"/>
  <c r="J103" i="28"/>
  <c r="I103" i="28"/>
  <c r="L141" i="28"/>
  <c r="K141" i="28"/>
  <c r="J141" i="28"/>
  <c r="I141" i="28"/>
  <c r="M141" i="28"/>
  <c r="F144" i="30"/>
  <c r="L14" i="33"/>
  <c r="L32" i="33"/>
  <c r="L36" i="33"/>
  <c r="L53" i="33"/>
  <c r="K65" i="33"/>
  <c r="J151" i="30"/>
  <c r="J150" i="30"/>
  <c r="J145" i="30"/>
  <c r="L145" i="30"/>
  <c r="F142" i="30"/>
  <c r="L152" i="30"/>
  <c r="F104" i="28"/>
  <c r="J39" i="28"/>
  <c r="L39" i="28"/>
  <c r="J9" i="28"/>
  <c r="L9" i="28"/>
  <c r="L89" i="28"/>
  <c r="J89" i="28"/>
  <c r="L55" i="28"/>
  <c r="J55" i="28"/>
  <c r="E160" i="28"/>
  <c r="E146" i="28"/>
  <c r="J87" i="28"/>
  <c r="L87" i="28"/>
  <c r="H41" i="31"/>
  <c r="J41" i="31"/>
  <c r="H39" i="31"/>
  <c r="J39" i="31"/>
  <c r="H37" i="31"/>
  <c r="J37" i="31"/>
  <c r="H59" i="31"/>
  <c r="J59" i="31"/>
  <c r="H36" i="31"/>
  <c r="H54" i="31"/>
  <c r="H98" i="31"/>
  <c r="K93" i="28"/>
  <c r="I93" i="28"/>
  <c r="I108" i="28"/>
  <c r="K108" i="28"/>
  <c r="L85" i="30"/>
  <c r="L82" i="30"/>
  <c r="L54" i="30"/>
  <c r="L75" i="30"/>
  <c r="N75" i="30"/>
  <c r="I13" i="28"/>
  <c r="K13" i="28"/>
  <c r="G20" i="28"/>
  <c r="I69" i="28"/>
  <c r="G76" i="28"/>
  <c r="K69" i="28"/>
  <c r="I36" i="28"/>
  <c r="K36" i="28"/>
  <c r="I106" i="28"/>
  <c r="K106" i="28"/>
  <c r="K153" i="28"/>
  <c r="I153" i="28"/>
  <c r="H84" i="30"/>
  <c r="J84" i="30"/>
  <c r="H65" i="30"/>
  <c r="J65" i="30"/>
  <c r="H86" i="30"/>
  <c r="J86" i="30"/>
  <c r="F118" i="26"/>
  <c r="F160" i="26"/>
  <c r="F90" i="26"/>
  <c r="E48" i="26"/>
  <c r="E132" i="26"/>
  <c r="I81" i="26"/>
  <c r="K81" i="26"/>
  <c r="J81" i="26"/>
  <c r="K51" i="22"/>
  <c r="L51" i="22"/>
  <c r="J51" i="22"/>
  <c r="K155" i="22"/>
  <c r="L155" i="22"/>
  <c r="J155" i="22"/>
  <c r="H53" i="19"/>
  <c r="J53" i="19"/>
  <c r="F105" i="19"/>
  <c r="O119" i="19"/>
  <c r="X128" i="18"/>
  <c r="K76" i="18"/>
  <c r="F146" i="18"/>
  <c r="X98" i="18"/>
  <c r="X140" i="18"/>
  <c r="C63" i="17"/>
  <c r="I70" i="18"/>
  <c r="G149" i="16"/>
  <c r="Q103" i="18"/>
  <c r="P160" i="18"/>
  <c r="Q152" i="18"/>
  <c r="J61" i="17"/>
  <c r="I61" i="17"/>
  <c r="J142" i="17"/>
  <c r="I142" i="17"/>
  <c r="V15" i="16"/>
  <c r="U15" i="16"/>
  <c r="D132" i="18"/>
  <c r="J154" i="16"/>
  <c r="I154" i="16"/>
  <c r="H161" i="16"/>
  <c r="C76" i="13"/>
  <c r="C118" i="13"/>
  <c r="E65" i="16"/>
  <c r="C149" i="14"/>
  <c r="K37" i="5"/>
  <c r="I37" i="5"/>
  <c r="J62" i="2"/>
  <c r="K62" i="2"/>
  <c r="J94" i="3"/>
  <c r="L94" i="3"/>
  <c r="K94" i="3"/>
  <c r="R49" i="6"/>
  <c r="Q49" i="6"/>
  <c r="S49" i="6"/>
  <c r="I137" i="43"/>
  <c r="H137" i="43"/>
  <c r="G137" i="43"/>
  <c r="S8" i="41"/>
  <c r="C16" i="41"/>
  <c r="R8" i="41"/>
  <c r="F57" i="33"/>
  <c r="AL40" i="35"/>
  <c r="AK40" i="35"/>
  <c r="F15" i="33"/>
  <c r="L31" i="31"/>
  <c r="H9" i="33"/>
  <c r="J109" i="31"/>
  <c r="L109" i="31"/>
  <c r="F61" i="31"/>
  <c r="J238" i="30"/>
  <c r="L194" i="30"/>
  <c r="F190" i="30"/>
  <c r="M79" i="28"/>
  <c r="J79" i="28"/>
  <c r="I79" i="28"/>
  <c r="L79" i="28"/>
  <c r="K79" i="28"/>
  <c r="M151" i="28"/>
  <c r="L151" i="28"/>
  <c r="K151" i="28"/>
  <c r="I151" i="28"/>
  <c r="J151" i="28"/>
  <c r="I155" i="28"/>
  <c r="M155" i="28"/>
  <c r="L155" i="28"/>
  <c r="J155" i="28"/>
  <c r="K155" i="28"/>
  <c r="L10" i="33"/>
  <c r="J109" i="28"/>
  <c r="L109" i="28"/>
  <c r="J144" i="28"/>
  <c r="L144" i="28"/>
  <c r="G160" i="28"/>
  <c r="L84" i="30"/>
  <c r="F20" i="26"/>
  <c r="K17" i="26"/>
  <c r="J17" i="26"/>
  <c r="I17" i="26"/>
  <c r="H28" i="19"/>
  <c r="J28" i="19"/>
  <c r="G35" i="19"/>
  <c r="O146" i="18"/>
  <c r="I115" i="18"/>
  <c r="C65" i="16"/>
  <c r="E118" i="13"/>
  <c r="C121" i="14"/>
  <c r="O137" i="43"/>
  <c r="N137" i="43"/>
  <c r="M137" i="43"/>
  <c r="L137" i="43"/>
  <c r="J146" i="43"/>
  <c r="G136" i="43"/>
  <c r="I136" i="43"/>
  <c r="H136" i="43"/>
  <c r="K136" i="43" s="1"/>
  <c r="F146" i="43"/>
  <c r="I143" i="43"/>
  <c r="I145" i="43"/>
  <c r="M136" i="43"/>
  <c r="L136" i="43"/>
  <c r="I142" i="43"/>
  <c r="I138" i="43"/>
  <c r="M143" i="41"/>
  <c r="N143" i="41"/>
  <c r="L143" i="41"/>
  <c r="O143" i="41"/>
  <c r="O138" i="42"/>
  <c r="M138" i="42"/>
  <c r="L138" i="42"/>
  <c r="N138" i="42"/>
  <c r="O144" i="42"/>
  <c r="N144" i="42"/>
  <c r="M144" i="42"/>
  <c r="L144" i="42"/>
  <c r="P7" i="41"/>
  <c r="T7" i="41"/>
  <c r="R7" i="41"/>
  <c r="Q7" i="41"/>
  <c r="S7" i="41"/>
  <c r="O16" i="41"/>
  <c r="S13" i="41"/>
  <c r="R13" i="41"/>
  <c r="E16" i="41"/>
  <c r="F16" i="41" s="1"/>
  <c r="F6" i="41"/>
  <c r="F14" i="41"/>
  <c r="F10" i="41"/>
  <c r="F9" i="41"/>
  <c r="F13" i="41"/>
  <c r="I6" i="41"/>
  <c r="H6" i="41"/>
  <c r="F11" i="41"/>
  <c r="F9" i="39"/>
  <c r="E146" i="43"/>
  <c r="H143" i="41"/>
  <c r="K143" i="41" s="1"/>
  <c r="I143" i="41"/>
  <c r="G143" i="41"/>
  <c r="F9" i="38"/>
  <c r="I9" i="38"/>
  <c r="H9" i="38"/>
  <c r="G134" i="40"/>
  <c r="I134" i="40"/>
  <c r="H134" i="40"/>
  <c r="L134" i="40"/>
  <c r="I135" i="40"/>
  <c r="M134" i="40"/>
  <c r="I138" i="40"/>
  <c r="I136" i="40"/>
  <c r="I137" i="40"/>
  <c r="C129" i="37"/>
  <c r="AR8" i="35"/>
  <c r="AS8" i="35"/>
  <c r="AJ12" i="35"/>
  <c r="AK12" i="35"/>
  <c r="AL12" i="35"/>
  <c r="AR15" i="35"/>
  <c r="AS15" i="35"/>
  <c r="AS12" i="35"/>
  <c r="AR12" i="35"/>
  <c r="F42" i="33"/>
  <c r="H42" i="33"/>
  <c r="F19" i="33"/>
  <c r="F62" i="33"/>
  <c r="V33" i="35"/>
  <c r="W33" i="35"/>
  <c r="F33" i="33"/>
  <c r="J16" i="33"/>
  <c r="L57" i="31"/>
  <c r="V11" i="35"/>
  <c r="L39" i="31"/>
  <c r="P8" i="40"/>
  <c r="S8" i="40"/>
  <c r="R8" i="40"/>
  <c r="Q8" i="40"/>
  <c r="T8" i="40"/>
  <c r="J11" i="33"/>
  <c r="J18" i="33"/>
  <c r="J33" i="33"/>
  <c r="J55" i="33"/>
  <c r="J60" i="33"/>
  <c r="H36" i="33"/>
  <c r="H19" i="33"/>
  <c r="H13" i="33"/>
  <c r="H20" i="33"/>
  <c r="J35" i="31"/>
  <c r="J102" i="31"/>
  <c r="L102" i="31"/>
  <c r="J101" i="31"/>
  <c r="L101" i="31"/>
  <c r="S10" i="39"/>
  <c r="R10" i="39"/>
  <c r="Q10" i="39"/>
  <c r="P10" i="39"/>
  <c r="T10" i="39"/>
  <c r="AA20" i="39" s="1"/>
  <c r="N11" i="35"/>
  <c r="N8" i="35"/>
  <c r="F56" i="31"/>
  <c r="J85" i="30"/>
  <c r="F31" i="31"/>
  <c r="H31" i="31"/>
  <c r="F58" i="31"/>
  <c r="F101" i="31"/>
  <c r="F102" i="31"/>
  <c r="F278" i="30"/>
  <c r="H234" i="30"/>
  <c r="J234" i="30"/>
  <c r="L190" i="30"/>
  <c r="F275" i="30"/>
  <c r="H280" i="30"/>
  <c r="J280" i="30"/>
  <c r="J284" i="30"/>
  <c r="F232" i="30"/>
  <c r="H232" i="30"/>
  <c r="J186" i="30"/>
  <c r="L186" i="30"/>
  <c r="J273" i="30"/>
  <c r="H186" i="30"/>
  <c r="L187" i="30"/>
  <c r="F193" i="30"/>
  <c r="F237" i="30"/>
  <c r="H231" i="30"/>
  <c r="J231" i="30"/>
  <c r="L236" i="30"/>
  <c r="F186" i="30"/>
  <c r="F84" i="30"/>
  <c r="M125" i="28"/>
  <c r="L125" i="28"/>
  <c r="K125" i="28"/>
  <c r="I125" i="28"/>
  <c r="J125" i="28"/>
  <c r="D104" i="28"/>
  <c r="D48" i="28"/>
  <c r="F81" i="30"/>
  <c r="M122" i="28"/>
  <c r="L122" i="28"/>
  <c r="J122" i="28"/>
  <c r="I122" i="28"/>
  <c r="K122" i="28"/>
  <c r="I42" i="28"/>
  <c r="M42" i="28"/>
  <c r="L42" i="28"/>
  <c r="K42" i="28"/>
  <c r="J42" i="28"/>
  <c r="I16" i="28"/>
  <c r="M16" i="28"/>
  <c r="L16" i="28"/>
  <c r="K16" i="28"/>
  <c r="J16" i="28"/>
  <c r="C118" i="28"/>
  <c r="C62" i="28"/>
  <c r="K102" i="28"/>
  <c r="M102" i="28"/>
  <c r="L102" i="28"/>
  <c r="J102" i="28"/>
  <c r="I102" i="28"/>
  <c r="J126" i="28"/>
  <c r="I126" i="28"/>
  <c r="M126" i="28"/>
  <c r="L126" i="28"/>
  <c r="K126" i="28"/>
  <c r="M112" i="28"/>
  <c r="J112" i="28"/>
  <c r="L112" i="28"/>
  <c r="K112" i="28"/>
  <c r="I112" i="28"/>
  <c r="L150" i="28"/>
  <c r="K150" i="28"/>
  <c r="J150" i="28"/>
  <c r="M150" i="28"/>
  <c r="I150" i="28"/>
  <c r="F90" i="28"/>
  <c r="F160" i="28"/>
  <c r="F146" i="28"/>
  <c r="L57" i="33"/>
  <c r="L18" i="33"/>
  <c r="L60" i="33"/>
  <c r="L13" i="33"/>
  <c r="H141" i="30"/>
  <c r="H152" i="30"/>
  <c r="H151" i="30"/>
  <c r="H146" i="30"/>
  <c r="J31" i="28"/>
  <c r="L31" i="28"/>
  <c r="E48" i="28"/>
  <c r="J17" i="28"/>
  <c r="L17" i="28"/>
  <c r="L114" i="28"/>
  <c r="J114" i="28"/>
  <c r="L64" i="28"/>
  <c r="J64" i="28"/>
  <c r="E104" i="28"/>
  <c r="J96" i="28"/>
  <c r="L96" i="28"/>
  <c r="H109" i="31"/>
  <c r="H103" i="31"/>
  <c r="H76" i="31"/>
  <c r="J76" i="31"/>
  <c r="H61" i="31"/>
  <c r="J61" i="31"/>
  <c r="H38" i="31"/>
  <c r="J38" i="31"/>
  <c r="H56" i="31"/>
  <c r="J56" i="31"/>
  <c r="H99" i="31"/>
  <c r="K73" i="28"/>
  <c r="I73" i="28"/>
  <c r="L59" i="30"/>
  <c r="L87" i="30"/>
  <c r="L78" i="30"/>
  <c r="I92" i="28"/>
  <c r="K92" i="28"/>
  <c r="I44" i="28"/>
  <c r="K44" i="28"/>
  <c r="G62" i="28"/>
  <c r="K14" i="28"/>
  <c r="I14" i="28"/>
  <c r="K114" i="28"/>
  <c r="I114" i="28"/>
  <c r="G132" i="28"/>
  <c r="H80" i="30"/>
  <c r="J80" i="30"/>
  <c r="H87" i="30"/>
  <c r="J87" i="30"/>
  <c r="H82" i="30"/>
  <c r="J82" i="30"/>
  <c r="D76" i="26"/>
  <c r="E90" i="26"/>
  <c r="D34" i="26"/>
  <c r="K37" i="26"/>
  <c r="J37" i="26"/>
  <c r="I37" i="26"/>
  <c r="J53" i="22"/>
  <c r="K53" i="22"/>
  <c r="L53" i="22"/>
  <c r="H85" i="19"/>
  <c r="J85" i="19"/>
  <c r="C134" i="18"/>
  <c r="X112" i="18"/>
  <c r="C147" i="17"/>
  <c r="J142" i="16"/>
  <c r="I142" i="16"/>
  <c r="I26" i="18"/>
  <c r="H34" i="18"/>
  <c r="I60" i="18"/>
  <c r="J31" i="17"/>
  <c r="I31" i="17"/>
  <c r="J131" i="16"/>
  <c r="I131" i="16"/>
  <c r="Q138" i="18"/>
  <c r="P146" i="18"/>
  <c r="Q158" i="18"/>
  <c r="J139" i="17"/>
  <c r="I139" i="17"/>
  <c r="H147" i="17"/>
  <c r="E132" i="18"/>
  <c r="D148" i="18"/>
  <c r="J137" i="16"/>
  <c r="I137" i="16"/>
  <c r="S9" i="17"/>
  <c r="L50" i="18"/>
  <c r="W30" i="5"/>
  <c r="V30" i="5"/>
  <c r="T30" i="5"/>
  <c r="U30" i="5"/>
  <c r="S30" i="5"/>
  <c r="H189" i="3"/>
  <c r="K178" i="3"/>
  <c r="J178" i="3"/>
  <c r="H18" i="2"/>
  <c r="J15" i="2"/>
  <c r="K15" i="2"/>
  <c r="G190" i="3"/>
  <c r="J86" i="3"/>
  <c r="L86" i="3"/>
  <c r="K86" i="3"/>
  <c r="V32" i="5"/>
  <c r="T32" i="5"/>
  <c r="J36" i="33"/>
  <c r="H62" i="33"/>
  <c r="F64" i="31"/>
  <c r="F109" i="31"/>
  <c r="J285" i="30"/>
  <c r="L285" i="30"/>
  <c r="F235" i="30"/>
  <c r="F53" i="30"/>
  <c r="H148" i="30"/>
  <c r="L20" i="33"/>
  <c r="L141" i="30"/>
  <c r="J29" i="28"/>
  <c r="L29" i="28"/>
  <c r="H102" i="31"/>
  <c r="I10" i="28"/>
  <c r="K10" i="28"/>
  <c r="I50" i="26"/>
  <c r="J50" i="26"/>
  <c r="I28" i="18"/>
  <c r="G34" i="18"/>
  <c r="X122" i="18"/>
  <c r="U20" i="18"/>
  <c r="I118" i="17"/>
  <c r="J118" i="17"/>
  <c r="H137" i="42"/>
  <c r="K137" i="42" s="1"/>
  <c r="G137" i="42"/>
  <c r="I137" i="42"/>
  <c r="F146" i="42"/>
  <c r="M141" i="42"/>
  <c r="L141" i="42"/>
  <c r="O141" i="42"/>
  <c r="N141" i="42"/>
  <c r="H145" i="41"/>
  <c r="K145" i="41" s="1"/>
  <c r="G145" i="41"/>
  <c r="I145" i="41"/>
  <c r="H125" i="37"/>
  <c r="G125" i="37"/>
  <c r="I125" i="37"/>
  <c r="L125" i="37"/>
  <c r="M125" i="37"/>
  <c r="F64" i="33"/>
  <c r="J14" i="33"/>
  <c r="V8" i="35"/>
  <c r="J19" i="33"/>
  <c r="J35" i="33"/>
  <c r="J57" i="33"/>
  <c r="J62" i="33"/>
  <c r="AK36" i="35"/>
  <c r="AL36" i="35"/>
  <c r="H38" i="33"/>
  <c r="H32" i="33"/>
  <c r="H21" i="33"/>
  <c r="J21" i="33"/>
  <c r="J75" i="31"/>
  <c r="L75" i="31"/>
  <c r="J104" i="31"/>
  <c r="L104" i="31"/>
  <c r="J103" i="31"/>
  <c r="N17" i="35"/>
  <c r="N12" i="35"/>
  <c r="J83" i="30"/>
  <c r="F62" i="31"/>
  <c r="F38" i="31"/>
  <c r="F76" i="31"/>
  <c r="F103" i="31"/>
  <c r="F104" i="31"/>
  <c r="F231" i="30"/>
  <c r="J187" i="30"/>
  <c r="F77" i="31"/>
  <c r="L275" i="30"/>
  <c r="F285" i="30"/>
  <c r="J240" i="30"/>
  <c r="J185" i="30"/>
  <c r="H188" i="30"/>
  <c r="L193" i="30"/>
  <c r="F236" i="30"/>
  <c r="H237" i="30"/>
  <c r="F63" i="31"/>
  <c r="L280" i="30"/>
  <c r="L231" i="30"/>
  <c r="F57" i="30"/>
  <c r="F86" i="30"/>
  <c r="C132" i="28"/>
  <c r="L37" i="28"/>
  <c r="I37" i="28"/>
  <c r="M37" i="28"/>
  <c r="J37" i="28"/>
  <c r="K37" i="28"/>
  <c r="D160" i="28"/>
  <c r="C48" i="28"/>
  <c r="C20" i="28"/>
  <c r="K101" i="28"/>
  <c r="M101" i="28"/>
  <c r="L101" i="28"/>
  <c r="I101" i="28"/>
  <c r="J101" i="28"/>
  <c r="L50" i="28"/>
  <c r="K50" i="28"/>
  <c r="M50" i="28"/>
  <c r="J50" i="28"/>
  <c r="I50" i="28"/>
  <c r="K111" i="28"/>
  <c r="J111" i="28"/>
  <c r="M111" i="28"/>
  <c r="I111" i="28"/>
  <c r="L111" i="28"/>
  <c r="H118" i="28"/>
  <c r="J135" i="28"/>
  <c r="I135" i="28"/>
  <c r="M135" i="28"/>
  <c r="L135" i="28"/>
  <c r="K135" i="28"/>
  <c r="I121" i="28"/>
  <c r="M121" i="28"/>
  <c r="L121" i="28"/>
  <c r="K121" i="28"/>
  <c r="J121" i="28"/>
  <c r="L158" i="28"/>
  <c r="K158" i="28"/>
  <c r="M158" i="28"/>
  <c r="J158" i="28"/>
  <c r="I158" i="28"/>
  <c r="F62" i="28"/>
  <c r="F20" i="28"/>
  <c r="F76" i="28"/>
  <c r="F118" i="28"/>
  <c r="L33" i="33"/>
  <c r="L64" i="33"/>
  <c r="L34" i="33"/>
  <c r="L37" i="33"/>
  <c r="L61" i="33"/>
  <c r="L58" i="33"/>
  <c r="L21" i="33"/>
  <c r="F143" i="30"/>
  <c r="H150" i="30"/>
  <c r="J142" i="30"/>
  <c r="F153" i="30"/>
  <c r="L150" i="30"/>
  <c r="F148" i="30"/>
  <c r="L144" i="30"/>
  <c r="E90" i="28"/>
  <c r="E34" i="28"/>
  <c r="L26" i="28"/>
  <c r="J26" i="28"/>
  <c r="L131" i="28"/>
  <c r="J131" i="28"/>
  <c r="J72" i="28"/>
  <c r="L72" i="28"/>
  <c r="E118" i="28"/>
  <c r="L110" i="28"/>
  <c r="J110" i="28"/>
  <c r="L113" i="28"/>
  <c r="J113" i="28"/>
  <c r="H78" i="31"/>
  <c r="H104" i="31"/>
  <c r="H77" i="31"/>
  <c r="H63" i="31"/>
  <c r="H40" i="31"/>
  <c r="J40" i="31"/>
  <c r="H58" i="31"/>
  <c r="J58" i="31"/>
  <c r="H60" i="30"/>
  <c r="J60" i="30"/>
  <c r="I60" i="28"/>
  <c r="K60" i="28"/>
  <c r="L62" i="30"/>
  <c r="L76" i="30"/>
  <c r="L61" i="30"/>
  <c r="K53" i="28"/>
  <c r="I53" i="28"/>
  <c r="I23" i="28"/>
  <c r="K23" i="28"/>
  <c r="K87" i="28"/>
  <c r="I87" i="28"/>
  <c r="I123" i="28"/>
  <c r="K123" i="28"/>
  <c r="G146" i="28"/>
  <c r="H83" i="30"/>
  <c r="H75" i="30"/>
  <c r="H85" i="30"/>
  <c r="E160" i="26"/>
  <c r="E118" i="26"/>
  <c r="D146" i="26"/>
  <c r="J51" i="26"/>
  <c r="I51" i="26"/>
  <c r="K51" i="26"/>
  <c r="J87" i="22"/>
  <c r="K87" i="22"/>
  <c r="L87" i="22"/>
  <c r="G119" i="22"/>
  <c r="J45" i="22"/>
  <c r="K45" i="22"/>
  <c r="H81" i="19"/>
  <c r="J81" i="19"/>
  <c r="W9" i="19"/>
  <c r="X74" i="18"/>
  <c r="X69" i="18"/>
  <c r="U106" i="18"/>
  <c r="J117" i="16"/>
  <c r="I117" i="16"/>
  <c r="I42" i="18"/>
  <c r="C49" i="16"/>
  <c r="C119" i="16"/>
  <c r="Q26" i="18"/>
  <c r="P34" i="18"/>
  <c r="Q98" i="18"/>
  <c r="J69" i="17"/>
  <c r="I69" i="17"/>
  <c r="H77" i="17"/>
  <c r="I88" i="17"/>
  <c r="J88" i="17"/>
  <c r="E148" i="18"/>
  <c r="G77" i="17"/>
  <c r="G65" i="17"/>
  <c r="G119" i="16"/>
  <c r="D77" i="17"/>
  <c r="E34" i="13"/>
  <c r="F79" i="16"/>
  <c r="F118" i="13"/>
  <c r="C93" i="14"/>
  <c r="M24" i="5"/>
  <c r="L24" i="5"/>
  <c r="J24" i="5"/>
  <c r="K24" i="5"/>
  <c r="I24" i="5"/>
  <c r="J170" i="3"/>
  <c r="K170" i="3"/>
  <c r="K7" i="2"/>
  <c r="J7" i="2"/>
  <c r="J71" i="3"/>
  <c r="L71" i="3"/>
  <c r="K71" i="3"/>
  <c r="F17" i="2"/>
  <c r="S39" i="6"/>
  <c r="R39" i="6"/>
  <c r="Q39" i="6"/>
  <c r="J36" i="13"/>
  <c r="I36" i="13"/>
  <c r="K36" i="13"/>
  <c r="C146" i="41"/>
  <c r="O136" i="41"/>
  <c r="N136" i="41"/>
  <c r="F8" i="41"/>
  <c r="H8" i="41"/>
  <c r="I8" i="41"/>
  <c r="G142" i="41"/>
  <c r="H142" i="41"/>
  <c r="K142" i="41" s="1"/>
  <c r="AL13" i="35"/>
  <c r="AK13" i="35"/>
  <c r="AJ13" i="35"/>
  <c r="AB16" i="35"/>
  <c r="AL39" i="35"/>
  <c r="AK39" i="35"/>
  <c r="L106" i="31"/>
  <c r="J41" i="33"/>
  <c r="H57" i="33"/>
  <c r="J85" i="31"/>
  <c r="L85" i="31"/>
  <c r="F37" i="31"/>
  <c r="L82" i="28"/>
  <c r="I82" i="28"/>
  <c r="M82" i="28"/>
  <c r="J82" i="28"/>
  <c r="H90" i="28"/>
  <c r="K82" i="28"/>
  <c r="D76" i="28"/>
  <c r="L55" i="33"/>
  <c r="L151" i="30"/>
  <c r="H107" i="31"/>
  <c r="I57" i="28"/>
  <c r="K57" i="28"/>
  <c r="K127" i="28"/>
  <c r="I127" i="28"/>
  <c r="H119" i="22"/>
  <c r="K111" i="22"/>
  <c r="J111" i="22"/>
  <c r="H56" i="19"/>
  <c r="J56" i="19"/>
  <c r="G63" i="19"/>
  <c r="J57" i="16"/>
  <c r="I57" i="16"/>
  <c r="M145" i="43"/>
  <c r="O145" i="43"/>
  <c r="N145" i="43"/>
  <c r="L145" i="43"/>
  <c r="C146" i="42"/>
  <c r="N145" i="42"/>
  <c r="M145" i="42"/>
  <c r="L145" i="42"/>
  <c r="O145" i="42"/>
  <c r="E146" i="41"/>
  <c r="N9" i="38"/>
  <c r="L9" i="38"/>
  <c r="P9" i="38"/>
  <c r="Q9" i="38"/>
  <c r="AK8" i="35"/>
  <c r="AJ8" i="35"/>
  <c r="J8" i="39"/>
  <c r="I8" i="39"/>
  <c r="M8" i="39"/>
  <c r="H8" i="39"/>
  <c r="L8" i="39"/>
  <c r="AU9" i="35"/>
  <c r="AT9" i="35"/>
  <c r="F13" i="33"/>
  <c r="W32" i="35"/>
  <c r="V32" i="35"/>
  <c r="L37" i="31"/>
  <c r="O143" i="43"/>
  <c r="N143" i="43"/>
  <c r="C146" i="43"/>
  <c r="O144" i="43"/>
  <c r="N144" i="43"/>
  <c r="M144" i="43"/>
  <c r="L144" i="43"/>
  <c r="G145" i="42"/>
  <c r="I145" i="42"/>
  <c r="H145" i="42"/>
  <c r="K145" i="42" s="1"/>
  <c r="H141" i="43"/>
  <c r="K141" i="43" s="1"/>
  <c r="G141" i="43"/>
  <c r="I141" i="43"/>
  <c r="L141" i="43"/>
  <c r="M141" i="43"/>
  <c r="O145" i="41"/>
  <c r="L145" i="41"/>
  <c r="N145" i="41"/>
  <c r="M145" i="41"/>
  <c r="F15" i="41"/>
  <c r="P15" i="41"/>
  <c r="T15" i="41"/>
  <c r="R15" i="41"/>
  <c r="Q15" i="41"/>
  <c r="S15" i="41"/>
  <c r="N9" i="40"/>
  <c r="L9" i="40"/>
  <c r="H142" i="43"/>
  <c r="K142" i="43" s="1"/>
  <c r="G142" i="43"/>
  <c r="I37" i="35"/>
  <c r="H37" i="35"/>
  <c r="F8" i="38"/>
  <c r="AL18" i="35"/>
  <c r="AK18" i="35"/>
  <c r="AJ18" i="35"/>
  <c r="AB11" i="35"/>
  <c r="AJ11" i="35"/>
  <c r="AL11" i="35"/>
  <c r="AK11" i="35"/>
  <c r="M9" i="39"/>
  <c r="J9" i="39"/>
  <c r="I9" i="39"/>
  <c r="H9" i="39"/>
  <c r="L9" i="39"/>
  <c r="AS17" i="35"/>
  <c r="AR17" i="35"/>
  <c r="H17" i="35"/>
  <c r="H16" i="35"/>
  <c r="AU13" i="35"/>
  <c r="AT13" i="35"/>
  <c r="F38" i="33"/>
  <c r="E65" i="33"/>
  <c r="F53" i="33"/>
  <c r="AB10" i="35"/>
  <c r="F17" i="33"/>
  <c r="J13" i="33"/>
  <c r="L53" i="31"/>
  <c r="J12" i="33"/>
  <c r="L12" i="33"/>
  <c r="L35" i="31"/>
  <c r="T6" i="40"/>
  <c r="R6" i="40"/>
  <c r="Q6" i="40"/>
  <c r="P6" i="40"/>
  <c r="S6" i="40"/>
  <c r="T12" i="40"/>
  <c r="T11" i="40"/>
  <c r="J32" i="33"/>
  <c r="J37" i="33"/>
  <c r="J59" i="33"/>
  <c r="J64" i="33"/>
  <c r="J78" i="31"/>
  <c r="L78" i="31"/>
  <c r="H39" i="33"/>
  <c r="H33" i="33"/>
  <c r="H63" i="33"/>
  <c r="J77" i="31"/>
  <c r="L77" i="31"/>
  <c r="J106" i="31"/>
  <c r="J105" i="31"/>
  <c r="Q7" i="39"/>
  <c r="P7" i="39"/>
  <c r="T7" i="39"/>
  <c r="AA19" i="39" s="1"/>
  <c r="S7" i="39"/>
  <c r="R7" i="39"/>
  <c r="N10" i="35"/>
  <c r="N16" i="35"/>
  <c r="F33" i="31"/>
  <c r="J81" i="30"/>
  <c r="F39" i="31"/>
  <c r="F78" i="31"/>
  <c r="F105" i="31"/>
  <c r="F106" i="31"/>
  <c r="N273" i="30"/>
  <c r="F230" i="30"/>
  <c r="H230" i="30"/>
  <c r="L185" i="30"/>
  <c r="N185" i="30"/>
  <c r="H284" i="30"/>
  <c r="H276" i="30"/>
  <c r="L281" i="30"/>
  <c r="F55" i="31"/>
  <c r="J239" i="30"/>
  <c r="H194" i="30"/>
  <c r="L232" i="30"/>
  <c r="J277" i="30"/>
  <c r="J194" i="30"/>
  <c r="F65" i="30"/>
  <c r="F60" i="30"/>
  <c r="M159" i="28"/>
  <c r="L159" i="28"/>
  <c r="K159" i="28"/>
  <c r="I159" i="28"/>
  <c r="J159" i="28"/>
  <c r="K84" i="28"/>
  <c r="M84" i="28"/>
  <c r="L84" i="28"/>
  <c r="I84" i="28"/>
  <c r="J84" i="28"/>
  <c r="L11" i="28"/>
  <c r="K11" i="28"/>
  <c r="J11" i="28"/>
  <c r="M11" i="28"/>
  <c r="I11" i="28"/>
  <c r="D132" i="28"/>
  <c r="L81" i="28"/>
  <c r="I81" i="28"/>
  <c r="M81" i="28"/>
  <c r="K81" i="28"/>
  <c r="J81" i="28"/>
  <c r="I59" i="28"/>
  <c r="M59" i="28"/>
  <c r="L59" i="28"/>
  <c r="K59" i="28"/>
  <c r="J59" i="28"/>
  <c r="D20" i="28"/>
  <c r="I100" i="28"/>
  <c r="M100" i="28"/>
  <c r="L100" i="28"/>
  <c r="K100" i="28"/>
  <c r="J100" i="28"/>
  <c r="L75" i="28"/>
  <c r="K75" i="28"/>
  <c r="M75" i="28"/>
  <c r="I75" i="28"/>
  <c r="J75" i="28"/>
  <c r="L41" i="28"/>
  <c r="K41" i="28"/>
  <c r="J41" i="28"/>
  <c r="I41" i="28"/>
  <c r="M41" i="28"/>
  <c r="H48" i="28"/>
  <c r="L120" i="28"/>
  <c r="K120" i="28"/>
  <c r="J120" i="28"/>
  <c r="I120" i="28"/>
  <c r="M120" i="28"/>
  <c r="J143" i="28"/>
  <c r="I143" i="28"/>
  <c r="M143" i="28"/>
  <c r="L143" i="28"/>
  <c r="K143" i="28"/>
  <c r="I129" i="28"/>
  <c r="M129" i="28"/>
  <c r="L129" i="28"/>
  <c r="K129" i="28"/>
  <c r="J129" i="28"/>
  <c r="L53" i="28"/>
  <c r="J53" i="28"/>
  <c r="F48" i="28"/>
  <c r="F132" i="28"/>
  <c r="L19" i="33"/>
  <c r="L42" i="33"/>
  <c r="L39" i="33"/>
  <c r="L38" i="33"/>
  <c r="L9" i="33"/>
  <c r="N9" i="33"/>
  <c r="L59" i="33"/>
  <c r="F151" i="30"/>
  <c r="L146" i="30"/>
  <c r="F152" i="30"/>
  <c r="H143" i="30"/>
  <c r="N141" i="30"/>
  <c r="J152" i="30"/>
  <c r="J146" i="30"/>
  <c r="J43" i="28"/>
  <c r="L43" i="28"/>
  <c r="J149" i="28"/>
  <c r="L149" i="28"/>
  <c r="J92" i="28"/>
  <c r="L92" i="28"/>
  <c r="L127" i="28"/>
  <c r="J127" i="28"/>
  <c r="H33" i="31"/>
  <c r="J33" i="31"/>
  <c r="H35" i="31"/>
  <c r="H75" i="31"/>
  <c r="H65" i="31"/>
  <c r="H42" i="31"/>
  <c r="J42" i="31"/>
  <c r="H60" i="31"/>
  <c r="J60" i="31"/>
  <c r="I30" i="28"/>
  <c r="K30" i="28"/>
  <c r="I52" i="28"/>
  <c r="K52" i="28"/>
  <c r="L53" i="30"/>
  <c r="N53" i="30"/>
  <c r="L57" i="30"/>
  <c r="L64" i="30"/>
  <c r="I130" i="28"/>
  <c r="K130" i="28"/>
  <c r="K9" i="28"/>
  <c r="I9" i="28"/>
  <c r="K61" i="28"/>
  <c r="I61" i="28"/>
  <c r="G90" i="28"/>
  <c r="K31" i="28"/>
  <c r="I31" i="28"/>
  <c r="K131" i="28"/>
  <c r="I131" i="28"/>
  <c r="H77" i="30"/>
  <c r="H58" i="30"/>
  <c r="J58" i="30"/>
  <c r="H56" i="30"/>
  <c r="J56" i="30"/>
  <c r="J72" i="26"/>
  <c r="K72" i="26"/>
  <c r="I72" i="26"/>
  <c r="J148" i="26"/>
  <c r="I148" i="26"/>
  <c r="K148" i="26"/>
  <c r="K72" i="22"/>
  <c r="J72" i="22"/>
  <c r="L72" i="22"/>
  <c r="L126" i="22"/>
  <c r="K126" i="22"/>
  <c r="J126" i="22"/>
  <c r="G21" i="22"/>
  <c r="K18" i="22"/>
  <c r="J18" i="22"/>
  <c r="H47" i="19"/>
  <c r="J47" i="19"/>
  <c r="J158" i="19"/>
  <c r="H158" i="19"/>
  <c r="F62" i="18"/>
  <c r="X85" i="18"/>
  <c r="V76" i="18"/>
  <c r="V64" i="18"/>
  <c r="N78" i="18"/>
  <c r="U62" i="18"/>
  <c r="G91" i="17"/>
  <c r="J83" i="17"/>
  <c r="I83" i="17"/>
  <c r="J100" i="16"/>
  <c r="I100" i="16"/>
  <c r="I80" i="18"/>
  <c r="I155" i="18"/>
  <c r="G37" i="16"/>
  <c r="Q33" i="18"/>
  <c r="Q87" i="18"/>
  <c r="I29" i="17"/>
  <c r="J29" i="17"/>
  <c r="E104" i="18"/>
  <c r="E146" i="18"/>
  <c r="D107" i="16"/>
  <c r="J155" i="17"/>
  <c r="I155" i="17"/>
  <c r="J94" i="16"/>
  <c r="I94" i="16"/>
  <c r="H93" i="16"/>
  <c r="M20" i="18"/>
  <c r="E147" i="17"/>
  <c r="L90" i="18"/>
  <c r="D91" i="17"/>
  <c r="E104" i="13"/>
  <c r="Q23" i="14"/>
  <c r="S15" i="14"/>
  <c r="F21" i="16"/>
  <c r="O23" i="14"/>
  <c r="K44" i="12"/>
  <c r="I35" i="6"/>
  <c r="K35" i="6"/>
  <c r="J35" i="6"/>
  <c r="K162" i="3"/>
  <c r="J162" i="3"/>
  <c r="U46" i="5"/>
  <c r="S46" i="5"/>
  <c r="G196" i="3"/>
  <c r="J63" i="3"/>
  <c r="L63" i="3"/>
  <c r="K63" i="3"/>
  <c r="T20" i="5"/>
  <c r="S20" i="5"/>
  <c r="W20" i="5"/>
  <c r="V20" i="5"/>
  <c r="U20" i="5"/>
  <c r="H119" i="3"/>
  <c r="K153" i="13"/>
  <c r="J153" i="13"/>
  <c r="I153" i="13"/>
  <c r="G138" i="43"/>
  <c r="H138" i="43"/>
  <c r="K138" i="43" s="1"/>
  <c r="W34" i="35"/>
  <c r="V34" i="35"/>
  <c r="AB9" i="35"/>
  <c r="V40" i="35"/>
  <c r="W40" i="35"/>
  <c r="D129" i="37"/>
  <c r="J62" i="31"/>
  <c r="L62" i="31"/>
  <c r="J65" i="31"/>
  <c r="N18" i="35"/>
  <c r="F60" i="31"/>
  <c r="L277" i="30"/>
  <c r="L192" i="30"/>
  <c r="H275" i="30"/>
  <c r="J275" i="30"/>
  <c r="D62" i="28"/>
  <c r="L40" i="33"/>
  <c r="H144" i="30"/>
  <c r="F149" i="30"/>
  <c r="H149" i="30"/>
  <c r="H53" i="31"/>
  <c r="K149" i="28"/>
  <c r="I149" i="28"/>
  <c r="H76" i="30"/>
  <c r="J76" i="30"/>
  <c r="E146" i="26"/>
  <c r="K43" i="22"/>
  <c r="J43" i="22"/>
  <c r="L43" i="22"/>
  <c r="G92" i="18"/>
  <c r="I93" i="18"/>
  <c r="Q9" i="17"/>
  <c r="I153" i="18"/>
  <c r="G144" i="43"/>
  <c r="I144" i="43"/>
  <c r="H144" i="43"/>
  <c r="K144" i="43" s="1"/>
  <c r="O142" i="41"/>
  <c r="N142" i="41"/>
  <c r="M142" i="41"/>
  <c r="L142" i="41"/>
  <c r="P11" i="41"/>
  <c r="T11" i="41"/>
  <c r="S11" i="41"/>
  <c r="R11" i="41"/>
  <c r="Q11" i="41"/>
  <c r="F10" i="39"/>
  <c r="I10" i="39"/>
  <c r="H10" i="39"/>
  <c r="J12" i="41"/>
  <c r="H12" i="41"/>
  <c r="I12" i="41"/>
  <c r="L12" i="41"/>
  <c r="M12" i="41"/>
  <c r="H12" i="35"/>
  <c r="AQ22" i="35"/>
  <c r="AR11" i="35"/>
  <c r="AV11" i="35"/>
  <c r="AS11" i="35"/>
  <c r="AU11" i="35"/>
  <c r="AT11" i="35"/>
  <c r="AB15" i="35"/>
  <c r="F40" i="33"/>
  <c r="H40" i="33"/>
  <c r="T10" i="38"/>
  <c r="S10" i="38"/>
  <c r="AA20" i="38"/>
  <c r="R10" i="38"/>
  <c r="Q10" i="38"/>
  <c r="P10" i="38"/>
  <c r="AK34" i="35"/>
  <c r="AL34" i="35"/>
  <c r="F31" i="33"/>
  <c r="L55" i="31"/>
  <c r="D146" i="43"/>
  <c r="H143" i="42"/>
  <c r="K143" i="42" s="1"/>
  <c r="G143" i="42"/>
  <c r="I140" i="43"/>
  <c r="H140" i="43"/>
  <c r="K140" i="43" s="1"/>
  <c r="G140" i="43"/>
  <c r="H144" i="42"/>
  <c r="K144" i="42" s="1"/>
  <c r="G144" i="42"/>
  <c r="I144" i="42"/>
  <c r="M144" i="41"/>
  <c r="L144" i="41"/>
  <c r="O144" i="41"/>
  <c r="N144" i="41"/>
  <c r="D16" i="41"/>
  <c r="N143" i="42"/>
  <c r="L143" i="42"/>
  <c r="M143" i="42"/>
  <c r="O143" i="42"/>
  <c r="R10" i="41"/>
  <c r="Q10" i="41"/>
  <c r="P10" i="41"/>
  <c r="T10" i="41"/>
  <c r="S10" i="41"/>
  <c r="H8" i="40"/>
  <c r="M8" i="40"/>
  <c r="I8" i="40"/>
  <c r="J8" i="40"/>
  <c r="L8" i="40"/>
  <c r="I137" i="41"/>
  <c r="H137" i="41"/>
  <c r="K137" i="41" s="1"/>
  <c r="G137" i="41"/>
  <c r="G138" i="41"/>
  <c r="H138" i="41"/>
  <c r="K138" i="41" s="1"/>
  <c r="J14" i="41"/>
  <c r="I14" i="41"/>
  <c r="H14" i="41"/>
  <c r="M14" i="41"/>
  <c r="L14" i="41"/>
  <c r="I40" i="35"/>
  <c r="H40" i="35"/>
  <c r="H18" i="35"/>
  <c r="H8" i="35"/>
  <c r="F10" i="40"/>
  <c r="I10" i="40"/>
  <c r="H10" i="40"/>
  <c r="J7" i="38"/>
  <c r="I7" i="38"/>
  <c r="H7" i="38"/>
  <c r="L7" i="38"/>
  <c r="M7" i="38"/>
  <c r="AS10" i="35"/>
  <c r="AR10" i="35"/>
  <c r="AU17" i="35"/>
  <c r="AT17" i="35"/>
  <c r="F36" i="33"/>
  <c r="F11" i="33"/>
  <c r="H11" i="33"/>
  <c r="F55" i="33"/>
  <c r="R7" i="38"/>
  <c r="Q7" i="38"/>
  <c r="P7" i="38"/>
  <c r="T7" i="38"/>
  <c r="AA19" i="38" s="1"/>
  <c r="S7" i="38"/>
  <c r="V36" i="35"/>
  <c r="W36" i="35"/>
  <c r="AB13" i="35"/>
  <c r="F16" i="33"/>
  <c r="AL31" i="35"/>
  <c r="AK31" i="35"/>
  <c r="N125" i="37"/>
  <c r="O125" i="37"/>
  <c r="L103" i="31"/>
  <c r="V16" i="35"/>
  <c r="J9" i="33"/>
  <c r="L33" i="31"/>
  <c r="T9" i="40"/>
  <c r="S9" i="40"/>
  <c r="R9" i="40"/>
  <c r="Q9" i="40"/>
  <c r="P9" i="40"/>
  <c r="J34" i="33"/>
  <c r="J39" i="33"/>
  <c r="J61" i="33"/>
  <c r="J63" i="31"/>
  <c r="H64" i="33"/>
  <c r="H61" i="33"/>
  <c r="J80" i="31"/>
  <c r="L80" i="31"/>
  <c r="J79" i="31"/>
  <c r="L79" i="31"/>
  <c r="J108" i="31"/>
  <c r="L108" i="31"/>
  <c r="J107" i="31"/>
  <c r="L107" i="31"/>
  <c r="N13" i="35"/>
  <c r="F35" i="31"/>
  <c r="J79" i="30"/>
  <c r="N53" i="31"/>
  <c r="F59" i="31"/>
  <c r="F80" i="31"/>
  <c r="F107" i="31"/>
  <c r="F108" i="31"/>
  <c r="F229" i="30"/>
  <c r="V10" i="35"/>
  <c r="L274" i="30"/>
  <c r="F277" i="30"/>
  <c r="H282" i="30"/>
  <c r="L241" i="30"/>
  <c r="H283" i="30"/>
  <c r="H238" i="30"/>
  <c r="L189" i="30"/>
  <c r="F195" i="30"/>
  <c r="H233" i="30"/>
  <c r="J233" i="30"/>
  <c r="L238" i="30"/>
  <c r="F43" i="31"/>
  <c r="J276" i="30"/>
  <c r="H193" i="30"/>
  <c r="J193" i="30"/>
  <c r="F85" i="30"/>
  <c r="F77" i="30"/>
  <c r="I83" i="28"/>
  <c r="M83" i="28"/>
  <c r="J83" i="28"/>
  <c r="L83" i="28"/>
  <c r="K83" i="28"/>
  <c r="H62" i="28"/>
  <c r="L54" i="28"/>
  <c r="M54" i="28"/>
  <c r="K54" i="28"/>
  <c r="J54" i="28"/>
  <c r="I54" i="28"/>
  <c r="M156" i="28"/>
  <c r="L156" i="28"/>
  <c r="J156" i="28"/>
  <c r="I156" i="28"/>
  <c r="K156" i="28"/>
  <c r="J80" i="28"/>
  <c r="I80" i="28"/>
  <c r="M80" i="28"/>
  <c r="K80" i="28"/>
  <c r="L80" i="28"/>
  <c r="I33" i="28"/>
  <c r="M33" i="28"/>
  <c r="K33" i="28"/>
  <c r="J33" i="28"/>
  <c r="L33" i="28"/>
  <c r="I8" i="28"/>
  <c r="M8" i="28"/>
  <c r="L8" i="28"/>
  <c r="K8" i="28"/>
  <c r="J8" i="28"/>
  <c r="M18" i="28"/>
  <c r="M36" i="28"/>
  <c r="M72" i="28"/>
  <c r="M39" i="28"/>
  <c r="M140" i="28"/>
  <c r="M74" i="28"/>
  <c r="M97" i="28"/>
  <c r="M93" i="28"/>
  <c r="M12" i="28"/>
  <c r="M153" i="28"/>
  <c r="M157" i="28"/>
  <c r="M53" i="28"/>
  <c r="M10" i="28"/>
  <c r="M55" i="28"/>
  <c r="M110" i="28"/>
  <c r="M27" i="28"/>
  <c r="M30" i="28"/>
  <c r="M144" i="28"/>
  <c r="M114" i="28"/>
  <c r="M44" i="28"/>
  <c r="M38" i="28"/>
  <c r="M46" i="28"/>
  <c r="M106" i="28"/>
  <c r="M17" i="28"/>
  <c r="M40" i="28"/>
  <c r="M64" i="28"/>
  <c r="M149" i="28"/>
  <c r="M9" i="28"/>
  <c r="M70" i="28"/>
  <c r="M109" i="28"/>
  <c r="M66" i="28"/>
  <c r="M57" i="28"/>
  <c r="M29" i="28"/>
  <c r="M61" i="28"/>
  <c r="M127" i="28"/>
  <c r="M22" i="28"/>
  <c r="M113" i="28"/>
  <c r="M123" i="28"/>
  <c r="M31" i="28"/>
  <c r="M131" i="28"/>
  <c r="M60" i="28"/>
  <c r="M26" i="28"/>
  <c r="M87" i="28"/>
  <c r="M43" i="28"/>
  <c r="M88" i="28"/>
  <c r="M108" i="28"/>
  <c r="M148" i="28"/>
  <c r="M69" i="28"/>
  <c r="M107" i="28"/>
  <c r="M92" i="28"/>
  <c r="M89" i="28"/>
  <c r="M65" i="28"/>
  <c r="M73" i="28"/>
  <c r="M98" i="28"/>
  <c r="M23" i="28"/>
  <c r="M96" i="28"/>
  <c r="M52" i="28"/>
  <c r="M136" i="28"/>
  <c r="M47" i="28"/>
  <c r="M56" i="28"/>
  <c r="M14" i="28"/>
  <c r="M13" i="28"/>
  <c r="M130" i="28"/>
  <c r="L99" i="28"/>
  <c r="I99" i="28"/>
  <c r="M99" i="28"/>
  <c r="K99" i="28"/>
  <c r="J99" i="28"/>
  <c r="H104" i="28"/>
  <c r="L32" i="28"/>
  <c r="K32" i="28"/>
  <c r="I32" i="28"/>
  <c r="M32" i="28"/>
  <c r="J32" i="28"/>
  <c r="L128" i="28"/>
  <c r="K128" i="28"/>
  <c r="J128" i="28"/>
  <c r="M128" i="28"/>
  <c r="I128" i="28"/>
  <c r="J152" i="28"/>
  <c r="I152" i="28"/>
  <c r="H160" i="28"/>
  <c r="M152" i="28"/>
  <c r="L152" i="28"/>
  <c r="K152" i="28"/>
  <c r="I138" i="28"/>
  <c r="H146" i="28"/>
  <c r="M138" i="28"/>
  <c r="L138" i="28"/>
  <c r="K138" i="28"/>
  <c r="J138" i="28"/>
  <c r="L31" i="33"/>
  <c r="L11" i="33"/>
  <c r="L56" i="33"/>
  <c r="L63" i="33"/>
  <c r="L17" i="33"/>
  <c r="L54" i="33"/>
  <c r="J148" i="30"/>
  <c r="F145" i="30"/>
  <c r="L142" i="30"/>
  <c r="H153" i="30"/>
  <c r="H147" i="30"/>
  <c r="J147" i="30"/>
  <c r="E76" i="28"/>
  <c r="J52" i="28"/>
  <c r="L52" i="28"/>
  <c r="E20" i="28"/>
  <c r="L12" i="28"/>
  <c r="J12" i="28"/>
  <c r="L93" i="28"/>
  <c r="J93" i="28"/>
  <c r="L136" i="28"/>
  <c r="J136" i="28"/>
  <c r="L130" i="28"/>
  <c r="J130" i="28"/>
  <c r="H43" i="31"/>
  <c r="H82" i="31"/>
  <c r="J82" i="31"/>
  <c r="H97" i="31"/>
  <c r="H106" i="31"/>
  <c r="H86" i="31"/>
  <c r="J86" i="31"/>
  <c r="H62" i="31"/>
  <c r="I22" i="28"/>
  <c r="K22" i="28"/>
  <c r="L56" i="30"/>
  <c r="L60" i="30"/>
  <c r="L81" i="30"/>
  <c r="K70" i="28"/>
  <c r="I70" i="28"/>
  <c r="G48" i="28"/>
  <c r="K40" i="28"/>
  <c r="I40" i="28"/>
  <c r="K140" i="28"/>
  <c r="I140" i="28"/>
  <c r="H55" i="30"/>
  <c r="J55" i="30"/>
  <c r="H61" i="30"/>
  <c r="J61" i="30"/>
  <c r="H59" i="30"/>
  <c r="J59" i="30"/>
  <c r="F48" i="26"/>
  <c r="F76" i="26"/>
  <c r="F62" i="26"/>
  <c r="F104" i="26"/>
  <c r="J99" i="26"/>
  <c r="I99" i="26"/>
  <c r="K99" i="26"/>
  <c r="K66" i="26"/>
  <c r="J66" i="26"/>
  <c r="I66" i="26"/>
  <c r="J157" i="22"/>
  <c r="L157" i="22"/>
  <c r="K157" i="22"/>
  <c r="G105" i="22"/>
  <c r="C62" i="26"/>
  <c r="F35" i="19"/>
  <c r="F23" i="19"/>
  <c r="H27" i="19"/>
  <c r="J136" i="19"/>
  <c r="H136" i="19"/>
  <c r="G135" i="19"/>
  <c r="H69" i="19"/>
  <c r="J69" i="19"/>
  <c r="G77" i="19"/>
  <c r="X37" i="18"/>
  <c r="W36" i="18"/>
  <c r="K62" i="18"/>
  <c r="K50" i="18"/>
  <c r="K36" i="18"/>
  <c r="X75" i="18"/>
  <c r="Q41" i="18"/>
  <c r="J82" i="16"/>
  <c r="I82" i="16"/>
  <c r="I10" i="18"/>
  <c r="I111" i="18"/>
  <c r="H107" i="17"/>
  <c r="J108" i="17"/>
  <c r="I108" i="17"/>
  <c r="Q86" i="18"/>
  <c r="I32" i="17"/>
  <c r="J32" i="17"/>
  <c r="J115" i="17"/>
  <c r="I115" i="17"/>
  <c r="J125" i="17"/>
  <c r="H133" i="17"/>
  <c r="I125" i="17"/>
  <c r="G105" i="17"/>
  <c r="J87" i="16"/>
  <c r="I87" i="16"/>
  <c r="G132" i="13"/>
  <c r="J86" i="17"/>
  <c r="I86" i="17"/>
  <c r="D23" i="17"/>
  <c r="L52" i="12"/>
  <c r="J52" i="12"/>
  <c r="I52" i="12"/>
  <c r="S21" i="14"/>
  <c r="T21" i="14"/>
  <c r="I18" i="12"/>
  <c r="J18" i="12"/>
  <c r="L18" i="12"/>
  <c r="E63" i="16"/>
  <c r="C37" i="14"/>
  <c r="K52" i="12"/>
  <c r="S27" i="6"/>
  <c r="R27" i="6"/>
  <c r="Q27" i="6"/>
  <c r="W11" i="5"/>
  <c r="V11" i="5"/>
  <c r="U11" i="5"/>
  <c r="T11" i="5"/>
  <c r="S11" i="5"/>
  <c r="J154" i="3"/>
  <c r="K154" i="3"/>
  <c r="Q50" i="6"/>
  <c r="R50" i="6"/>
  <c r="S50" i="6"/>
  <c r="G118" i="3"/>
  <c r="L167" i="3"/>
  <c r="K167" i="3"/>
  <c r="J167" i="3"/>
  <c r="E34" i="26"/>
  <c r="H62" i="26"/>
  <c r="J54" i="26"/>
  <c r="I54" i="26"/>
  <c r="K54" i="26"/>
  <c r="K26" i="26"/>
  <c r="J26" i="26"/>
  <c r="H34" i="26"/>
  <c r="I26" i="26"/>
  <c r="J125" i="26"/>
  <c r="I125" i="26"/>
  <c r="K125" i="26"/>
  <c r="K95" i="26"/>
  <c r="J95" i="26"/>
  <c r="I95" i="26"/>
  <c r="I103" i="26"/>
  <c r="K103" i="26"/>
  <c r="J103" i="26"/>
  <c r="K41" i="26"/>
  <c r="J41" i="26"/>
  <c r="I41" i="26"/>
  <c r="H48" i="26"/>
  <c r="J59" i="26"/>
  <c r="I59" i="26"/>
  <c r="K59" i="26"/>
  <c r="J154" i="26"/>
  <c r="I154" i="26"/>
  <c r="K154" i="26"/>
  <c r="K106" i="26"/>
  <c r="I106" i="26"/>
  <c r="J106" i="26"/>
  <c r="J70" i="26"/>
  <c r="I70" i="26"/>
  <c r="K70" i="26"/>
  <c r="I109" i="26"/>
  <c r="K109" i="26"/>
  <c r="J109" i="26"/>
  <c r="H118" i="26"/>
  <c r="J110" i="26"/>
  <c r="I110" i="26"/>
  <c r="K110" i="26"/>
  <c r="F91" i="22"/>
  <c r="X9" i="22"/>
  <c r="V9" i="22"/>
  <c r="W9" i="22"/>
  <c r="X10" i="22"/>
  <c r="X17" i="22"/>
  <c r="X15" i="22"/>
  <c r="X12" i="22"/>
  <c r="X11" i="22"/>
  <c r="X19" i="22"/>
  <c r="K47" i="26"/>
  <c r="I47" i="26"/>
  <c r="J47" i="26"/>
  <c r="J64" i="26"/>
  <c r="I64" i="26"/>
  <c r="V16" i="22"/>
  <c r="W16" i="22"/>
  <c r="X16" i="22"/>
  <c r="E105" i="22"/>
  <c r="J137" i="26"/>
  <c r="K137" i="26"/>
  <c r="I137" i="26"/>
  <c r="F147" i="22"/>
  <c r="L144" i="22"/>
  <c r="K144" i="22"/>
  <c r="J144" i="22"/>
  <c r="L32" i="22"/>
  <c r="K32" i="22"/>
  <c r="J32" i="22"/>
  <c r="J88" i="22"/>
  <c r="L88" i="22"/>
  <c r="K88" i="22"/>
  <c r="K158" i="22"/>
  <c r="J158" i="22"/>
  <c r="L158" i="22"/>
  <c r="K47" i="22"/>
  <c r="L47" i="22"/>
  <c r="J47" i="22"/>
  <c r="K86" i="22"/>
  <c r="L86" i="22"/>
  <c r="J86" i="22"/>
  <c r="K121" i="22"/>
  <c r="L121" i="22"/>
  <c r="J121" i="22"/>
  <c r="K159" i="22"/>
  <c r="L159" i="22"/>
  <c r="J159" i="22"/>
  <c r="L57" i="22"/>
  <c r="K57" i="22"/>
  <c r="J57" i="22"/>
  <c r="J96" i="22"/>
  <c r="L96" i="22"/>
  <c r="K96" i="22"/>
  <c r="J130" i="22"/>
  <c r="L130" i="22"/>
  <c r="K130" i="22"/>
  <c r="L67" i="22"/>
  <c r="K67" i="22"/>
  <c r="J67" i="22"/>
  <c r="L153" i="22"/>
  <c r="K153" i="22"/>
  <c r="J153" i="22"/>
  <c r="I161" i="22"/>
  <c r="C76" i="26"/>
  <c r="C146" i="26"/>
  <c r="C132" i="26"/>
  <c r="V15" i="22"/>
  <c r="W15" i="22"/>
  <c r="J24" i="22"/>
  <c r="K24" i="22"/>
  <c r="K68" i="22"/>
  <c r="J68" i="22"/>
  <c r="J118" i="22"/>
  <c r="K118" i="22"/>
  <c r="K19" i="22"/>
  <c r="J19" i="22"/>
  <c r="D49" i="22"/>
  <c r="F107" i="19"/>
  <c r="H108" i="19"/>
  <c r="W23" i="19"/>
  <c r="J152" i="19"/>
  <c r="H152" i="19"/>
  <c r="R47" i="19"/>
  <c r="H101" i="19"/>
  <c r="J101" i="19"/>
  <c r="J141" i="19"/>
  <c r="H141" i="19"/>
  <c r="J124" i="19"/>
  <c r="H124" i="19"/>
  <c r="J128" i="19"/>
  <c r="H128" i="19"/>
  <c r="H74" i="19"/>
  <c r="J74" i="19"/>
  <c r="H45" i="19"/>
  <c r="J45" i="19"/>
  <c r="R131" i="19"/>
  <c r="H95" i="19"/>
  <c r="H31" i="19"/>
  <c r="J31" i="19"/>
  <c r="H11" i="19"/>
  <c r="W147" i="19"/>
  <c r="H103" i="19"/>
  <c r="J103" i="19"/>
  <c r="J104" i="19"/>
  <c r="H104" i="19"/>
  <c r="H68" i="19"/>
  <c r="X73" i="18"/>
  <c r="O36" i="18"/>
  <c r="Q37" i="18"/>
  <c r="V34" i="18"/>
  <c r="X27" i="18"/>
  <c r="I19" i="18"/>
  <c r="Q11" i="18"/>
  <c r="S92" i="18"/>
  <c r="S90" i="18"/>
  <c r="S78" i="18"/>
  <c r="K90" i="18"/>
  <c r="K146" i="18"/>
  <c r="K134" i="18"/>
  <c r="N146" i="18"/>
  <c r="G90" i="18"/>
  <c r="G78" i="18"/>
  <c r="S48" i="18"/>
  <c r="X12" i="18"/>
  <c r="W20" i="18"/>
  <c r="W8" i="18"/>
  <c r="Y98" i="18" s="1"/>
  <c r="K34" i="18"/>
  <c r="K22" i="18"/>
  <c r="V20" i="18"/>
  <c r="V8" i="18"/>
  <c r="X47" i="18"/>
  <c r="C36" i="18"/>
  <c r="X111" i="18"/>
  <c r="Y111" i="18"/>
  <c r="Y121" i="18"/>
  <c r="W120" i="18"/>
  <c r="X121" i="18"/>
  <c r="Y86" i="18"/>
  <c r="X86" i="18"/>
  <c r="X94" i="18"/>
  <c r="Y84" i="18"/>
  <c r="X84" i="18"/>
  <c r="W90" i="18"/>
  <c r="X155" i="18"/>
  <c r="X126" i="18"/>
  <c r="X107" i="18"/>
  <c r="W106" i="18"/>
  <c r="Y149" i="18"/>
  <c r="W148" i="18"/>
  <c r="X149" i="18"/>
  <c r="G120" i="18"/>
  <c r="V78" i="18"/>
  <c r="X83" i="18"/>
  <c r="V134" i="18"/>
  <c r="V132" i="18"/>
  <c r="V148" i="18"/>
  <c r="N106" i="18"/>
  <c r="F50" i="18"/>
  <c r="U22" i="18"/>
  <c r="J152" i="17"/>
  <c r="I152" i="17"/>
  <c r="C121" i="17"/>
  <c r="F9" i="17"/>
  <c r="C149" i="17"/>
  <c r="C23" i="17"/>
  <c r="C119" i="17"/>
  <c r="C51" i="17"/>
  <c r="C147" i="16"/>
  <c r="C135" i="16"/>
  <c r="J116" i="16"/>
  <c r="I116" i="16"/>
  <c r="J99" i="16"/>
  <c r="I99" i="16"/>
  <c r="J74" i="16"/>
  <c r="I74" i="16"/>
  <c r="I56" i="16"/>
  <c r="J56" i="16"/>
  <c r="J39" i="16"/>
  <c r="I39" i="16"/>
  <c r="I24" i="18"/>
  <c r="T146" i="18"/>
  <c r="I54" i="18"/>
  <c r="H62" i="18"/>
  <c r="I14" i="18"/>
  <c r="I109" i="18"/>
  <c r="H20" i="18"/>
  <c r="I12" i="18"/>
  <c r="I73" i="18"/>
  <c r="I89" i="18"/>
  <c r="I79" i="18"/>
  <c r="H78" i="18"/>
  <c r="I69" i="18"/>
  <c r="I51" i="18"/>
  <c r="H50" i="18"/>
  <c r="I138" i="18"/>
  <c r="H146" i="18"/>
  <c r="I128" i="18"/>
  <c r="I117" i="18"/>
  <c r="I125" i="18"/>
  <c r="G133" i="16"/>
  <c r="D91" i="16"/>
  <c r="D49" i="16"/>
  <c r="J39" i="17"/>
  <c r="I39" i="17"/>
  <c r="U16" i="17"/>
  <c r="V16" i="17"/>
  <c r="V20" i="16"/>
  <c r="U20" i="16"/>
  <c r="Q45" i="18"/>
  <c r="Q40" i="18"/>
  <c r="P48" i="18"/>
  <c r="P36" i="18"/>
  <c r="Q31" i="18"/>
  <c r="Q30" i="18"/>
  <c r="Q115" i="18"/>
  <c r="Q140" i="18"/>
  <c r="P118" i="18"/>
  <c r="Q110" i="18"/>
  <c r="Q96" i="18"/>
  <c r="P104" i="18"/>
  <c r="Q95" i="18"/>
  <c r="Q85" i="18"/>
  <c r="Q102" i="18"/>
  <c r="Q144" i="18"/>
  <c r="R108" i="18"/>
  <c r="Q108" i="18"/>
  <c r="J151" i="17"/>
  <c r="I151" i="17"/>
  <c r="V11" i="17"/>
  <c r="U11" i="17"/>
  <c r="I41" i="17"/>
  <c r="H49" i="17"/>
  <c r="J41" i="17"/>
  <c r="I127" i="17"/>
  <c r="J127" i="17"/>
  <c r="J59" i="17"/>
  <c r="I59" i="17"/>
  <c r="J137" i="17"/>
  <c r="I137" i="17"/>
  <c r="J70" i="17"/>
  <c r="I70" i="17"/>
  <c r="J156" i="17"/>
  <c r="I156" i="17"/>
  <c r="I97" i="17"/>
  <c r="H105" i="17"/>
  <c r="J97" i="17"/>
  <c r="H37" i="17"/>
  <c r="J38" i="17"/>
  <c r="I38" i="17"/>
  <c r="J124" i="17"/>
  <c r="I124" i="17"/>
  <c r="Q27" i="18"/>
  <c r="E36" i="18"/>
  <c r="F49" i="17"/>
  <c r="J11" i="17"/>
  <c r="I11" i="17"/>
  <c r="G35" i="17"/>
  <c r="J73" i="17"/>
  <c r="I73" i="17"/>
  <c r="K146" i="16"/>
  <c r="J146" i="16"/>
  <c r="I146" i="16"/>
  <c r="D133" i="16"/>
  <c r="D121" i="16"/>
  <c r="I104" i="16"/>
  <c r="J104" i="16"/>
  <c r="J86" i="16"/>
  <c r="I86" i="16"/>
  <c r="I61" i="16"/>
  <c r="J61" i="16"/>
  <c r="J44" i="16"/>
  <c r="I44" i="16"/>
  <c r="J26" i="16"/>
  <c r="I26" i="16"/>
  <c r="C21" i="16"/>
  <c r="G48" i="13"/>
  <c r="D20" i="18"/>
  <c r="D120" i="18"/>
  <c r="F161" i="17"/>
  <c r="J16" i="17"/>
  <c r="I16" i="17"/>
  <c r="F77" i="17"/>
  <c r="J111" i="16"/>
  <c r="I111" i="16"/>
  <c r="H119" i="16"/>
  <c r="M36" i="18"/>
  <c r="M90" i="18"/>
  <c r="M134" i="18"/>
  <c r="E105" i="17"/>
  <c r="E93" i="17"/>
  <c r="E133" i="17"/>
  <c r="E161" i="17"/>
  <c r="E149" i="17"/>
  <c r="L104" i="18"/>
  <c r="L118" i="18"/>
  <c r="L8" i="18"/>
  <c r="L120" i="18"/>
  <c r="D121" i="17"/>
  <c r="D9" i="17"/>
  <c r="O9" i="16"/>
  <c r="C146" i="13"/>
  <c r="C62" i="13"/>
  <c r="C132" i="13"/>
  <c r="O9" i="17"/>
  <c r="F147" i="16"/>
  <c r="F49" i="16"/>
  <c r="T12" i="14"/>
  <c r="S12" i="14"/>
  <c r="W8" i="13"/>
  <c r="U8" i="13"/>
  <c r="V8" i="13"/>
  <c r="W16" i="13"/>
  <c r="W18" i="13"/>
  <c r="W17" i="13"/>
  <c r="W14" i="13"/>
  <c r="W19" i="13"/>
  <c r="W15" i="13"/>
  <c r="W9" i="13"/>
  <c r="Q21" i="16"/>
  <c r="E149" i="16"/>
  <c r="E9" i="16"/>
  <c r="T14" i="14"/>
  <c r="S14" i="14"/>
  <c r="W12" i="13"/>
  <c r="V12" i="13"/>
  <c r="U12" i="13"/>
  <c r="T20" i="13"/>
  <c r="J33" i="12"/>
  <c r="I33" i="12"/>
  <c r="L33" i="12"/>
  <c r="F48" i="13"/>
  <c r="U9" i="13"/>
  <c r="V9" i="13"/>
  <c r="K36" i="12"/>
  <c r="D62" i="13"/>
  <c r="D146" i="13"/>
  <c r="K13" i="12"/>
  <c r="K45" i="12"/>
  <c r="K56" i="12"/>
  <c r="K57" i="12"/>
  <c r="N23" i="14"/>
  <c r="K27" i="6"/>
  <c r="J27" i="6"/>
  <c r="I27" i="6"/>
  <c r="S19" i="6"/>
  <c r="R19" i="6"/>
  <c r="Q19" i="6"/>
  <c r="S12" i="6"/>
  <c r="R12" i="6"/>
  <c r="Q12" i="6"/>
  <c r="S13" i="6"/>
  <c r="S35" i="5"/>
  <c r="U35" i="5"/>
  <c r="U16" i="5"/>
  <c r="S16" i="5"/>
  <c r="H188" i="3"/>
  <c r="K177" i="3"/>
  <c r="J177" i="3"/>
  <c r="K169" i="3"/>
  <c r="J169" i="3"/>
  <c r="J161" i="3"/>
  <c r="K161" i="3"/>
  <c r="J153" i="3"/>
  <c r="K153" i="3"/>
  <c r="K137" i="3"/>
  <c r="J137" i="3"/>
  <c r="K44" i="3"/>
  <c r="J44" i="3"/>
  <c r="K61" i="2"/>
  <c r="J61" i="2"/>
  <c r="H17" i="2"/>
  <c r="J14" i="2"/>
  <c r="K14" i="2"/>
  <c r="L37" i="3"/>
  <c r="K37" i="3"/>
  <c r="J37" i="3"/>
  <c r="L11" i="3"/>
  <c r="K11" i="3"/>
  <c r="J11" i="3"/>
  <c r="I50" i="6"/>
  <c r="J50" i="6"/>
  <c r="K50" i="6"/>
  <c r="Q42" i="6"/>
  <c r="R42" i="6"/>
  <c r="S42" i="6"/>
  <c r="G189" i="3"/>
  <c r="I120" i="3"/>
  <c r="J109" i="3"/>
  <c r="L109" i="3"/>
  <c r="K109" i="3"/>
  <c r="J101" i="3"/>
  <c r="L101" i="3"/>
  <c r="K101" i="3"/>
  <c r="J93" i="3"/>
  <c r="L93" i="3"/>
  <c r="K93" i="3"/>
  <c r="J85" i="3"/>
  <c r="L85" i="3"/>
  <c r="K85" i="3"/>
  <c r="J70" i="3"/>
  <c r="L70" i="3"/>
  <c r="K70" i="3"/>
  <c r="J62" i="3"/>
  <c r="L62" i="3"/>
  <c r="K62" i="3"/>
  <c r="G114" i="3"/>
  <c r="L38" i="3"/>
  <c r="K38" i="3"/>
  <c r="J38" i="3"/>
  <c r="L13" i="3"/>
  <c r="K13" i="3"/>
  <c r="J13" i="3"/>
  <c r="J49" i="6"/>
  <c r="I49" i="6"/>
  <c r="K49" i="6"/>
  <c r="R41" i="6"/>
  <c r="Q41" i="6"/>
  <c r="S41" i="6"/>
  <c r="F196" i="3"/>
  <c r="F188" i="3"/>
  <c r="H118" i="3"/>
  <c r="J21" i="12"/>
  <c r="I21" i="12"/>
  <c r="H43" i="2"/>
  <c r="K40" i="2"/>
  <c r="J40" i="2"/>
  <c r="K19" i="13"/>
  <c r="J19" i="13"/>
  <c r="I19" i="13"/>
  <c r="K72" i="13"/>
  <c r="J72" i="13"/>
  <c r="I72" i="13"/>
  <c r="J51" i="13"/>
  <c r="I51" i="13"/>
  <c r="K51" i="13"/>
  <c r="K38" i="13"/>
  <c r="J38" i="13"/>
  <c r="I38" i="13"/>
  <c r="J20" i="12"/>
  <c r="I20" i="12"/>
  <c r="K58" i="3"/>
  <c r="J58" i="3"/>
  <c r="R52" i="6"/>
  <c r="Q52" i="6"/>
  <c r="E76" i="26"/>
  <c r="F34" i="26"/>
  <c r="K39" i="26"/>
  <c r="J39" i="26"/>
  <c r="I39" i="26"/>
  <c r="J11" i="26"/>
  <c r="I11" i="26"/>
  <c r="K11" i="26"/>
  <c r="K97" i="26"/>
  <c r="J97" i="26"/>
  <c r="I97" i="26"/>
  <c r="H104" i="26"/>
  <c r="K115" i="26"/>
  <c r="J115" i="26"/>
  <c r="I115" i="26"/>
  <c r="K55" i="26"/>
  <c r="J55" i="26"/>
  <c r="I55" i="26"/>
  <c r="J68" i="26"/>
  <c r="I68" i="26"/>
  <c r="H76" i="26"/>
  <c r="K68" i="26"/>
  <c r="I43" i="26"/>
  <c r="K43" i="26"/>
  <c r="J43" i="26"/>
  <c r="I112" i="26"/>
  <c r="K112" i="26"/>
  <c r="J112" i="26"/>
  <c r="K79" i="26"/>
  <c r="I79" i="26"/>
  <c r="J79" i="26"/>
  <c r="I117" i="26"/>
  <c r="K117" i="26"/>
  <c r="J117" i="26"/>
  <c r="K127" i="26"/>
  <c r="J127" i="26"/>
  <c r="I127" i="26"/>
  <c r="K31" i="26"/>
  <c r="I31" i="26"/>
  <c r="J31" i="26"/>
  <c r="G76" i="26"/>
  <c r="J45" i="26"/>
  <c r="I45" i="26"/>
  <c r="J131" i="26"/>
  <c r="I131" i="26"/>
  <c r="G160" i="26"/>
  <c r="V14" i="22"/>
  <c r="W14" i="22"/>
  <c r="X14" i="22"/>
  <c r="E35" i="22"/>
  <c r="E147" i="22"/>
  <c r="K157" i="26"/>
  <c r="I157" i="26"/>
  <c r="J157" i="26"/>
  <c r="J131" i="22"/>
  <c r="L131" i="22"/>
  <c r="K131" i="22"/>
  <c r="K25" i="22"/>
  <c r="L25" i="22"/>
  <c r="J25" i="22"/>
  <c r="J9" i="22"/>
  <c r="L9" i="22"/>
  <c r="K9" i="22"/>
  <c r="L149" i="22"/>
  <c r="L24" i="22"/>
  <c r="L136" i="22"/>
  <c r="L97" i="22"/>
  <c r="L75" i="22"/>
  <c r="L19" i="22"/>
  <c r="L42" i="22"/>
  <c r="L76" i="22"/>
  <c r="L10" i="22"/>
  <c r="L17" i="22"/>
  <c r="L20" i="22"/>
  <c r="L68" i="22"/>
  <c r="L154" i="22"/>
  <c r="L115" i="22"/>
  <c r="L94" i="22"/>
  <c r="L98" i="22"/>
  <c r="L81" i="22"/>
  <c r="L58" i="22"/>
  <c r="L84" i="22"/>
  <c r="L102" i="22"/>
  <c r="L45" i="22"/>
  <c r="L128" i="22"/>
  <c r="L101" i="22"/>
  <c r="L80" i="22"/>
  <c r="L111" i="22"/>
  <c r="L137" i="22"/>
  <c r="L15" i="22"/>
  <c r="L85" i="22"/>
  <c r="L29" i="22"/>
  <c r="L14" i="22"/>
  <c r="L93" i="22"/>
  <c r="L118" i="22"/>
  <c r="L18" i="22"/>
  <c r="L110" i="22"/>
  <c r="L62" i="22"/>
  <c r="K89" i="22"/>
  <c r="J89" i="22"/>
  <c r="L89" i="22"/>
  <c r="L12" i="22"/>
  <c r="K12" i="22"/>
  <c r="J12" i="22"/>
  <c r="K52" i="22"/>
  <c r="L52" i="22"/>
  <c r="J52" i="22"/>
  <c r="K90" i="22"/>
  <c r="L90" i="22"/>
  <c r="J90" i="22"/>
  <c r="K125" i="22"/>
  <c r="I133" i="22"/>
  <c r="L125" i="22"/>
  <c r="J125" i="22"/>
  <c r="L23" i="22"/>
  <c r="K23" i="22"/>
  <c r="J23" i="22"/>
  <c r="J61" i="22"/>
  <c r="K61" i="22"/>
  <c r="L61" i="22"/>
  <c r="L100" i="22"/>
  <c r="J100" i="22"/>
  <c r="K100" i="22"/>
  <c r="L135" i="22"/>
  <c r="K135" i="22"/>
  <c r="J135" i="22"/>
  <c r="K59" i="22"/>
  <c r="L59" i="22"/>
  <c r="J59" i="22"/>
  <c r="G35" i="22"/>
  <c r="G147" i="22"/>
  <c r="K145" i="22"/>
  <c r="L145" i="22"/>
  <c r="J145" i="22"/>
  <c r="K33" i="22"/>
  <c r="J33" i="22"/>
  <c r="L33" i="22"/>
  <c r="C104" i="26"/>
  <c r="J75" i="22"/>
  <c r="K75" i="22"/>
  <c r="K20" i="22"/>
  <c r="J20" i="22"/>
  <c r="H77" i="22"/>
  <c r="J17" i="22"/>
  <c r="K17" i="22"/>
  <c r="D161" i="22"/>
  <c r="D35" i="22"/>
  <c r="C91" i="22"/>
  <c r="C119" i="22"/>
  <c r="H72" i="19"/>
  <c r="J72" i="19"/>
  <c r="H44" i="19"/>
  <c r="H82" i="19"/>
  <c r="J82" i="19"/>
  <c r="H61" i="19"/>
  <c r="J61" i="19"/>
  <c r="W35" i="19"/>
  <c r="J126" i="19"/>
  <c r="H126" i="19"/>
  <c r="H110" i="19"/>
  <c r="J110" i="19"/>
  <c r="J160" i="19"/>
  <c r="H160" i="19"/>
  <c r="J143" i="19"/>
  <c r="H143" i="19"/>
  <c r="H137" i="19"/>
  <c r="J137" i="19"/>
  <c r="W105" i="19"/>
  <c r="O49" i="19"/>
  <c r="R103" i="19"/>
  <c r="O105" i="19"/>
  <c r="O93" i="19"/>
  <c r="R127" i="19"/>
  <c r="F121" i="19"/>
  <c r="J132" i="19"/>
  <c r="H132" i="19"/>
  <c r="O65" i="19"/>
  <c r="R28" i="19"/>
  <c r="W161" i="19"/>
  <c r="J125" i="19"/>
  <c r="G133" i="19"/>
  <c r="H125" i="19"/>
  <c r="H76" i="19"/>
  <c r="J76" i="19"/>
  <c r="H26" i="19"/>
  <c r="J26" i="19"/>
  <c r="H59" i="19"/>
  <c r="K104" i="18"/>
  <c r="G36" i="18"/>
  <c r="I37" i="18"/>
  <c r="N34" i="18"/>
  <c r="X18" i="18"/>
  <c r="S106" i="18"/>
  <c r="S120" i="18"/>
  <c r="K132" i="18"/>
  <c r="C64" i="18"/>
  <c r="C62" i="18"/>
  <c r="X38" i="18"/>
  <c r="Y38" i="18"/>
  <c r="X29" i="18"/>
  <c r="Y29" i="18"/>
  <c r="O20" i="18"/>
  <c r="O8" i="18"/>
  <c r="X114" i="18"/>
  <c r="Y114" i="18"/>
  <c r="Y30" i="18"/>
  <c r="X30" i="18"/>
  <c r="C34" i="18"/>
  <c r="C22" i="18"/>
  <c r="N20" i="18"/>
  <c r="N8" i="18"/>
  <c r="V90" i="18"/>
  <c r="X82" i="18"/>
  <c r="F64" i="18"/>
  <c r="Y32" i="18"/>
  <c r="X32" i="18"/>
  <c r="Y45" i="18"/>
  <c r="X45" i="18"/>
  <c r="Y123" i="18"/>
  <c r="X123" i="18"/>
  <c r="Y95" i="18"/>
  <c r="X95" i="18"/>
  <c r="X108" i="18"/>
  <c r="Y108" i="18"/>
  <c r="Y93" i="18"/>
  <c r="X93" i="18"/>
  <c r="W92" i="18"/>
  <c r="X101" i="18"/>
  <c r="Y101" i="18"/>
  <c r="Y135" i="18"/>
  <c r="X135" i="18"/>
  <c r="W134" i="18"/>
  <c r="X115" i="18"/>
  <c r="Y115" i="18"/>
  <c r="Y157" i="18"/>
  <c r="X157" i="18"/>
  <c r="O50" i="18"/>
  <c r="C118" i="18"/>
  <c r="K48" i="18"/>
  <c r="X102" i="18"/>
  <c r="V146" i="18"/>
  <c r="N104" i="18"/>
  <c r="U50" i="18"/>
  <c r="U64" i="18"/>
  <c r="J146" i="17"/>
  <c r="I146" i="17"/>
  <c r="J73" i="16"/>
  <c r="I73" i="16"/>
  <c r="I107" i="18"/>
  <c r="H106" i="18"/>
  <c r="Q19" i="18"/>
  <c r="T104" i="18"/>
  <c r="T92" i="18"/>
  <c r="T8" i="18"/>
  <c r="T64" i="18"/>
  <c r="I74" i="18"/>
  <c r="I23" i="18"/>
  <c r="H22" i="18"/>
  <c r="I29" i="18"/>
  <c r="I82" i="18"/>
  <c r="H90" i="18"/>
  <c r="I98" i="18"/>
  <c r="I87" i="18"/>
  <c r="I86" i="18"/>
  <c r="I59" i="18"/>
  <c r="I139" i="18"/>
  <c r="I137" i="18"/>
  <c r="I126" i="18"/>
  <c r="I142" i="18"/>
  <c r="C91" i="17"/>
  <c r="C79" i="17"/>
  <c r="C35" i="17"/>
  <c r="R21" i="17"/>
  <c r="R9" i="17"/>
  <c r="J159" i="16"/>
  <c r="I159" i="16"/>
  <c r="I124" i="16"/>
  <c r="J124" i="16"/>
  <c r="Q47" i="18"/>
  <c r="J95" i="17"/>
  <c r="I95" i="17"/>
  <c r="J26" i="17"/>
  <c r="I26" i="17"/>
  <c r="U20" i="17"/>
  <c r="V20" i="17"/>
  <c r="G105" i="16"/>
  <c r="V16" i="16"/>
  <c r="U16" i="16"/>
  <c r="R83" i="18"/>
  <c r="Q83" i="18"/>
  <c r="Q58" i="18"/>
  <c r="Q56" i="18"/>
  <c r="Q39" i="18"/>
  <c r="Q65" i="18"/>
  <c r="P64" i="18"/>
  <c r="Q155" i="18"/>
  <c r="Q113" i="18"/>
  <c r="Q129" i="18"/>
  <c r="Q112" i="18"/>
  <c r="Q94" i="18"/>
  <c r="Q111" i="18"/>
  <c r="Q153" i="18"/>
  <c r="Q116" i="18"/>
  <c r="J138" i="17"/>
  <c r="I138" i="17"/>
  <c r="J48" i="17"/>
  <c r="I48" i="17"/>
  <c r="V15" i="17"/>
  <c r="U15" i="17"/>
  <c r="I58" i="17"/>
  <c r="J58" i="17"/>
  <c r="I136" i="17"/>
  <c r="J136" i="17"/>
  <c r="H135" i="17"/>
  <c r="J68" i="17"/>
  <c r="I68" i="17"/>
  <c r="J145" i="17"/>
  <c r="I145" i="17"/>
  <c r="J87" i="17"/>
  <c r="I87" i="17"/>
  <c r="I28" i="17"/>
  <c r="J28" i="17"/>
  <c r="I114" i="17"/>
  <c r="J114" i="17"/>
  <c r="J46" i="17"/>
  <c r="I46" i="17"/>
  <c r="J132" i="17"/>
  <c r="I132" i="17"/>
  <c r="E50" i="18"/>
  <c r="E106" i="18"/>
  <c r="G63" i="17"/>
  <c r="G121" i="16"/>
  <c r="J122" i="16"/>
  <c r="I122" i="16"/>
  <c r="J103" i="16"/>
  <c r="I103" i="16"/>
  <c r="C91" i="16"/>
  <c r="C79" i="16"/>
  <c r="J60" i="16"/>
  <c r="I60" i="16"/>
  <c r="J43" i="16"/>
  <c r="I43" i="16"/>
  <c r="H49" i="16"/>
  <c r="G118" i="13"/>
  <c r="G34" i="13"/>
  <c r="D8" i="18"/>
  <c r="D118" i="18"/>
  <c r="D64" i="18"/>
  <c r="F133" i="17"/>
  <c r="D149" i="16"/>
  <c r="C107" i="16"/>
  <c r="G77" i="16"/>
  <c r="M22" i="18"/>
  <c r="M8" i="18"/>
  <c r="E65" i="17"/>
  <c r="L48" i="18"/>
  <c r="L22" i="18"/>
  <c r="L76" i="18"/>
  <c r="D133" i="17"/>
  <c r="D147" i="17"/>
  <c r="D79" i="17"/>
  <c r="D49" i="17"/>
  <c r="E90" i="13"/>
  <c r="P20" i="13"/>
  <c r="C90" i="13"/>
  <c r="J45" i="12"/>
  <c r="L45" i="12"/>
  <c r="I45" i="12"/>
  <c r="F93" i="16"/>
  <c r="F105" i="16"/>
  <c r="F133" i="16"/>
  <c r="F135" i="16"/>
  <c r="T20" i="14"/>
  <c r="S20" i="14"/>
  <c r="E121" i="16"/>
  <c r="E91" i="16"/>
  <c r="E23" i="16"/>
  <c r="E93" i="16"/>
  <c r="V11" i="13"/>
  <c r="U11" i="13"/>
  <c r="W11" i="13"/>
  <c r="L44" i="12"/>
  <c r="J44" i="12"/>
  <c r="I44" i="12"/>
  <c r="L46" i="12"/>
  <c r="L47" i="12"/>
  <c r="L9" i="12"/>
  <c r="J9" i="12"/>
  <c r="I9" i="12"/>
  <c r="V19" i="13"/>
  <c r="U19" i="13"/>
  <c r="D104" i="13"/>
  <c r="K33" i="12"/>
  <c r="A11" i="12"/>
  <c r="A15" i="12"/>
  <c r="A12" i="12"/>
  <c r="K31" i="12"/>
  <c r="K50" i="12"/>
  <c r="K6" i="12"/>
  <c r="K28" i="12"/>
  <c r="K32" i="12"/>
  <c r="K39" i="12"/>
  <c r="K43" i="12"/>
  <c r="K11" i="12"/>
  <c r="K12" i="12"/>
  <c r="K19" i="6"/>
  <c r="J19" i="6"/>
  <c r="I19" i="6"/>
  <c r="K12" i="6"/>
  <c r="J12" i="6"/>
  <c r="I12" i="6"/>
  <c r="K13" i="6"/>
  <c r="K29" i="5"/>
  <c r="I29" i="5"/>
  <c r="W22" i="5"/>
  <c r="V22" i="5"/>
  <c r="U22" i="5"/>
  <c r="T22" i="5"/>
  <c r="S22" i="5"/>
  <c r="W24" i="5"/>
  <c r="W23" i="5"/>
  <c r="K10" i="5"/>
  <c r="I10" i="5"/>
  <c r="H195" i="3"/>
  <c r="H187" i="3"/>
  <c r="J144" i="3"/>
  <c r="K144" i="3"/>
  <c r="J136" i="3"/>
  <c r="K136" i="3"/>
  <c r="K60" i="2"/>
  <c r="J60" i="2"/>
  <c r="J13" i="2"/>
  <c r="K13" i="2"/>
  <c r="G117" i="3"/>
  <c r="L33" i="3"/>
  <c r="K33" i="3"/>
  <c r="J33" i="3"/>
  <c r="L9" i="3"/>
  <c r="K9" i="3"/>
  <c r="J9" i="3"/>
  <c r="I42" i="6"/>
  <c r="J42" i="6"/>
  <c r="K42" i="6"/>
  <c r="Q34" i="6"/>
  <c r="S34" i="6"/>
  <c r="R34" i="6"/>
  <c r="I35" i="5"/>
  <c r="M35" i="5"/>
  <c r="L35" i="5"/>
  <c r="K35" i="5"/>
  <c r="J35" i="5"/>
  <c r="S25" i="5"/>
  <c r="W25" i="5"/>
  <c r="U25" i="5"/>
  <c r="V25" i="5"/>
  <c r="T25" i="5"/>
  <c r="W27" i="5"/>
  <c r="I16" i="5"/>
  <c r="M16" i="5"/>
  <c r="L16" i="5"/>
  <c r="K16" i="5"/>
  <c r="J16" i="5"/>
  <c r="G188" i="3"/>
  <c r="J108" i="3"/>
  <c r="L108" i="3"/>
  <c r="K108" i="3"/>
  <c r="I119" i="3"/>
  <c r="J100" i="3"/>
  <c r="L100" i="3"/>
  <c r="K100" i="3"/>
  <c r="J92" i="3"/>
  <c r="L92" i="3"/>
  <c r="K92" i="3"/>
  <c r="J84" i="3"/>
  <c r="L84" i="3"/>
  <c r="K84" i="3"/>
  <c r="J69" i="3"/>
  <c r="L69" i="3"/>
  <c r="K69" i="3"/>
  <c r="L34" i="3"/>
  <c r="K34" i="3"/>
  <c r="J34" i="3"/>
  <c r="L10" i="3"/>
  <c r="K10" i="3"/>
  <c r="J10" i="3"/>
  <c r="J41" i="6"/>
  <c r="I41" i="6"/>
  <c r="K41" i="6"/>
  <c r="R33" i="6"/>
  <c r="Q33" i="6"/>
  <c r="S33" i="6"/>
  <c r="T44" i="5"/>
  <c r="S44" i="5"/>
  <c r="W44" i="5"/>
  <c r="V44" i="5"/>
  <c r="U44" i="5"/>
  <c r="J38" i="5"/>
  <c r="I38" i="5"/>
  <c r="M38" i="5"/>
  <c r="L38" i="5"/>
  <c r="K38" i="5"/>
  <c r="T24" i="5"/>
  <c r="V24" i="5"/>
  <c r="F195" i="3"/>
  <c r="F187" i="3"/>
  <c r="H117" i="3"/>
  <c r="E196" i="3"/>
  <c r="L12" i="3"/>
  <c r="K12" i="3"/>
  <c r="J12" i="3"/>
  <c r="J38" i="2"/>
  <c r="K38" i="2"/>
  <c r="K15" i="13"/>
  <c r="J15" i="13"/>
  <c r="I15" i="13"/>
  <c r="K140" i="13"/>
  <c r="J140" i="13"/>
  <c r="I140" i="13"/>
  <c r="I57" i="13"/>
  <c r="K57" i="13"/>
  <c r="J57" i="13"/>
  <c r="K107" i="13"/>
  <c r="J107" i="13"/>
  <c r="I107" i="13"/>
  <c r="J24" i="12"/>
  <c r="I24" i="12"/>
  <c r="K42" i="3"/>
  <c r="J42" i="3"/>
  <c r="L213" i="3"/>
  <c r="K213" i="3"/>
  <c r="J213" i="3"/>
  <c r="D132" i="26"/>
  <c r="D48" i="26"/>
  <c r="J33" i="26"/>
  <c r="I33" i="26"/>
  <c r="K57" i="26"/>
  <c r="J57" i="26"/>
  <c r="I57" i="26"/>
  <c r="J19" i="26"/>
  <c r="I19" i="26"/>
  <c r="K19" i="26"/>
  <c r="H146" i="26"/>
  <c r="J138" i="26"/>
  <c r="I138" i="26"/>
  <c r="K138" i="26"/>
  <c r="K156" i="26"/>
  <c r="J156" i="26"/>
  <c r="I156" i="26"/>
  <c r="K73" i="26"/>
  <c r="J73" i="26"/>
  <c r="I73" i="26"/>
  <c r="J85" i="26"/>
  <c r="I85" i="26"/>
  <c r="K85" i="26"/>
  <c r="I52" i="26"/>
  <c r="J52" i="26"/>
  <c r="K52" i="26"/>
  <c r="J134" i="26"/>
  <c r="I134" i="26"/>
  <c r="K134" i="26"/>
  <c r="J87" i="26"/>
  <c r="I87" i="26"/>
  <c r="K87" i="26"/>
  <c r="I126" i="26"/>
  <c r="J126" i="26"/>
  <c r="K126" i="26"/>
  <c r="K136" i="26"/>
  <c r="J136" i="26"/>
  <c r="I136" i="26"/>
  <c r="F35" i="22"/>
  <c r="G90" i="26"/>
  <c r="I82" i="26"/>
  <c r="J82" i="26"/>
  <c r="G132" i="26"/>
  <c r="I142" i="26"/>
  <c r="J142" i="26"/>
  <c r="G62" i="26"/>
  <c r="G146" i="26"/>
  <c r="P21" i="22"/>
  <c r="E77" i="22"/>
  <c r="E119" i="22"/>
  <c r="F133" i="22"/>
  <c r="X18" i="22"/>
  <c r="V18" i="22"/>
  <c r="W18" i="22"/>
  <c r="J37" i="22"/>
  <c r="L37" i="22"/>
  <c r="K37" i="22"/>
  <c r="K107" i="22"/>
  <c r="J107" i="22"/>
  <c r="L107" i="22"/>
  <c r="K16" i="22"/>
  <c r="L16" i="22"/>
  <c r="J16" i="22"/>
  <c r="K56" i="22"/>
  <c r="L56" i="22"/>
  <c r="J56" i="22"/>
  <c r="K95" i="22"/>
  <c r="L95" i="22"/>
  <c r="J95" i="22"/>
  <c r="K129" i="22"/>
  <c r="L129" i="22"/>
  <c r="J129" i="22"/>
  <c r="I35" i="22"/>
  <c r="J27" i="22"/>
  <c r="L27" i="22"/>
  <c r="K27" i="22"/>
  <c r="L66" i="22"/>
  <c r="K66" i="22"/>
  <c r="J66" i="22"/>
  <c r="J104" i="22"/>
  <c r="L104" i="22"/>
  <c r="K104" i="22"/>
  <c r="I147" i="22"/>
  <c r="J139" i="22"/>
  <c r="L139" i="22"/>
  <c r="K139" i="22"/>
  <c r="K46" i="22"/>
  <c r="J46" i="22"/>
  <c r="L46" i="22"/>
  <c r="K132" i="22"/>
  <c r="J132" i="22"/>
  <c r="L132" i="22"/>
  <c r="W11" i="22"/>
  <c r="V11" i="22"/>
  <c r="J149" i="22"/>
  <c r="K149" i="22"/>
  <c r="K76" i="22"/>
  <c r="J76" i="22"/>
  <c r="K128" i="22"/>
  <c r="J128" i="22"/>
  <c r="K84" i="22"/>
  <c r="J84" i="22"/>
  <c r="J136" i="22"/>
  <c r="K136" i="22"/>
  <c r="D63" i="22"/>
  <c r="D147" i="22"/>
  <c r="J99" i="19"/>
  <c r="H99" i="19"/>
  <c r="H71" i="19"/>
  <c r="W49" i="19"/>
  <c r="W37" i="19"/>
  <c r="H18" i="19"/>
  <c r="F119" i="19"/>
  <c r="H25" i="19"/>
  <c r="J25" i="19"/>
  <c r="J151" i="19"/>
  <c r="H151" i="19"/>
  <c r="J159" i="19"/>
  <c r="H159" i="19"/>
  <c r="J142" i="19"/>
  <c r="H142" i="19"/>
  <c r="H131" i="19"/>
  <c r="J131" i="19"/>
  <c r="J145" i="19"/>
  <c r="H145" i="19"/>
  <c r="W93" i="19"/>
  <c r="F49" i="19"/>
  <c r="R16" i="19"/>
  <c r="R98" i="19"/>
  <c r="R136" i="19"/>
  <c r="O135" i="19"/>
  <c r="H86" i="19"/>
  <c r="F133" i="19"/>
  <c r="H84" i="19"/>
  <c r="J84" i="19"/>
  <c r="H48" i="19"/>
  <c r="J48" i="19"/>
  <c r="W119" i="19"/>
  <c r="W107" i="19"/>
  <c r="H122" i="19"/>
  <c r="G121" i="19"/>
  <c r="J122" i="19"/>
  <c r="R99" i="19"/>
  <c r="H43" i="19"/>
  <c r="J43" i="19"/>
  <c r="R160" i="19"/>
  <c r="F63" i="19"/>
  <c r="F51" i="19"/>
  <c r="H55" i="19"/>
  <c r="H29" i="19"/>
  <c r="Q66" i="18"/>
  <c r="F34" i="18"/>
  <c r="X10" i="18"/>
  <c r="S118" i="18"/>
  <c r="S160" i="18"/>
  <c r="S148" i="18"/>
  <c r="K92" i="18"/>
  <c r="Y53" i="18"/>
  <c r="X53" i="18"/>
  <c r="G20" i="18"/>
  <c r="G8" i="18"/>
  <c r="F90" i="18"/>
  <c r="X55" i="18"/>
  <c r="Y55" i="18"/>
  <c r="F20" i="18"/>
  <c r="F8" i="18"/>
  <c r="Y24" i="18"/>
  <c r="X24" i="18"/>
  <c r="Y54" i="18"/>
  <c r="W62" i="18"/>
  <c r="X54" i="18"/>
  <c r="Y130" i="18"/>
  <c r="X130" i="18"/>
  <c r="Y100" i="18"/>
  <c r="X100" i="18"/>
  <c r="X113" i="18"/>
  <c r="Y113" i="18"/>
  <c r="Y109" i="18"/>
  <c r="X109" i="18"/>
  <c r="W118" i="18"/>
  <c r="Y110" i="18"/>
  <c r="X110" i="18"/>
  <c r="Y143" i="18"/>
  <c r="X143" i="18"/>
  <c r="W132" i="18"/>
  <c r="Y124" i="18"/>
  <c r="X124" i="18"/>
  <c r="Y159" i="18"/>
  <c r="X159" i="18"/>
  <c r="O62" i="18"/>
  <c r="G48" i="18"/>
  <c r="G106" i="18"/>
  <c r="G148" i="18"/>
  <c r="Y79" i="18"/>
  <c r="X79" i="18"/>
  <c r="W78" i="18"/>
  <c r="O48" i="18"/>
  <c r="V104" i="18"/>
  <c r="X96" i="18"/>
  <c r="V92" i="18"/>
  <c r="V160" i="18"/>
  <c r="N118" i="18"/>
  <c r="N48" i="18"/>
  <c r="F76" i="18"/>
  <c r="F119" i="17"/>
  <c r="J18" i="17"/>
  <c r="I18" i="17"/>
  <c r="C107" i="17"/>
  <c r="C49" i="17"/>
  <c r="C77" i="17"/>
  <c r="C65" i="17"/>
  <c r="D51" i="16"/>
  <c r="J31" i="16"/>
  <c r="I31" i="16"/>
  <c r="J14" i="16"/>
  <c r="G21" i="16"/>
  <c r="I14" i="16"/>
  <c r="I56" i="18"/>
  <c r="Q18" i="18"/>
  <c r="T48" i="18"/>
  <c r="T36" i="18"/>
  <c r="T50" i="18"/>
  <c r="T160" i="18"/>
  <c r="I75" i="18"/>
  <c r="I31" i="18"/>
  <c r="I13" i="18"/>
  <c r="I38" i="18"/>
  <c r="I99" i="18"/>
  <c r="I101" i="18"/>
  <c r="H104" i="18"/>
  <c r="I96" i="18"/>
  <c r="H92" i="18"/>
  <c r="I95" i="18"/>
  <c r="H76" i="18"/>
  <c r="I68" i="18"/>
  <c r="I140" i="18"/>
  <c r="I145" i="18"/>
  <c r="I135" i="18"/>
  <c r="H134" i="18"/>
  <c r="I151" i="18"/>
  <c r="G23" i="17"/>
  <c r="G21" i="17"/>
  <c r="G9" i="17"/>
  <c r="I158" i="16"/>
  <c r="J158" i="16"/>
  <c r="I141" i="16"/>
  <c r="K141" i="16"/>
  <c r="J141" i="16"/>
  <c r="I98" i="16"/>
  <c r="K98" i="16"/>
  <c r="J98" i="16"/>
  <c r="H105" i="16"/>
  <c r="I81" i="16"/>
  <c r="J81" i="16"/>
  <c r="I38" i="16"/>
  <c r="H37" i="16"/>
  <c r="K38" i="16"/>
  <c r="J38" i="16"/>
  <c r="I17" i="16"/>
  <c r="J17" i="16"/>
  <c r="F23" i="17"/>
  <c r="V12" i="16"/>
  <c r="U12" i="16"/>
  <c r="Q84" i="18"/>
  <c r="Q71" i="18"/>
  <c r="Q74" i="18"/>
  <c r="R54" i="18"/>
  <c r="Q54" i="18"/>
  <c r="P62" i="18"/>
  <c r="Q73" i="18"/>
  <c r="R46" i="18"/>
  <c r="Q46" i="18"/>
  <c r="Q44" i="18"/>
  <c r="Q149" i="18"/>
  <c r="P148" i="18"/>
  <c r="Q114" i="18"/>
  <c r="R114" i="18"/>
  <c r="P106" i="18"/>
  <c r="Q107" i="18"/>
  <c r="R128" i="18"/>
  <c r="Q128" i="18"/>
  <c r="Q159" i="18"/>
  <c r="R125" i="18"/>
  <c r="Q125" i="18"/>
  <c r="I67" i="17"/>
  <c r="J67" i="17"/>
  <c r="I144" i="17"/>
  <c r="J144" i="17"/>
  <c r="J76" i="17"/>
  <c r="I76" i="17"/>
  <c r="J154" i="17"/>
  <c r="I154" i="17"/>
  <c r="J96" i="17"/>
  <c r="I96" i="17"/>
  <c r="I45" i="17"/>
  <c r="J45" i="17"/>
  <c r="I123" i="17"/>
  <c r="J123" i="17"/>
  <c r="H63" i="17"/>
  <c r="J55" i="17"/>
  <c r="I55" i="17"/>
  <c r="J141" i="17"/>
  <c r="I141" i="17"/>
  <c r="Q57" i="18"/>
  <c r="E160" i="18"/>
  <c r="E118" i="18"/>
  <c r="J112" i="17"/>
  <c r="I112" i="17"/>
  <c r="J103" i="17"/>
  <c r="I103" i="17"/>
  <c r="G149" i="17"/>
  <c r="C63" i="16"/>
  <c r="J20" i="16"/>
  <c r="I20" i="16"/>
  <c r="J12" i="16"/>
  <c r="I12" i="16"/>
  <c r="G104" i="13"/>
  <c r="D134" i="18"/>
  <c r="D146" i="18"/>
  <c r="V14" i="17"/>
  <c r="U14" i="17"/>
  <c r="T21" i="17"/>
  <c r="F37" i="17"/>
  <c r="F65" i="17"/>
  <c r="J128" i="16"/>
  <c r="I128" i="16"/>
  <c r="J68" i="16"/>
  <c r="I68" i="16"/>
  <c r="M118" i="18"/>
  <c r="E37" i="17"/>
  <c r="L20" i="18"/>
  <c r="L34" i="18"/>
  <c r="L146" i="18"/>
  <c r="D135" i="17"/>
  <c r="S9" i="16"/>
  <c r="V10" i="16"/>
  <c r="U10" i="16"/>
  <c r="C20" i="13"/>
  <c r="E132" i="13"/>
  <c r="F119" i="16"/>
  <c r="F37" i="16"/>
  <c r="S22" i="14"/>
  <c r="L55" i="12"/>
  <c r="I55" i="12"/>
  <c r="J55" i="12"/>
  <c r="L39" i="12"/>
  <c r="I39" i="12"/>
  <c r="J39" i="12"/>
  <c r="L43" i="12"/>
  <c r="L41" i="12"/>
  <c r="L42" i="12"/>
  <c r="Q9" i="16"/>
  <c r="E79" i="16"/>
  <c r="E21" i="16"/>
  <c r="E107" i="16"/>
  <c r="S19" i="14"/>
  <c r="V10" i="13"/>
  <c r="U10" i="13"/>
  <c r="W10" i="13"/>
  <c r="J17" i="12"/>
  <c r="I17" i="12"/>
  <c r="L17" i="12"/>
  <c r="S20" i="13"/>
  <c r="V16" i="13"/>
  <c r="U16" i="13"/>
  <c r="F160" i="13"/>
  <c r="F76" i="13"/>
  <c r="F146" i="13"/>
  <c r="K27" i="12"/>
  <c r="D48" i="13"/>
  <c r="D118" i="13"/>
  <c r="D34" i="13"/>
  <c r="F90" i="13"/>
  <c r="K9" i="12"/>
  <c r="A13" i="12"/>
  <c r="K20" i="12"/>
  <c r="K14" i="12"/>
  <c r="K8" i="12"/>
  <c r="K21" i="12"/>
  <c r="U27" i="5"/>
  <c r="S27" i="5"/>
  <c r="S8" i="5"/>
  <c r="U8" i="5"/>
  <c r="H194" i="3"/>
  <c r="J194" i="3" s="1"/>
  <c r="K183" i="3"/>
  <c r="J183" i="3"/>
  <c r="H186" i="3"/>
  <c r="K143" i="3"/>
  <c r="J143" i="3"/>
  <c r="K135" i="3"/>
  <c r="J135" i="3"/>
  <c r="J59" i="2"/>
  <c r="K59" i="2"/>
  <c r="J12" i="2"/>
  <c r="K12" i="2"/>
  <c r="G113" i="3"/>
  <c r="L31" i="3"/>
  <c r="K31" i="3"/>
  <c r="J31" i="3"/>
  <c r="I34" i="6"/>
  <c r="K34" i="6"/>
  <c r="J34" i="6"/>
  <c r="Q26" i="6"/>
  <c r="S26" i="6"/>
  <c r="R26" i="6"/>
  <c r="I51" i="5"/>
  <c r="M51" i="5"/>
  <c r="L51" i="5"/>
  <c r="K51" i="5"/>
  <c r="J51" i="5"/>
  <c r="G195" i="3"/>
  <c r="G187" i="3"/>
  <c r="J107" i="3"/>
  <c r="I118" i="3"/>
  <c r="L107" i="3"/>
  <c r="K107" i="3"/>
  <c r="J99" i="3"/>
  <c r="L99" i="3"/>
  <c r="K99" i="3"/>
  <c r="J91" i="3"/>
  <c r="L91" i="3"/>
  <c r="K91" i="3"/>
  <c r="J83" i="3"/>
  <c r="L83" i="3"/>
  <c r="K83" i="3"/>
  <c r="J68" i="3"/>
  <c r="L68" i="3"/>
  <c r="K68" i="3"/>
  <c r="J54" i="3"/>
  <c r="K54" i="3"/>
  <c r="L32" i="3"/>
  <c r="K32" i="3"/>
  <c r="J32" i="3"/>
  <c r="L8" i="3"/>
  <c r="K8" i="3"/>
  <c r="J8" i="3"/>
  <c r="J33" i="6"/>
  <c r="I33" i="6"/>
  <c r="K33" i="6"/>
  <c r="R25" i="6"/>
  <c r="Q25" i="6"/>
  <c r="S25" i="6"/>
  <c r="S28" i="6"/>
  <c r="J11" i="5"/>
  <c r="I11" i="5"/>
  <c r="M11" i="5"/>
  <c r="L11" i="5"/>
  <c r="K11" i="5"/>
  <c r="F194" i="3"/>
  <c r="F186" i="3"/>
  <c r="H116" i="3"/>
  <c r="E193" i="3"/>
  <c r="K41" i="5"/>
  <c r="J41" i="5"/>
  <c r="I41" i="5"/>
  <c r="M41" i="5"/>
  <c r="L41" i="5"/>
  <c r="L35" i="3"/>
  <c r="K35" i="3"/>
  <c r="J35" i="3"/>
  <c r="F120" i="3"/>
  <c r="J32" i="2"/>
  <c r="K32" i="2"/>
  <c r="I83" i="13"/>
  <c r="K83" i="13"/>
  <c r="J83" i="13"/>
  <c r="J121" i="13"/>
  <c r="I121" i="13"/>
  <c r="K121" i="13"/>
  <c r="I109" i="13"/>
  <c r="K109" i="13"/>
  <c r="J109" i="13"/>
  <c r="I6" i="12"/>
  <c r="J6" i="12"/>
  <c r="J36" i="12"/>
  <c r="I36" i="12"/>
  <c r="K45" i="6"/>
  <c r="J45" i="6"/>
  <c r="I45" i="6"/>
  <c r="D62" i="26"/>
  <c r="D90" i="26"/>
  <c r="J155" i="26"/>
  <c r="I155" i="26"/>
  <c r="J24" i="26"/>
  <c r="K24" i="26"/>
  <c r="I24" i="26"/>
  <c r="K71" i="26"/>
  <c r="J71" i="26"/>
  <c r="I71" i="26"/>
  <c r="J28" i="26"/>
  <c r="I28" i="26"/>
  <c r="K28" i="26"/>
  <c r="K150" i="26"/>
  <c r="J150" i="26"/>
  <c r="I150" i="26"/>
  <c r="K158" i="26"/>
  <c r="J158" i="26"/>
  <c r="I158" i="26"/>
  <c r="K92" i="26"/>
  <c r="J92" i="26"/>
  <c r="I92" i="26"/>
  <c r="K107" i="26"/>
  <c r="J107" i="26"/>
  <c r="I107" i="26"/>
  <c r="I60" i="26"/>
  <c r="K60" i="26"/>
  <c r="J60" i="26"/>
  <c r="K140" i="26"/>
  <c r="I140" i="26"/>
  <c r="J140" i="26"/>
  <c r="K98" i="26"/>
  <c r="J98" i="26"/>
  <c r="I98" i="26"/>
  <c r="I135" i="26"/>
  <c r="K135" i="26"/>
  <c r="J135" i="26"/>
  <c r="I144" i="26"/>
  <c r="K144" i="26"/>
  <c r="J144" i="26"/>
  <c r="X20" i="22"/>
  <c r="V20" i="22"/>
  <c r="W20" i="22"/>
  <c r="K14" i="26"/>
  <c r="I14" i="26"/>
  <c r="J14" i="26"/>
  <c r="J159" i="26"/>
  <c r="I159" i="26"/>
  <c r="J102" i="26"/>
  <c r="I102" i="26"/>
  <c r="E21" i="22"/>
  <c r="F77" i="22"/>
  <c r="U21" i="22"/>
  <c r="X13" i="22"/>
  <c r="V13" i="22"/>
  <c r="W13" i="22"/>
  <c r="S21" i="22"/>
  <c r="K38" i="22"/>
  <c r="J38" i="22"/>
  <c r="L38" i="22"/>
  <c r="J123" i="22"/>
  <c r="L123" i="22"/>
  <c r="K123" i="22"/>
  <c r="K26" i="22"/>
  <c r="L26" i="22"/>
  <c r="J26" i="22"/>
  <c r="K60" i="22"/>
  <c r="L60" i="22"/>
  <c r="J60" i="22"/>
  <c r="K99" i="22"/>
  <c r="L99" i="22"/>
  <c r="J99" i="22"/>
  <c r="I105" i="22"/>
  <c r="K138" i="22"/>
  <c r="L138" i="22"/>
  <c r="J138" i="22"/>
  <c r="L31" i="22"/>
  <c r="K31" i="22"/>
  <c r="J31" i="22"/>
  <c r="J70" i="22"/>
  <c r="L70" i="22"/>
  <c r="K70" i="22"/>
  <c r="L109" i="22"/>
  <c r="K109" i="22"/>
  <c r="J109" i="22"/>
  <c r="L143" i="22"/>
  <c r="K143" i="22"/>
  <c r="J143" i="22"/>
  <c r="L41" i="22"/>
  <c r="K41" i="22"/>
  <c r="J41" i="22"/>
  <c r="I49" i="22"/>
  <c r="G49" i="22"/>
  <c r="G161" i="22"/>
  <c r="L127" i="22"/>
  <c r="K127" i="22"/>
  <c r="J127" i="22"/>
  <c r="C20" i="26"/>
  <c r="C48" i="26"/>
  <c r="T21" i="22"/>
  <c r="J80" i="22"/>
  <c r="K80" i="22"/>
  <c r="H49" i="22"/>
  <c r="K93" i="22"/>
  <c r="J93" i="22"/>
  <c r="J85" i="22"/>
  <c r="K85" i="22"/>
  <c r="K137" i="22"/>
  <c r="J137" i="22"/>
  <c r="D91" i="22"/>
  <c r="C133" i="22"/>
  <c r="H138" i="19"/>
  <c r="J138" i="19"/>
  <c r="H96" i="19"/>
  <c r="H67" i="19"/>
  <c r="H39" i="19"/>
  <c r="J39" i="19"/>
  <c r="H102" i="19"/>
  <c r="J102" i="19"/>
  <c r="H73" i="19"/>
  <c r="J73" i="19"/>
  <c r="H42" i="19"/>
  <c r="J42" i="19"/>
  <c r="G49" i="19"/>
  <c r="J113" i="19"/>
  <c r="H113" i="19"/>
  <c r="J98" i="19"/>
  <c r="H98" i="19"/>
  <c r="H155" i="19"/>
  <c r="J155" i="19"/>
  <c r="H140" i="19"/>
  <c r="J140" i="19"/>
  <c r="J154" i="19"/>
  <c r="H154" i="19"/>
  <c r="F65" i="19"/>
  <c r="R122" i="19"/>
  <c r="O121" i="19"/>
  <c r="F149" i="19"/>
  <c r="H127" i="19"/>
  <c r="R118" i="19"/>
  <c r="R45" i="19"/>
  <c r="J116" i="19"/>
  <c r="H116" i="19"/>
  <c r="F77" i="19"/>
  <c r="H17" i="19"/>
  <c r="J17" i="19"/>
  <c r="J150" i="19"/>
  <c r="H150" i="19"/>
  <c r="G149" i="19"/>
  <c r="H87" i="19"/>
  <c r="J87" i="19"/>
  <c r="V118" i="18"/>
  <c r="V106" i="18"/>
  <c r="Y87" i="18"/>
  <c r="X87" i="18"/>
  <c r="O64" i="18"/>
  <c r="S132" i="18"/>
  <c r="S134" i="18"/>
  <c r="S146" i="18"/>
  <c r="K160" i="18"/>
  <c r="C76" i="18"/>
  <c r="C90" i="18"/>
  <c r="C120" i="18"/>
  <c r="Y39" i="18"/>
  <c r="X39" i="18"/>
  <c r="S8" i="18"/>
  <c r="F118" i="18"/>
  <c r="Y57" i="18"/>
  <c r="X57" i="18"/>
  <c r="I32" i="18"/>
  <c r="Q24" i="18"/>
  <c r="Y15" i="18"/>
  <c r="X15" i="18"/>
  <c r="Y71" i="18"/>
  <c r="X71" i="18"/>
  <c r="Y138" i="18"/>
  <c r="W146" i="18"/>
  <c r="X138" i="18"/>
  <c r="X42" i="18"/>
  <c r="Y42" i="18"/>
  <c r="Y129" i="18"/>
  <c r="X129" i="18"/>
  <c r="Y137" i="18"/>
  <c r="X137" i="18"/>
  <c r="Y127" i="18"/>
  <c r="X127" i="18"/>
  <c r="W160" i="18"/>
  <c r="Y152" i="18"/>
  <c r="X152" i="18"/>
  <c r="X141" i="18"/>
  <c r="Y141" i="18"/>
  <c r="O76" i="18"/>
  <c r="O90" i="18"/>
  <c r="O106" i="18"/>
  <c r="O148" i="18"/>
  <c r="G50" i="18"/>
  <c r="G146" i="18"/>
  <c r="G134" i="18"/>
  <c r="C78" i="18"/>
  <c r="S20" i="18"/>
  <c r="V120" i="18"/>
  <c r="N50" i="18"/>
  <c r="N120" i="18"/>
  <c r="N134" i="18"/>
  <c r="U76" i="18"/>
  <c r="U160" i="18"/>
  <c r="U90" i="18"/>
  <c r="G147" i="17"/>
  <c r="C105" i="17"/>
  <c r="C135" i="17"/>
  <c r="J152" i="16"/>
  <c r="I152" i="16"/>
  <c r="J109" i="16"/>
  <c r="I109" i="16"/>
  <c r="J90" i="16"/>
  <c r="I90" i="16"/>
  <c r="D77" i="16"/>
  <c r="D65" i="16"/>
  <c r="J48" i="16"/>
  <c r="I48" i="16"/>
  <c r="K30" i="16"/>
  <c r="J30" i="16"/>
  <c r="I30" i="16"/>
  <c r="T21" i="16"/>
  <c r="V13" i="16"/>
  <c r="U13" i="16"/>
  <c r="T9" i="16"/>
  <c r="W16" i="16" s="1"/>
  <c r="M62" i="18"/>
  <c r="T34" i="18"/>
  <c r="T22" i="18"/>
  <c r="T62" i="18"/>
  <c r="T90" i="18"/>
  <c r="T78" i="18"/>
  <c r="T106" i="18"/>
  <c r="I88" i="18"/>
  <c r="I40" i="18"/>
  <c r="H48" i="18"/>
  <c r="H36" i="18"/>
  <c r="I30" i="18"/>
  <c r="I58" i="18"/>
  <c r="I114" i="18"/>
  <c r="I129" i="18"/>
  <c r="H118" i="18"/>
  <c r="I110" i="18"/>
  <c r="I103" i="18"/>
  <c r="I85" i="18"/>
  <c r="I157" i="18"/>
  <c r="I154" i="18"/>
  <c r="I143" i="18"/>
  <c r="I141" i="18"/>
  <c r="U12" i="17"/>
  <c r="V12" i="17"/>
  <c r="I115" i="16"/>
  <c r="K115" i="16"/>
  <c r="J115" i="16"/>
  <c r="I55" i="16"/>
  <c r="H63" i="16"/>
  <c r="J55" i="16"/>
  <c r="K55" i="16"/>
  <c r="J143" i="17"/>
  <c r="I143" i="17"/>
  <c r="F79" i="17"/>
  <c r="J140" i="16"/>
  <c r="I140" i="16"/>
  <c r="H147" i="16"/>
  <c r="J123" i="16"/>
  <c r="I123" i="16"/>
  <c r="R67" i="18"/>
  <c r="Q67" i="18"/>
  <c r="Q97" i="18"/>
  <c r="Q100" i="18"/>
  <c r="R100" i="18"/>
  <c r="Q75" i="18"/>
  <c r="P20" i="18"/>
  <c r="R12" i="18"/>
  <c r="Q12" i="18"/>
  <c r="Q82" i="18"/>
  <c r="P90" i="18"/>
  <c r="R82" i="18"/>
  <c r="Q55" i="18"/>
  <c r="R53" i="18"/>
  <c r="Q53" i="18"/>
  <c r="Q43" i="18"/>
  <c r="Q139" i="18"/>
  <c r="Q131" i="18"/>
  <c r="R137" i="18"/>
  <c r="Q137" i="18"/>
  <c r="Q117" i="18"/>
  <c r="Q142" i="18"/>
  <c r="R142" i="18"/>
  <c r="J117" i="17"/>
  <c r="I117" i="17"/>
  <c r="I75" i="17"/>
  <c r="J75" i="17"/>
  <c r="I153" i="17"/>
  <c r="H161" i="17"/>
  <c r="J153" i="17"/>
  <c r="J85" i="17"/>
  <c r="I85" i="17"/>
  <c r="J20" i="17"/>
  <c r="I20" i="17"/>
  <c r="J104" i="17"/>
  <c r="I104" i="17"/>
  <c r="I54" i="17"/>
  <c r="J54" i="17"/>
  <c r="I131" i="17"/>
  <c r="J131" i="17"/>
  <c r="J72" i="17"/>
  <c r="I72" i="17"/>
  <c r="H149" i="17"/>
  <c r="J150" i="17"/>
  <c r="I150" i="17"/>
  <c r="E76" i="18"/>
  <c r="E120" i="18"/>
  <c r="E92" i="18"/>
  <c r="G161" i="17"/>
  <c r="G93" i="17"/>
  <c r="J34" i="17"/>
  <c r="I34" i="17"/>
  <c r="G147" i="16"/>
  <c r="G135" i="16"/>
  <c r="J139" i="16"/>
  <c r="I139" i="16"/>
  <c r="D63" i="16"/>
  <c r="V19" i="16"/>
  <c r="U19" i="16"/>
  <c r="V11" i="16"/>
  <c r="U11" i="16"/>
  <c r="I112" i="18"/>
  <c r="D34" i="18"/>
  <c r="D22" i="18"/>
  <c r="D50" i="18"/>
  <c r="D90" i="18"/>
  <c r="J66" i="17"/>
  <c r="I66" i="17"/>
  <c r="H65" i="17"/>
  <c r="F35" i="17"/>
  <c r="J145" i="16"/>
  <c r="I145" i="16"/>
  <c r="C133" i="16"/>
  <c r="K102" i="16"/>
  <c r="J102" i="16"/>
  <c r="I102" i="16"/>
  <c r="J85" i="16"/>
  <c r="I85" i="16"/>
  <c r="H91" i="16"/>
  <c r="M50" i="18"/>
  <c r="M34" i="18"/>
  <c r="M120" i="18"/>
  <c r="E91" i="17"/>
  <c r="E23" i="17"/>
  <c r="L36" i="18"/>
  <c r="L78" i="18"/>
  <c r="L160" i="18"/>
  <c r="D21" i="17"/>
  <c r="D105" i="17"/>
  <c r="D37" i="17"/>
  <c r="C160" i="13"/>
  <c r="E62" i="13"/>
  <c r="E146" i="13"/>
  <c r="J40" i="12"/>
  <c r="L40" i="12"/>
  <c r="I40" i="12"/>
  <c r="F77" i="16"/>
  <c r="F161" i="16"/>
  <c r="C34" i="13"/>
  <c r="I11" i="12"/>
  <c r="J11" i="12"/>
  <c r="L11" i="12"/>
  <c r="L12" i="12"/>
  <c r="L15" i="12"/>
  <c r="L14" i="12"/>
  <c r="E147" i="16"/>
  <c r="E49" i="16"/>
  <c r="E119" i="16"/>
  <c r="L28" i="12"/>
  <c r="J28" i="12"/>
  <c r="I28" i="12"/>
  <c r="F104" i="13"/>
  <c r="V14" i="13"/>
  <c r="U14" i="13"/>
  <c r="D20" i="13"/>
  <c r="D76" i="13"/>
  <c r="C51" i="14"/>
  <c r="C79" i="14"/>
  <c r="C107" i="14"/>
  <c r="C135" i="14"/>
  <c r="C163" i="14"/>
  <c r="K19" i="12"/>
  <c r="K10" i="12"/>
  <c r="K26" i="12"/>
  <c r="M40" i="5"/>
  <c r="L40" i="5"/>
  <c r="K40" i="5"/>
  <c r="J40" i="5"/>
  <c r="I40" i="5"/>
  <c r="I21" i="5"/>
  <c r="K21" i="5"/>
  <c r="H193" i="3"/>
  <c r="J182" i="3"/>
  <c r="K182" i="3"/>
  <c r="J174" i="3"/>
  <c r="K174" i="3"/>
  <c r="K166" i="3"/>
  <c r="J166" i="3"/>
  <c r="J158" i="3"/>
  <c r="K158" i="3"/>
  <c r="J142" i="3"/>
  <c r="K142" i="3"/>
  <c r="K53" i="3"/>
  <c r="J53" i="3"/>
  <c r="J58" i="2"/>
  <c r="K58" i="2"/>
  <c r="J11" i="2"/>
  <c r="K11" i="2"/>
  <c r="L27" i="3"/>
  <c r="K27" i="3"/>
  <c r="J27" i="3"/>
  <c r="K141" i="13"/>
  <c r="J141" i="13"/>
  <c r="I141" i="13"/>
  <c r="I26" i="6"/>
  <c r="K26" i="6"/>
  <c r="J26" i="6"/>
  <c r="Q18" i="6"/>
  <c r="S18" i="6"/>
  <c r="R18" i="6"/>
  <c r="I43" i="5"/>
  <c r="M43" i="5"/>
  <c r="L43" i="5"/>
  <c r="K43" i="5"/>
  <c r="J43" i="5"/>
  <c r="M45" i="5"/>
  <c r="S33" i="5"/>
  <c r="W33" i="5"/>
  <c r="V33" i="5"/>
  <c r="U33" i="5"/>
  <c r="T33" i="5"/>
  <c r="S14" i="5"/>
  <c r="W14" i="5"/>
  <c r="V14" i="5"/>
  <c r="U14" i="5"/>
  <c r="T14" i="5"/>
  <c r="G194" i="3"/>
  <c r="G186" i="3"/>
  <c r="J106" i="3"/>
  <c r="I117" i="3"/>
  <c r="L106" i="3"/>
  <c r="K106" i="3"/>
  <c r="J98" i="3"/>
  <c r="L98" i="3"/>
  <c r="K98" i="3"/>
  <c r="J90" i="3"/>
  <c r="L90" i="3"/>
  <c r="K90" i="3"/>
  <c r="J82" i="3"/>
  <c r="L82" i="3"/>
  <c r="K82" i="3"/>
  <c r="J67" i="3"/>
  <c r="L67" i="3"/>
  <c r="K67" i="3"/>
  <c r="L28" i="3"/>
  <c r="K28" i="3"/>
  <c r="J28" i="3"/>
  <c r="J25" i="6"/>
  <c r="I25" i="6"/>
  <c r="K25" i="6"/>
  <c r="K28" i="6"/>
  <c r="R17" i="6"/>
  <c r="Q17" i="6"/>
  <c r="S17" i="6"/>
  <c r="S20" i="6"/>
  <c r="V48" i="5"/>
  <c r="T48" i="5"/>
  <c r="T36" i="5"/>
  <c r="S36" i="5"/>
  <c r="W36" i="5"/>
  <c r="V36" i="5"/>
  <c r="U36" i="5"/>
  <c r="J30" i="5"/>
  <c r="I30" i="5"/>
  <c r="L30" i="5"/>
  <c r="M30" i="5"/>
  <c r="K30" i="5"/>
  <c r="F193" i="3"/>
  <c r="H123" i="3"/>
  <c r="H115" i="3"/>
  <c r="F67" i="2"/>
  <c r="S40" i="6"/>
  <c r="R40" i="6"/>
  <c r="Q40" i="6"/>
  <c r="K25" i="5"/>
  <c r="J25" i="5"/>
  <c r="I25" i="5"/>
  <c r="M25" i="5"/>
  <c r="L25" i="5"/>
  <c r="M26" i="5"/>
  <c r="U47" i="5"/>
  <c r="S47" i="5"/>
  <c r="F118" i="3"/>
  <c r="K20" i="2"/>
  <c r="J20" i="2"/>
  <c r="I23" i="13"/>
  <c r="K23" i="13"/>
  <c r="J23" i="13"/>
  <c r="K8" i="13"/>
  <c r="I8" i="13"/>
  <c r="J8" i="13"/>
  <c r="K148" i="13"/>
  <c r="J159" i="13"/>
  <c r="I159" i="13"/>
  <c r="K159" i="13"/>
  <c r="K14" i="13"/>
  <c r="J14" i="13"/>
  <c r="I14" i="13"/>
  <c r="S14" i="6"/>
  <c r="R14" i="6"/>
  <c r="Q14" i="6"/>
  <c r="D160" i="26"/>
  <c r="D20" i="26"/>
  <c r="J151" i="26"/>
  <c r="I151" i="26"/>
  <c r="K151" i="26"/>
  <c r="I16" i="26"/>
  <c r="J16" i="26"/>
  <c r="K75" i="26"/>
  <c r="J75" i="26"/>
  <c r="I75" i="26"/>
  <c r="J38" i="26"/>
  <c r="I38" i="26"/>
  <c r="K38" i="26"/>
  <c r="I12" i="26"/>
  <c r="H20" i="26"/>
  <c r="K12" i="26"/>
  <c r="J12" i="26"/>
  <c r="K13" i="26"/>
  <c r="J13" i="26"/>
  <c r="I13" i="26"/>
  <c r="K122" i="26"/>
  <c r="J122" i="26"/>
  <c r="I122" i="26"/>
  <c r="J113" i="26"/>
  <c r="I113" i="26"/>
  <c r="K113" i="26"/>
  <c r="I69" i="26"/>
  <c r="J69" i="26"/>
  <c r="K69" i="26"/>
  <c r="J36" i="26"/>
  <c r="K36" i="26"/>
  <c r="I36" i="26"/>
  <c r="K111" i="26"/>
  <c r="J111" i="26"/>
  <c r="I111" i="26"/>
  <c r="I143" i="26"/>
  <c r="K143" i="26"/>
  <c r="J143" i="26"/>
  <c r="I153" i="26"/>
  <c r="K153" i="26"/>
  <c r="J153" i="26"/>
  <c r="F119" i="22"/>
  <c r="K130" i="26"/>
  <c r="I130" i="26"/>
  <c r="J130" i="26"/>
  <c r="J10" i="26"/>
  <c r="I10" i="26"/>
  <c r="J129" i="26"/>
  <c r="I129" i="26"/>
  <c r="G48" i="26"/>
  <c r="J23" i="26"/>
  <c r="I23" i="26"/>
  <c r="J80" i="26"/>
  <c r="I80" i="26"/>
  <c r="E49" i="22"/>
  <c r="E161" i="22"/>
  <c r="I21" i="22"/>
  <c r="J13" i="22"/>
  <c r="L13" i="22"/>
  <c r="K13" i="22"/>
  <c r="J54" i="22"/>
  <c r="L54" i="22"/>
  <c r="K54" i="22"/>
  <c r="K124" i="22"/>
  <c r="J124" i="22"/>
  <c r="L124" i="22"/>
  <c r="K30" i="22"/>
  <c r="L30" i="22"/>
  <c r="J30" i="22"/>
  <c r="K65" i="22"/>
  <c r="L65" i="22"/>
  <c r="J65" i="22"/>
  <c r="K103" i="22"/>
  <c r="L103" i="22"/>
  <c r="J103" i="22"/>
  <c r="K142" i="22"/>
  <c r="L142" i="22"/>
  <c r="J142" i="22"/>
  <c r="L40" i="22"/>
  <c r="K40" i="22"/>
  <c r="J40" i="22"/>
  <c r="L74" i="22"/>
  <c r="K74" i="22"/>
  <c r="J74" i="22"/>
  <c r="J113" i="22"/>
  <c r="L113" i="22"/>
  <c r="K113" i="22"/>
  <c r="L152" i="22"/>
  <c r="K152" i="22"/>
  <c r="J152" i="22"/>
  <c r="J114" i="22"/>
  <c r="L114" i="22"/>
  <c r="K114" i="22"/>
  <c r="C90" i="26"/>
  <c r="V17" i="22"/>
  <c r="W17" i="22"/>
  <c r="H63" i="22"/>
  <c r="K42" i="22"/>
  <c r="J42" i="22"/>
  <c r="K94" i="22"/>
  <c r="J94" i="22"/>
  <c r="D21" i="22"/>
  <c r="C21" i="22"/>
  <c r="H89" i="19"/>
  <c r="J89" i="19"/>
  <c r="H62" i="19"/>
  <c r="H70" i="19"/>
  <c r="J70" i="19"/>
  <c r="H57" i="19"/>
  <c r="J57" i="19"/>
  <c r="H16" i="19"/>
  <c r="J16" i="19"/>
  <c r="G21" i="19"/>
  <c r="J118" i="19"/>
  <c r="H118" i="19"/>
  <c r="J115" i="19"/>
  <c r="H115" i="19"/>
  <c r="H157" i="19"/>
  <c r="J157" i="19"/>
  <c r="W21" i="19"/>
  <c r="R139" i="19"/>
  <c r="O147" i="19"/>
  <c r="O161" i="19"/>
  <c r="O149" i="19"/>
  <c r="F79" i="19"/>
  <c r="H80" i="19"/>
  <c r="H88" i="19"/>
  <c r="F135" i="19"/>
  <c r="H75" i="19"/>
  <c r="J75" i="19"/>
  <c r="H60" i="19"/>
  <c r="J60" i="19"/>
  <c r="W149" i="19"/>
  <c r="H114" i="19"/>
  <c r="J114" i="19"/>
  <c r="H94" i="19"/>
  <c r="J94" i="19"/>
  <c r="G93" i="19"/>
  <c r="R84" i="19"/>
  <c r="O91" i="19"/>
  <c r="H46" i="19"/>
  <c r="S62" i="18"/>
  <c r="K118" i="18"/>
  <c r="K106" i="18"/>
  <c r="C92" i="18"/>
  <c r="C148" i="18"/>
  <c r="Y99" i="18"/>
  <c r="X99" i="18"/>
  <c r="V36" i="18"/>
  <c r="K78" i="18"/>
  <c r="N62" i="18"/>
  <c r="K8" i="18"/>
  <c r="C48" i="18"/>
  <c r="X31" i="18"/>
  <c r="X72" i="18"/>
  <c r="Y72" i="18"/>
  <c r="Y80" i="18"/>
  <c r="X80" i="18"/>
  <c r="Y43" i="18"/>
  <c r="X43" i="18"/>
  <c r="X51" i="18"/>
  <c r="W50" i="18"/>
  <c r="Y51" i="18"/>
  <c r="Y41" i="18"/>
  <c r="X41" i="18"/>
  <c r="W48" i="18"/>
  <c r="Y139" i="18"/>
  <c r="X139" i="18"/>
  <c r="Y136" i="18"/>
  <c r="X136" i="18"/>
  <c r="X116" i="18"/>
  <c r="Y116" i="18"/>
  <c r="X150" i="18"/>
  <c r="Y150" i="18"/>
  <c r="Q80" i="18"/>
  <c r="O92" i="18"/>
  <c r="O134" i="18"/>
  <c r="G62" i="18"/>
  <c r="G118" i="18"/>
  <c r="G132" i="18"/>
  <c r="K20" i="18"/>
  <c r="V48" i="18"/>
  <c r="X40" i="18"/>
  <c r="N132" i="18"/>
  <c r="N148" i="18"/>
  <c r="F78" i="18"/>
  <c r="F134" i="18"/>
  <c r="U8" i="18"/>
  <c r="U78" i="18"/>
  <c r="U92" i="18"/>
  <c r="U132" i="18"/>
  <c r="U148" i="18"/>
  <c r="U146" i="18"/>
  <c r="J57" i="17"/>
  <c r="I57" i="17"/>
  <c r="F21" i="17"/>
  <c r="C133" i="17"/>
  <c r="J151" i="16"/>
  <c r="I151" i="16"/>
  <c r="J126" i="16"/>
  <c r="I126" i="16"/>
  <c r="H107" i="16"/>
  <c r="J108" i="16"/>
  <c r="I108" i="16"/>
  <c r="G65" i="16"/>
  <c r="I66" i="16"/>
  <c r="J66" i="16"/>
  <c r="I47" i="16"/>
  <c r="J47" i="16"/>
  <c r="C35" i="16"/>
  <c r="C23" i="16"/>
  <c r="T76" i="18"/>
  <c r="I16" i="18"/>
  <c r="I47" i="18"/>
  <c r="I39" i="18"/>
  <c r="J39" i="18"/>
  <c r="I83" i="18"/>
  <c r="I46" i="18"/>
  <c r="I44" i="18"/>
  <c r="I131" i="18"/>
  <c r="J131" i="18"/>
  <c r="I121" i="18"/>
  <c r="H120" i="18"/>
  <c r="I94" i="18"/>
  <c r="I149" i="18"/>
  <c r="H148" i="18"/>
  <c r="J149" i="18"/>
  <c r="I127" i="18"/>
  <c r="H160" i="18"/>
  <c r="I152" i="18"/>
  <c r="I150" i="18"/>
  <c r="E119" i="17"/>
  <c r="J52" i="17"/>
  <c r="I52" i="17"/>
  <c r="H51" i="17"/>
  <c r="D93" i="16"/>
  <c r="C51" i="16"/>
  <c r="D21" i="16"/>
  <c r="J74" i="17"/>
  <c r="I74" i="17"/>
  <c r="Q21" i="17"/>
  <c r="J157" i="16"/>
  <c r="I157" i="16"/>
  <c r="K157" i="16"/>
  <c r="R15" i="18"/>
  <c r="Q15" i="18"/>
  <c r="Q101" i="18"/>
  <c r="P132" i="18"/>
  <c r="R124" i="18"/>
  <c r="Q124" i="18"/>
  <c r="Q88" i="18"/>
  <c r="R29" i="18"/>
  <c r="Q29" i="18"/>
  <c r="Q99" i="18"/>
  <c r="R72" i="18"/>
  <c r="Q72" i="18"/>
  <c r="Q61" i="18"/>
  <c r="Q52" i="18"/>
  <c r="Q42" i="18"/>
  <c r="R123" i="18"/>
  <c r="Q123" i="18"/>
  <c r="Q145" i="18"/>
  <c r="Q126" i="18"/>
  <c r="Q151" i="18"/>
  <c r="V17" i="17"/>
  <c r="U17" i="17"/>
  <c r="I84" i="17"/>
  <c r="J84" i="17"/>
  <c r="H91" i="17"/>
  <c r="J19" i="17"/>
  <c r="I19" i="17"/>
  <c r="J94" i="17"/>
  <c r="H93" i="17"/>
  <c r="I94" i="17"/>
  <c r="J27" i="17"/>
  <c r="I27" i="17"/>
  <c r="H35" i="17"/>
  <c r="J113" i="17"/>
  <c r="I113" i="17"/>
  <c r="I62" i="17"/>
  <c r="J62" i="17"/>
  <c r="I140" i="17"/>
  <c r="J140" i="17"/>
  <c r="J81" i="17"/>
  <c r="I81" i="17"/>
  <c r="J158" i="17"/>
  <c r="I158" i="17"/>
  <c r="E22" i="18"/>
  <c r="E62" i="18"/>
  <c r="E8" i="18"/>
  <c r="E77" i="17"/>
  <c r="J15" i="17"/>
  <c r="I15" i="17"/>
  <c r="J129" i="17"/>
  <c r="I129" i="17"/>
  <c r="G107" i="17"/>
  <c r="J156" i="16"/>
  <c r="I156" i="16"/>
  <c r="J138" i="16"/>
  <c r="I138" i="16"/>
  <c r="J113" i="16"/>
  <c r="I113" i="16"/>
  <c r="J96" i="16"/>
  <c r="I96" i="16"/>
  <c r="J53" i="16"/>
  <c r="I53" i="16"/>
  <c r="J34" i="16"/>
  <c r="I34" i="16"/>
  <c r="C9" i="16"/>
  <c r="S11" i="14"/>
  <c r="G90" i="13"/>
  <c r="D78" i="18"/>
  <c r="D62" i="18"/>
  <c r="D160" i="18"/>
  <c r="F121" i="17"/>
  <c r="F63" i="17"/>
  <c r="F91" i="17"/>
  <c r="C105" i="16"/>
  <c r="K59" i="16"/>
  <c r="J59" i="16"/>
  <c r="I59" i="16"/>
  <c r="M78" i="18"/>
  <c r="M92" i="18"/>
  <c r="E35" i="17"/>
  <c r="D51" i="17"/>
  <c r="D161" i="17"/>
  <c r="O21" i="16"/>
  <c r="E76" i="13"/>
  <c r="J56" i="12"/>
  <c r="L56" i="12"/>
  <c r="I56" i="12"/>
  <c r="F63" i="16"/>
  <c r="F51" i="16"/>
  <c r="F65" i="16"/>
  <c r="T17" i="14"/>
  <c r="S17" i="14"/>
  <c r="R23" i="14"/>
  <c r="I50" i="12"/>
  <c r="J50" i="12"/>
  <c r="L50" i="12"/>
  <c r="L23" i="12"/>
  <c r="I23" i="12"/>
  <c r="J23" i="12"/>
  <c r="E105" i="16"/>
  <c r="E133" i="16"/>
  <c r="E135" i="16"/>
  <c r="E160" i="13"/>
  <c r="L7" i="12"/>
  <c r="J7" i="12"/>
  <c r="I7" i="12"/>
  <c r="K49" i="12"/>
  <c r="K17" i="12"/>
  <c r="F20" i="13"/>
  <c r="V18" i="13"/>
  <c r="U18" i="13"/>
  <c r="K55" i="12"/>
  <c r="K23" i="12"/>
  <c r="K22" i="12"/>
  <c r="A14" i="12"/>
  <c r="K24" i="12"/>
  <c r="K25" i="12"/>
  <c r="K37" i="12"/>
  <c r="U19" i="5"/>
  <c r="S19" i="5"/>
  <c r="H192" i="3"/>
  <c r="K181" i="3"/>
  <c r="J181" i="3"/>
  <c r="K173" i="3"/>
  <c r="J173" i="3"/>
  <c r="J165" i="3"/>
  <c r="K165" i="3"/>
  <c r="K157" i="3"/>
  <c r="J157" i="3"/>
  <c r="K141" i="3"/>
  <c r="J141" i="3"/>
  <c r="K52" i="3"/>
  <c r="J52" i="3"/>
  <c r="H68" i="2"/>
  <c r="K68" i="2" s="1"/>
  <c r="K65" i="2"/>
  <c r="J65" i="2"/>
  <c r="J57" i="2"/>
  <c r="K57" i="2"/>
  <c r="J10" i="2"/>
  <c r="K10" i="2"/>
  <c r="L24" i="3"/>
  <c r="K24" i="3"/>
  <c r="J24" i="3"/>
  <c r="I18" i="6"/>
  <c r="K18" i="6"/>
  <c r="J18" i="6"/>
  <c r="Q11" i="6"/>
  <c r="S11" i="6"/>
  <c r="R11" i="6"/>
  <c r="S49" i="5"/>
  <c r="W49" i="5"/>
  <c r="V49" i="5"/>
  <c r="U49" i="5"/>
  <c r="T49" i="5"/>
  <c r="G193" i="3"/>
  <c r="J105" i="3"/>
  <c r="I116" i="3"/>
  <c r="L105" i="3"/>
  <c r="K105" i="3"/>
  <c r="J97" i="3"/>
  <c r="L97" i="3"/>
  <c r="K97" i="3"/>
  <c r="J89" i="3"/>
  <c r="L89" i="3"/>
  <c r="K89" i="3"/>
  <c r="J81" i="3"/>
  <c r="L81" i="3"/>
  <c r="K81" i="3"/>
  <c r="J66" i="3"/>
  <c r="L66" i="3"/>
  <c r="K66" i="3"/>
  <c r="J46" i="3"/>
  <c r="K46" i="3"/>
  <c r="G123" i="3"/>
  <c r="L26" i="3"/>
  <c r="K26" i="3"/>
  <c r="J26" i="3"/>
  <c r="J17" i="6"/>
  <c r="I17" i="6"/>
  <c r="K17" i="6"/>
  <c r="K20" i="6"/>
  <c r="R10" i="6"/>
  <c r="Q10" i="6"/>
  <c r="S10" i="6"/>
  <c r="T9" i="5"/>
  <c r="S9" i="5"/>
  <c r="V9" i="5"/>
  <c r="W9" i="5"/>
  <c r="U9" i="5"/>
  <c r="F192" i="3"/>
  <c r="H122" i="3"/>
  <c r="H114" i="3"/>
  <c r="K86" i="13"/>
  <c r="J86" i="13"/>
  <c r="I86" i="13"/>
  <c r="J65" i="13"/>
  <c r="K65" i="13"/>
  <c r="I65" i="13"/>
  <c r="I43" i="13"/>
  <c r="K43" i="13"/>
  <c r="J43" i="13"/>
  <c r="K24" i="13"/>
  <c r="I24" i="13"/>
  <c r="J24" i="13"/>
  <c r="S46" i="6"/>
  <c r="R46" i="6"/>
  <c r="Q46" i="6"/>
  <c r="E122" i="3"/>
  <c r="D118" i="26"/>
  <c r="E20" i="26"/>
  <c r="J114" i="26"/>
  <c r="I114" i="26"/>
  <c r="K89" i="26"/>
  <c r="J89" i="26"/>
  <c r="I89" i="26"/>
  <c r="K56" i="26"/>
  <c r="J56" i="26"/>
  <c r="I56" i="26"/>
  <c r="I29" i="26"/>
  <c r="K29" i="26"/>
  <c r="J29" i="26"/>
  <c r="J22" i="26"/>
  <c r="I22" i="26"/>
  <c r="K22" i="26"/>
  <c r="K124" i="26"/>
  <c r="J124" i="26"/>
  <c r="H132" i="26"/>
  <c r="I124" i="26"/>
  <c r="J120" i="26"/>
  <c r="I120" i="26"/>
  <c r="K120" i="26"/>
  <c r="I78" i="26"/>
  <c r="K78" i="26"/>
  <c r="J78" i="26"/>
  <c r="I44" i="26"/>
  <c r="K44" i="26"/>
  <c r="J44" i="26"/>
  <c r="J139" i="26"/>
  <c r="I139" i="26"/>
  <c r="K139" i="26"/>
  <c r="I152" i="26"/>
  <c r="H160" i="26"/>
  <c r="K152" i="26"/>
  <c r="J152" i="26"/>
  <c r="K84" i="26"/>
  <c r="J84" i="26"/>
  <c r="I84" i="26"/>
  <c r="H90" i="26"/>
  <c r="J18" i="26"/>
  <c r="I18" i="26"/>
  <c r="G118" i="26"/>
  <c r="E91" i="22"/>
  <c r="F161" i="22"/>
  <c r="K55" i="22"/>
  <c r="J55" i="22"/>
  <c r="L55" i="22"/>
  <c r="I63" i="22"/>
  <c r="J140" i="22"/>
  <c r="L140" i="22"/>
  <c r="K140" i="22"/>
  <c r="K34" i="22"/>
  <c r="J34" i="22"/>
  <c r="L34" i="22"/>
  <c r="K69" i="22"/>
  <c r="I77" i="22"/>
  <c r="J69" i="22"/>
  <c r="L69" i="22"/>
  <c r="K108" i="22"/>
  <c r="L108" i="22"/>
  <c r="J108" i="22"/>
  <c r="K146" i="22"/>
  <c r="J146" i="22"/>
  <c r="L146" i="22"/>
  <c r="J44" i="22"/>
  <c r="L44" i="22"/>
  <c r="K44" i="22"/>
  <c r="J79" i="22"/>
  <c r="L79" i="22"/>
  <c r="K79" i="22"/>
  <c r="L117" i="22"/>
  <c r="J117" i="22"/>
  <c r="K117" i="22"/>
  <c r="J156" i="22"/>
  <c r="L156" i="22"/>
  <c r="K156" i="22"/>
  <c r="J28" i="22"/>
  <c r="L28" i="22"/>
  <c r="K28" i="22"/>
  <c r="G77" i="22"/>
  <c r="G91" i="22"/>
  <c r="R21" i="22"/>
  <c r="H91" i="22"/>
  <c r="K98" i="22"/>
  <c r="J98" i="22"/>
  <c r="H105" i="22"/>
  <c r="H147" i="22"/>
  <c r="J101" i="22"/>
  <c r="K101" i="22"/>
  <c r="H161" i="22"/>
  <c r="H133" i="22"/>
  <c r="D133" i="22"/>
  <c r="D105" i="22"/>
  <c r="C161" i="22"/>
  <c r="C49" i="22"/>
  <c r="C35" i="22"/>
  <c r="C63" i="22"/>
  <c r="R123" i="19"/>
  <c r="H58" i="19"/>
  <c r="H30" i="19"/>
  <c r="J30" i="19"/>
  <c r="W63" i="19"/>
  <c r="W51" i="19"/>
  <c r="O21" i="19"/>
  <c r="R13" i="19"/>
  <c r="O9" i="19"/>
  <c r="R30" i="19" s="1"/>
  <c r="H146" i="19"/>
  <c r="J146" i="19"/>
  <c r="H123" i="19"/>
  <c r="J123" i="19"/>
  <c r="J100" i="19"/>
  <c r="H100" i="19"/>
  <c r="J130" i="19"/>
  <c r="H130" i="19"/>
  <c r="H83" i="19"/>
  <c r="J83" i="19"/>
  <c r="G91" i="19"/>
  <c r="G79" i="19"/>
  <c r="R116" i="19"/>
  <c r="R132" i="19"/>
  <c r="R152" i="19"/>
  <c r="R128" i="19"/>
  <c r="O133" i="19"/>
  <c r="R125" i="19"/>
  <c r="F147" i="19"/>
  <c r="H144" i="19"/>
  <c r="O107" i="19"/>
  <c r="R108" i="19"/>
  <c r="R72" i="19"/>
  <c r="H19" i="19"/>
  <c r="W135" i="19"/>
  <c r="W133" i="19"/>
  <c r="R90" i="19"/>
  <c r="H34" i="19"/>
  <c r="J34" i="19"/>
  <c r="H14" i="19"/>
  <c r="F106" i="18"/>
  <c r="Y28" i="18"/>
  <c r="X28" i="18"/>
  <c r="W34" i="18"/>
  <c r="S76" i="18"/>
  <c r="C106" i="18"/>
  <c r="C104" i="18"/>
  <c r="C160" i="18"/>
  <c r="C146" i="18"/>
  <c r="G104" i="18"/>
  <c r="N64" i="18"/>
  <c r="N36" i="18"/>
  <c r="Y70" i="18"/>
  <c r="X70" i="18"/>
  <c r="S50" i="18"/>
  <c r="Y13" i="18"/>
  <c r="X13" i="18"/>
  <c r="C8" i="18"/>
  <c r="F48" i="18"/>
  <c r="V22" i="18"/>
  <c r="X23" i="18"/>
  <c r="I15" i="18"/>
  <c r="X81" i="18"/>
  <c r="Y81" i="18"/>
  <c r="Y88" i="18"/>
  <c r="X88" i="18"/>
  <c r="Y52" i="18"/>
  <c r="X52" i="18"/>
  <c r="X59" i="18"/>
  <c r="Y59" i="18"/>
  <c r="X58" i="18"/>
  <c r="Y58" i="18"/>
  <c r="Y145" i="18"/>
  <c r="X145" i="18"/>
  <c r="Y144" i="18"/>
  <c r="X144" i="18"/>
  <c r="X125" i="18"/>
  <c r="Y125" i="18"/>
  <c r="X158" i="18"/>
  <c r="Y158" i="18"/>
  <c r="O118" i="18"/>
  <c r="O132" i="18"/>
  <c r="O120" i="18"/>
  <c r="I71" i="18"/>
  <c r="G76" i="18"/>
  <c r="G64" i="18"/>
  <c r="G160" i="18"/>
  <c r="S104" i="18"/>
  <c r="Y66" i="18"/>
  <c r="X66" i="18"/>
  <c r="X16" i="18"/>
  <c r="Y16" i="18"/>
  <c r="C20" i="18"/>
  <c r="V50" i="18"/>
  <c r="N76" i="18"/>
  <c r="N160" i="18"/>
  <c r="F92" i="18"/>
  <c r="F132" i="18"/>
  <c r="F120" i="18"/>
  <c r="F148" i="18"/>
  <c r="U134" i="18"/>
  <c r="J90" i="17"/>
  <c r="I90" i="17"/>
  <c r="E63" i="17"/>
  <c r="S21" i="17"/>
  <c r="V13" i="17"/>
  <c r="U13" i="17"/>
  <c r="C37" i="17"/>
  <c r="C161" i="17"/>
  <c r="H133" i="16"/>
  <c r="J125" i="16"/>
  <c r="I125" i="16"/>
  <c r="H121" i="16"/>
  <c r="R9" i="16"/>
  <c r="D48" i="18"/>
  <c r="D36" i="18"/>
  <c r="E20" i="18"/>
  <c r="T20" i="18"/>
  <c r="T118" i="18"/>
  <c r="T132" i="18"/>
  <c r="T148" i="18"/>
  <c r="I9" i="18"/>
  <c r="H8" i="18"/>
  <c r="J111" i="18" s="1"/>
  <c r="J9" i="18"/>
  <c r="I25" i="18"/>
  <c r="I66" i="18"/>
  <c r="I41" i="18"/>
  <c r="I84" i="18"/>
  <c r="I55" i="18"/>
  <c r="I53" i="18"/>
  <c r="I43" i="18"/>
  <c r="I122" i="18"/>
  <c r="I113" i="18"/>
  <c r="I156" i="18"/>
  <c r="I136" i="18"/>
  <c r="I159" i="18"/>
  <c r="I158" i="18"/>
  <c r="J100" i="17"/>
  <c r="I100" i="17"/>
  <c r="P9" i="17"/>
  <c r="I132" i="16"/>
  <c r="K132" i="16"/>
  <c r="J132" i="16"/>
  <c r="D119" i="16"/>
  <c r="I72" i="16"/>
  <c r="K72" i="16"/>
  <c r="J72" i="16"/>
  <c r="S21" i="16"/>
  <c r="G135" i="17"/>
  <c r="C161" i="16"/>
  <c r="D135" i="16"/>
  <c r="G63" i="16"/>
  <c r="Q9" i="18"/>
  <c r="P8" i="18"/>
  <c r="R9" i="18"/>
  <c r="R16" i="18"/>
  <c r="Q16" i="18"/>
  <c r="Q122" i="18"/>
  <c r="R38" i="18"/>
  <c r="Q38" i="18"/>
  <c r="Q109" i="18"/>
  <c r="R109" i="18"/>
  <c r="R81" i="18"/>
  <c r="Q81" i="18"/>
  <c r="Q70" i="18"/>
  <c r="Q60" i="18"/>
  <c r="R60" i="18"/>
  <c r="P50" i="18"/>
  <c r="Q51" i="18"/>
  <c r="R51" i="18"/>
  <c r="Q121" i="18"/>
  <c r="P120" i="18"/>
  <c r="R154" i="18"/>
  <c r="Q154" i="18"/>
  <c r="R135" i="18"/>
  <c r="Q135" i="18"/>
  <c r="P134" i="18"/>
  <c r="Q141" i="18"/>
  <c r="P21" i="17"/>
  <c r="I101" i="17"/>
  <c r="J101" i="17"/>
  <c r="J25" i="17"/>
  <c r="I25" i="17"/>
  <c r="J102" i="17"/>
  <c r="I102" i="17"/>
  <c r="J44" i="17"/>
  <c r="I44" i="17"/>
  <c r="J122" i="17"/>
  <c r="I122" i="17"/>
  <c r="H121" i="17"/>
  <c r="I71" i="17"/>
  <c r="J71" i="17"/>
  <c r="I157" i="17"/>
  <c r="J157" i="17"/>
  <c r="J89" i="17"/>
  <c r="I89" i="17"/>
  <c r="E78" i="18"/>
  <c r="E134" i="18"/>
  <c r="E64" i="18"/>
  <c r="J56" i="17"/>
  <c r="I56" i="17"/>
  <c r="G119" i="17"/>
  <c r="G51" i="17"/>
  <c r="G79" i="17"/>
  <c r="J116" i="17"/>
  <c r="I116" i="17"/>
  <c r="K155" i="16"/>
  <c r="J155" i="16"/>
  <c r="I155" i="16"/>
  <c r="J130" i="16"/>
  <c r="I130" i="16"/>
  <c r="J112" i="16"/>
  <c r="I112" i="16"/>
  <c r="K95" i="16"/>
  <c r="J95" i="16"/>
  <c r="I95" i="16"/>
  <c r="J70" i="16"/>
  <c r="I70" i="16"/>
  <c r="J52" i="16"/>
  <c r="I52" i="16"/>
  <c r="H51" i="16"/>
  <c r="G146" i="13"/>
  <c r="G76" i="13"/>
  <c r="D104" i="18"/>
  <c r="D76" i="18"/>
  <c r="D106" i="18"/>
  <c r="J30" i="17"/>
  <c r="I30" i="17"/>
  <c r="F149" i="17"/>
  <c r="D147" i="16"/>
  <c r="D105" i="16"/>
  <c r="G51" i="16"/>
  <c r="M106" i="18"/>
  <c r="E121" i="17"/>
  <c r="E49" i="17"/>
  <c r="L62" i="18"/>
  <c r="L92" i="18"/>
  <c r="L64" i="18"/>
  <c r="L134" i="18"/>
  <c r="L106" i="18"/>
  <c r="D63" i="17"/>
  <c r="D65" i="17"/>
  <c r="D93" i="17"/>
  <c r="T18" i="14"/>
  <c r="S18" i="14"/>
  <c r="F35" i="16"/>
  <c r="F149" i="16"/>
  <c r="F9" i="16"/>
  <c r="P23" i="14"/>
  <c r="C104" i="13"/>
  <c r="E48" i="13"/>
  <c r="I34" i="12"/>
  <c r="L34" i="12"/>
  <c r="J34" i="12"/>
  <c r="E37" i="16"/>
  <c r="L13" i="12"/>
  <c r="J13" i="12"/>
  <c r="I13" i="12"/>
  <c r="K48" i="12"/>
  <c r="K16" i="12"/>
  <c r="K15" i="12"/>
  <c r="Q20" i="13"/>
  <c r="K54" i="12"/>
  <c r="C23" i="14"/>
  <c r="O20" i="13"/>
  <c r="K18" i="12"/>
  <c r="K35" i="12"/>
  <c r="K30" i="12"/>
  <c r="K42" i="12"/>
  <c r="S43" i="6"/>
  <c r="R43" i="6"/>
  <c r="Q43" i="6"/>
  <c r="S44" i="6"/>
  <c r="W38" i="5"/>
  <c r="V38" i="5"/>
  <c r="U38" i="5"/>
  <c r="T38" i="5"/>
  <c r="S38" i="5"/>
  <c r="M32" i="5"/>
  <c r="L32" i="5"/>
  <c r="K32" i="5"/>
  <c r="J32" i="5"/>
  <c r="I32" i="5"/>
  <c r="M13" i="5"/>
  <c r="L13" i="5"/>
  <c r="J13" i="5"/>
  <c r="K13" i="5"/>
  <c r="I13" i="5"/>
  <c r="H191" i="3"/>
  <c r="J180" i="3"/>
  <c r="K180" i="3"/>
  <c r="J172" i="3"/>
  <c r="K172" i="3"/>
  <c r="K164" i="3"/>
  <c r="J164" i="3"/>
  <c r="J156" i="3"/>
  <c r="K156" i="3"/>
  <c r="J140" i="3"/>
  <c r="K140" i="3"/>
  <c r="H67" i="2"/>
  <c r="J64" i="2"/>
  <c r="K64" i="2"/>
  <c r="K9" i="2"/>
  <c r="J9" i="2"/>
  <c r="K48" i="3"/>
  <c r="J48" i="3"/>
  <c r="L21" i="3"/>
  <c r="K21" i="3"/>
  <c r="J21" i="3"/>
  <c r="I11" i="6"/>
  <c r="K11" i="6"/>
  <c r="J11" i="6"/>
  <c r="S41" i="5"/>
  <c r="W41" i="5"/>
  <c r="V41" i="5"/>
  <c r="U41" i="5"/>
  <c r="T41" i="5"/>
  <c r="I19" i="5"/>
  <c r="M19" i="5"/>
  <c r="L19" i="5"/>
  <c r="K19" i="5"/>
  <c r="J19" i="5"/>
  <c r="I8" i="5"/>
  <c r="M8" i="5"/>
  <c r="L8" i="5"/>
  <c r="K8" i="5"/>
  <c r="J8" i="5"/>
  <c r="G192" i="3"/>
  <c r="J112" i="3"/>
  <c r="I123" i="3"/>
  <c r="L112" i="3"/>
  <c r="K112" i="3"/>
  <c r="J104" i="3"/>
  <c r="I115" i="3"/>
  <c r="L104" i="3"/>
  <c r="K104" i="3"/>
  <c r="J96" i="3"/>
  <c r="L96" i="3"/>
  <c r="K96" i="3"/>
  <c r="J88" i="3"/>
  <c r="L88" i="3"/>
  <c r="K88" i="3"/>
  <c r="J80" i="3"/>
  <c r="L80" i="3"/>
  <c r="K80" i="3"/>
  <c r="J65" i="3"/>
  <c r="L65" i="3"/>
  <c r="K65" i="3"/>
  <c r="L22" i="3"/>
  <c r="K22" i="3"/>
  <c r="J22" i="3"/>
  <c r="J10" i="6"/>
  <c r="I10" i="6"/>
  <c r="K10" i="6"/>
  <c r="T40" i="5"/>
  <c r="V40" i="5"/>
  <c r="T28" i="5"/>
  <c r="S28" i="5"/>
  <c r="W28" i="5"/>
  <c r="V28" i="5"/>
  <c r="U28" i="5"/>
  <c r="J22" i="5"/>
  <c r="I22" i="5"/>
  <c r="M22" i="5"/>
  <c r="L22" i="5"/>
  <c r="K22" i="5"/>
  <c r="F191" i="3"/>
  <c r="H121" i="3"/>
  <c r="H113" i="3"/>
  <c r="K55" i="3"/>
  <c r="J55" i="3"/>
  <c r="E192" i="3"/>
  <c r="K47" i="6"/>
  <c r="J47" i="6"/>
  <c r="I47" i="6"/>
  <c r="K94" i="13"/>
  <c r="I94" i="13"/>
  <c r="J94" i="13"/>
  <c r="K149" i="13"/>
  <c r="J149" i="13"/>
  <c r="I149" i="13"/>
  <c r="K128" i="13"/>
  <c r="J128" i="13"/>
  <c r="I128" i="13"/>
  <c r="I112" i="13"/>
  <c r="K112" i="13"/>
  <c r="J112" i="13"/>
  <c r="K75" i="13"/>
  <c r="J75" i="13"/>
  <c r="I75" i="13"/>
  <c r="W45" i="5"/>
  <c r="V45" i="5"/>
  <c r="U45" i="5"/>
  <c r="T45" i="5"/>
  <c r="S45" i="5"/>
  <c r="E114" i="3"/>
  <c r="J13" i="6"/>
  <c r="I13" i="6"/>
  <c r="D104" i="26"/>
  <c r="K94" i="26"/>
  <c r="J94" i="26"/>
  <c r="I94" i="26"/>
  <c r="K9" i="26"/>
  <c r="J9" i="26"/>
  <c r="I9" i="26"/>
  <c r="K121" i="26"/>
  <c r="J121" i="26"/>
  <c r="I121" i="26"/>
  <c r="K74" i="26"/>
  <c r="J74" i="26"/>
  <c r="I74" i="26"/>
  <c r="K67" i="26"/>
  <c r="J67" i="26"/>
  <c r="I67" i="26"/>
  <c r="K30" i="26"/>
  <c r="J30" i="26"/>
  <c r="I30" i="26"/>
  <c r="J42" i="26"/>
  <c r="I42" i="26"/>
  <c r="K42" i="26"/>
  <c r="K141" i="26"/>
  <c r="J141" i="26"/>
  <c r="I141" i="26"/>
  <c r="I86" i="26"/>
  <c r="J86" i="26"/>
  <c r="K86" i="26"/>
  <c r="K53" i="26"/>
  <c r="J53" i="26"/>
  <c r="I53" i="26"/>
  <c r="K145" i="26"/>
  <c r="I145" i="26"/>
  <c r="J145" i="26"/>
  <c r="K93" i="26"/>
  <c r="J93" i="26"/>
  <c r="I93" i="26"/>
  <c r="Q21" i="22"/>
  <c r="G34" i="26"/>
  <c r="J27" i="26"/>
  <c r="I27" i="26"/>
  <c r="G104" i="26"/>
  <c r="I128" i="26"/>
  <c r="J128" i="26"/>
  <c r="E133" i="22"/>
  <c r="E63" i="22"/>
  <c r="F63" i="22"/>
  <c r="L11" i="22"/>
  <c r="K11" i="22"/>
  <c r="J11" i="22"/>
  <c r="J71" i="22"/>
  <c r="K71" i="22"/>
  <c r="L71" i="22"/>
  <c r="K141" i="22"/>
  <c r="J141" i="22"/>
  <c r="L141" i="22"/>
  <c r="K39" i="22"/>
  <c r="L39" i="22"/>
  <c r="J39" i="22"/>
  <c r="K73" i="22"/>
  <c r="L73" i="22"/>
  <c r="J73" i="22"/>
  <c r="K112" i="22"/>
  <c r="L112" i="22"/>
  <c r="J112" i="22"/>
  <c r="I119" i="22"/>
  <c r="K151" i="22"/>
  <c r="L151" i="22"/>
  <c r="J151" i="22"/>
  <c r="L48" i="22"/>
  <c r="K48" i="22"/>
  <c r="J48" i="22"/>
  <c r="I91" i="22"/>
  <c r="L83" i="22"/>
  <c r="K83" i="22"/>
  <c r="J83" i="22"/>
  <c r="J122" i="22"/>
  <c r="L122" i="22"/>
  <c r="K122" i="22"/>
  <c r="L160" i="22"/>
  <c r="K160" i="22"/>
  <c r="J160" i="22"/>
  <c r="G133" i="22"/>
  <c r="C160" i="26"/>
  <c r="C34" i="26"/>
  <c r="C118" i="26"/>
  <c r="K81" i="22"/>
  <c r="J81" i="22"/>
  <c r="H35" i="22"/>
  <c r="K58" i="22"/>
  <c r="J58" i="22"/>
  <c r="K110" i="22"/>
  <c r="J110" i="22"/>
  <c r="K102" i="22"/>
  <c r="J102" i="22"/>
  <c r="K154" i="22"/>
  <c r="J154" i="22"/>
  <c r="D77" i="22"/>
  <c r="D119" i="22"/>
  <c r="C105" i="22"/>
  <c r="J111" i="19"/>
  <c r="G119" i="19"/>
  <c r="H111" i="19"/>
  <c r="G107" i="19"/>
  <c r="W91" i="19"/>
  <c r="W79" i="19"/>
  <c r="H54" i="19"/>
  <c r="O35" i="19"/>
  <c r="R27" i="19"/>
  <c r="O23" i="19"/>
  <c r="H90" i="19"/>
  <c r="J90" i="19"/>
  <c r="R67" i="19"/>
  <c r="R54" i="19"/>
  <c r="H33" i="19"/>
  <c r="J33" i="19"/>
  <c r="F21" i="19"/>
  <c r="H13" i="19"/>
  <c r="F9" i="19"/>
  <c r="G161" i="19"/>
  <c r="J153" i="19"/>
  <c r="H153" i="19"/>
  <c r="H129" i="19"/>
  <c r="J129" i="19"/>
  <c r="J109" i="19"/>
  <c r="H109" i="19"/>
  <c r="J139" i="19"/>
  <c r="G147" i="19"/>
  <c r="H139" i="19"/>
  <c r="R117" i="19"/>
  <c r="R80" i="19"/>
  <c r="O79" i="19"/>
  <c r="R124" i="19"/>
  <c r="R138" i="19"/>
  <c r="R158" i="19"/>
  <c r="R137" i="19"/>
  <c r="R142" i="19"/>
  <c r="F161" i="19"/>
  <c r="J97" i="19"/>
  <c r="G105" i="19"/>
  <c r="H97" i="19"/>
  <c r="R70" i="19"/>
  <c r="O77" i="19"/>
  <c r="R57" i="19"/>
  <c r="O63" i="19"/>
  <c r="H40" i="19"/>
  <c r="J40" i="19"/>
  <c r="W121" i="19"/>
  <c r="H112" i="19"/>
  <c r="J112" i="19"/>
  <c r="H52" i="19"/>
  <c r="G51" i="19"/>
  <c r="J52" i="19"/>
  <c r="R31" i="19"/>
  <c r="R109" i="19"/>
  <c r="R75" i="19"/>
  <c r="O37" i="19"/>
  <c r="R38" i="19"/>
  <c r="Y154" i="18"/>
  <c r="X154" i="18"/>
  <c r="O78" i="18"/>
  <c r="V62" i="18"/>
  <c r="X56" i="18"/>
  <c r="O34" i="18"/>
  <c r="Y19" i="18"/>
  <c r="X19" i="18"/>
  <c r="S64" i="18"/>
  <c r="K64" i="18"/>
  <c r="K120" i="18"/>
  <c r="C132" i="18"/>
  <c r="F36" i="18"/>
  <c r="C50" i="18"/>
  <c r="S36" i="18"/>
  <c r="N22" i="18"/>
  <c r="X14" i="18"/>
  <c r="X89" i="18"/>
  <c r="Y89" i="18"/>
  <c r="Y97" i="18"/>
  <c r="X97" i="18"/>
  <c r="W104" i="18"/>
  <c r="Y60" i="18"/>
  <c r="X60" i="18"/>
  <c r="X68" i="18"/>
  <c r="W76" i="18"/>
  <c r="Y68" i="18"/>
  <c r="X67" i="18"/>
  <c r="Y67" i="18"/>
  <c r="X156" i="18"/>
  <c r="Y156" i="18"/>
  <c r="Y153" i="18"/>
  <c r="X153" i="18"/>
  <c r="Y142" i="18"/>
  <c r="X142" i="18"/>
  <c r="Y131" i="18"/>
  <c r="X131" i="18"/>
  <c r="O104" i="18"/>
  <c r="O160" i="18"/>
  <c r="Y65" i="18"/>
  <c r="X65" i="18"/>
  <c r="W64" i="18"/>
  <c r="Y44" i="18"/>
  <c r="X44" i="18"/>
  <c r="X33" i="18"/>
  <c r="Y33" i="18"/>
  <c r="X61" i="18"/>
  <c r="N90" i="18"/>
  <c r="F104" i="18"/>
  <c r="F160" i="18"/>
  <c r="M76" i="18"/>
  <c r="U120" i="18"/>
  <c r="U34" i="18"/>
  <c r="U104" i="18"/>
  <c r="U48" i="18"/>
  <c r="U118" i="18"/>
  <c r="J159" i="17"/>
  <c r="I159" i="17"/>
  <c r="J126" i="17"/>
  <c r="I126" i="17"/>
  <c r="H21" i="17"/>
  <c r="J13" i="17"/>
  <c r="I13" i="17"/>
  <c r="H9" i="17"/>
  <c r="K88" i="17" s="1"/>
  <c r="C93" i="17"/>
  <c r="J143" i="16"/>
  <c r="I143" i="16"/>
  <c r="C121" i="16"/>
  <c r="G91" i="16"/>
  <c r="G79" i="16"/>
  <c r="J83" i="16"/>
  <c r="I83" i="16"/>
  <c r="G9" i="16"/>
  <c r="I10" i="16"/>
  <c r="J10" i="16"/>
  <c r="R32" i="18"/>
  <c r="Q32" i="18"/>
  <c r="J11" i="18"/>
  <c r="I11" i="18"/>
  <c r="T134" i="18"/>
  <c r="T120" i="18"/>
  <c r="I17" i="18"/>
  <c r="I33" i="18"/>
  <c r="J67" i="18"/>
  <c r="I67" i="18"/>
  <c r="I45" i="18"/>
  <c r="I97" i="18"/>
  <c r="I72" i="18"/>
  <c r="J61" i="18"/>
  <c r="I61" i="18"/>
  <c r="I52" i="18"/>
  <c r="I123" i="18"/>
  <c r="H132" i="18"/>
  <c r="I124" i="18"/>
  <c r="J124" i="18"/>
  <c r="I102" i="18"/>
  <c r="I144" i="18"/>
  <c r="I108" i="18"/>
  <c r="C21" i="17"/>
  <c r="E9" i="17"/>
  <c r="I150" i="16"/>
  <c r="H149" i="16"/>
  <c r="J150" i="16"/>
  <c r="G107" i="16"/>
  <c r="I89" i="16"/>
  <c r="K89" i="16"/>
  <c r="J89" i="16"/>
  <c r="C77" i="16"/>
  <c r="I46" i="16"/>
  <c r="J46" i="16"/>
  <c r="I29" i="16"/>
  <c r="J29" i="16"/>
  <c r="K29" i="16"/>
  <c r="H35" i="16"/>
  <c r="I13" i="16"/>
  <c r="H21" i="16"/>
  <c r="J13" i="16"/>
  <c r="H9" i="16"/>
  <c r="K142" i="16" s="1"/>
  <c r="J12" i="17"/>
  <c r="I12" i="17"/>
  <c r="D161" i="16"/>
  <c r="J114" i="16"/>
  <c r="I114" i="16"/>
  <c r="Q17" i="18"/>
  <c r="R17" i="18"/>
  <c r="R25" i="18"/>
  <c r="Q25" i="18"/>
  <c r="R14" i="18"/>
  <c r="Q14" i="18"/>
  <c r="R93" i="18"/>
  <c r="P92" i="18"/>
  <c r="Q93" i="18"/>
  <c r="R130" i="18"/>
  <c r="Q130" i="18"/>
  <c r="R89" i="18"/>
  <c r="Q89" i="18"/>
  <c r="R79" i="18"/>
  <c r="Q79" i="18"/>
  <c r="P78" i="18"/>
  <c r="Q69" i="18"/>
  <c r="R69" i="18"/>
  <c r="Q59" i="18"/>
  <c r="R59" i="18"/>
  <c r="Q157" i="18"/>
  <c r="R157" i="18"/>
  <c r="R127" i="18"/>
  <c r="Q127" i="18"/>
  <c r="R143" i="18"/>
  <c r="Q143" i="18"/>
  <c r="R150" i="18"/>
  <c r="Q150" i="18"/>
  <c r="J82" i="17"/>
  <c r="I82" i="17"/>
  <c r="E21" i="17"/>
  <c r="I24" i="17"/>
  <c r="J24" i="17"/>
  <c r="H23" i="17"/>
  <c r="I110" i="17"/>
  <c r="J110" i="17"/>
  <c r="J33" i="17"/>
  <c r="I33" i="17"/>
  <c r="K111" i="17"/>
  <c r="J111" i="17"/>
  <c r="H119" i="17"/>
  <c r="I111" i="17"/>
  <c r="J53" i="17"/>
  <c r="I53" i="17"/>
  <c r="J130" i="17"/>
  <c r="I130" i="17"/>
  <c r="I80" i="17"/>
  <c r="H79" i="17"/>
  <c r="J80" i="17"/>
  <c r="J17" i="17"/>
  <c r="I17" i="17"/>
  <c r="I98" i="17"/>
  <c r="J98" i="17"/>
  <c r="E48" i="18"/>
  <c r="E34" i="18"/>
  <c r="F105" i="17"/>
  <c r="F93" i="17"/>
  <c r="G49" i="17"/>
  <c r="I60" i="17"/>
  <c r="J60" i="17"/>
  <c r="J47" i="17"/>
  <c r="I47" i="17"/>
  <c r="G133" i="17"/>
  <c r="G121" i="17"/>
  <c r="K129" i="16"/>
  <c r="J129" i="16"/>
  <c r="I129" i="16"/>
  <c r="J69" i="16"/>
  <c r="I69" i="16"/>
  <c r="H77" i="16"/>
  <c r="H65" i="16"/>
  <c r="D35" i="16"/>
  <c r="J16" i="16"/>
  <c r="I16" i="16"/>
  <c r="G62" i="13"/>
  <c r="D92" i="18"/>
  <c r="J99" i="17"/>
  <c r="I99" i="17"/>
  <c r="V19" i="17"/>
  <c r="U19" i="17"/>
  <c r="V10" i="17"/>
  <c r="U10" i="17"/>
  <c r="T9" i="17"/>
  <c r="F51" i="17"/>
  <c r="F147" i="17"/>
  <c r="F135" i="17"/>
  <c r="G161" i="16"/>
  <c r="K76" i="16"/>
  <c r="J76" i="16"/>
  <c r="I76" i="16"/>
  <c r="G49" i="16"/>
  <c r="M104" i="18"/>
  <c r="M48" i="18"/>
  <c r="M64" i="18"/>
  <c r="M160" i="18"/>
  <c r="M132" i="18"/>
  <c r="M148" i="18"/>
  <c r="M146" i="18"/>
  <c r="E79" i="17"/>
  <c r="E107" i="17"/>
  <c r="E135" i="17"/>
  <c r="D107" i="17"/>
  <c r="D35" i="17"/>
  <c r="D149" i="17"/>
  <c r="E51" i="16"/>
  <c r="R21" i="16"/>
  <c r="E20" i="13"/>
  <c r="J57" i="12"/>
  <c r="I57" i="12"/>
  <c r="L57" i="12"/>
  <c r="O21" i="17"/>
  <c r="E35" i="16"/>
  <c r="F121" i="16"/>
  <c r="F91" i="16"/>
  <c r="F23" i="16"/>
  <c r="S13" i="14"/>
  <c r="T13" i="14"/>
  <c r="E77" i="16"/>
  <c r="E161" i="16"/>
  <c r="J49" i="12"/>
  <c r="I49" i="12"/>
  <c r="L49" i="12"/>
  <c r="K7" i="12"/>
  <c r="F34" i="13"/>
  <c r="K47" i="12"/>
  <c r="D160" i="13"/>
  <c r="K29" i="12"/>
  <c r="K40" i="12"/>
  <c r="K41" i="12"/>
  <c r="K53" i="12"/>
  <c r="I43" i="6"/>
  <c r="K43" i="6"/>
  <c r="J43" i="6"/>
  <c r="K44" i="6"/>
  <c r="Q35" i="6"/>
  <c r="S35" i="6"/>
  <c r="R35" i="6"/>
  <c r="S43" i="5"/>
  <c r="U43" i="5"/>
  <c r="H190" i="3"/>
  <c r="J190" i="3" s="1"/>
  <c r="K179" i="3"/>
  <c r="J179" i="3"/>
  <c r="K171" i="3"/>
  <c r="J171" i="3"/>
  <c r="H196" i="3"/>
  <c r="K163" i="3"/>
  <c r="J163" i="3"/>
  <c r="K155" i="3"/>
  <c r="J155" i="3"/>
  <c r="K139" i="3"/>
  <c r="J139" i="3"/>
  <c r="K63" i="2"/>
  <c r="J63" i="2"/>
  <c r="J8" i="2"/>
  <c r="K8" i="2"/>
  <c r="L17" i="3"/>
  <c r="K17" i="3"/>
  <c r="J17" i="3"/>
  <c r="K48" i="5"/>
  <c r="I48" i="5"/>
  <c r="G191" i="3"/>
  <c r="J111" i="3"/>
  <c r="I122" i="3"/>
  <c r="L111" i="3"/>
  <c r="K111" i="3"/>
  <c r="J103" i="3"/>
  <c r="I114" i="3"/>
  <c r="L103" i="3"/>
  <c r="K103" i="3"/>
  <c r="J95" i="3"/>
  <c r="L95" i="3"/>
  <c r="K95" i="3"/>
  <c r="J87" i="3"/>
  <c r="L87" i="3"/>
  <c r="K87" i="3"/>
  <c r="J72" i="3"/>
  <c r="L72" i="3"/>
  <c r="K72" i="3"/>
  <c r="J64" i="3"/>
  <c r="L64" i="3"/>
  <c r="K64" i="3"/>
  <c r="G122" i="3"/>
  <c r="L19" i="3"/>
  <c r="K19" i="3"/>
  <c r="J19" i="3"/>
  <c r="V13" i="5"/>
  <c r="T13" i="5"/>
  <c r="F190" i="3"/>
  <c r="H120" i="3"/>
  <c r="S9" i="6"/>
  <c r="R9" i="6"/>
  <c r="Q9" i="6"/>
  <c r="E188" i="3"/>
  <c r="U39" i="5"/>
  <c r="S39" i="5"/>
  <c r="K25" i="13"/>
  <c r="I25" i="13"/>
  <c r="J25" i="13"/>
  <c r="K145" i="13"/>
  <c r="J145" i="13"/>
  <c r="I145" i="13"/>
  <c r="I114" i="13"/>
  <c r="K114" i="13"/>
  <c r="J114" i="13"/>
  <c r="K93" i="13"/>
  <c r="I93" i="13"/>
  <c r="J93" i="13"/>
  <c r="I19" i="12"/>
  <c r="J19" i="12"/>
  <c r="M39" i="5"/>
  <c r="L39" i="5"/>
  <c r="K39" i="5"/>
  <c r="J39" i="5"/>
  <c r="I39" i="5"/>
  <c r="L160" i="3"/>
  <c r="K160" i="3"/>
  <c r="J160" i="3"/>
  <c r="I193" i="3"/>
  <c r="J45" i="5"/>
  <c r="L45" i="5"/>
  <c r="K38" i="6"/>
  <c r="J38" i="6"/>
  <c r="I38" i="6"/>
  <c r="S30" i="6"/>
  <c r="R30" i="6"/>
  <c r="Q30" i="6"/>
  <c r="S15" i="6"/>
  <c r="R15" i="6"/>
  <c r="Q15" i="6"/>
  <c r="W37" i="5"/>
  <c r="V37" i="5"/>
  <c r="U37" i="5"/>
  <c r="T37" i="5"/>
  <c r="S37" i="5"/>
  <c r="M31" i="5"/>
  <c r="L31" i="5"/>
  <c r="K31" i="5"/>
  <c r="J31" i="5"/>
  <c r="I31" i="5"/>
  <c r="E120" i="3"/>
  <c r="G42" i="2"/>
  <c r="L24" i="2"/>
  <c r="K24" i="2"/>
  <c r="J24" i="2"/>
  <c r="S37" i="6"/>
  <c r="R37" i="6"/>
  <c r="Q37" i="6"/>
  <c r="L215" i="3"/>
  <c r="K215" i="3"/>
  <c r="J215" i="3"/>
  <c r="L15" i="5"/>
  <c r="J15" i="5"/>
  <c r="J28" i="6"/>
  <c r="I28" i="6"/>
  <c r="F43" i="2"/>
  <c r="R51" i="6"/>
  <c r="Q51" i="6"/>
  <c r="F68" i="2"/>
  <c r="E191" i="3"/>
  <c r="K56" i="3"/>
  <c r="J56" i="3"/>
  <c r="S32" i="6"/>
  <c r="R32" i="6"/>
  <c r="Q32" i="6"/>
  <c r="K9" i="6"/>
  <c r="J9" i="6"/>
  <c r="I9" i="6"/>
  <c r="K17" i="5"/>
  <c r="J17" i="5"/>
  <c r="I17" i="5"/>
  <c r="M17" i="5"/>
  <c r="L17" i="5"/>
  <c r="M21" i="5"/>
  <c r="M18" i="5"/>
  <c r="L30" i="3"/>
  <c r="K30" i="3"/>
  <c r="J30" i="3"/>
  <c r="K39" i="6"/>
  <c r="J39" i="6"/>
  <c r="I39" i="6"/>
  <c r="S31" i="6"/>
  <c r="R31" i="6"/>
  <c r="Q31" i="6"/>
  <c r="L52" i="5"/>
  <c r="K52" i="5"/>
  <c r="J52" i="5"/>
  <c r="I52" i="5"/>
  <c r="M52" i="5"/>
  <c r="V26" i="5"/>
  <c r="U26" i="5"/>
  <c r="T26" i="5"/>
  <c r="S26" i="5"/>
  <c r="W26" i="5"/>
  <c r="L20" i="5"/>
  <c r="K20" i="5"/>
  <c r="J20" i="5"/>
  <c r="I20" i="5"/>
  <c r="M20" i="5"/>
  <c r="V7" i="5"/>
  <c r="U7" i="5"/>
  <c r="T7" i="5"/>
  <c r="S7" i="5"/>
  <c r="W7" i="5"/>
  <c r="W8" i="5"/>
  <c r="F117" i="3"/>
  <c r="K37" i="2"/>
  <c r="J37" i="2"/>
  <c r="K29" i="13"/>
  <c r="I29" i="13"/>
  <c r="J29" i="13"/>
  <c r="H34" i="13"/>
  <c r="K26" i="13"/>
  <c r="I26" i="13"/>
  <c r="J26" i="13"/>
  <c r="K27" i="13"/>
  <c r="I27" i="13"/>
  <c r="J27" i="13"/>
  <c r="K87" i="13"/>
  <c r="J87" i="13"/>
  <c r="I87" i="13"/>
  <c r="J11" i="13"/>
  <c r="I11" i="13"/>
  <c r="K11" i="13"/>
  <c r="J73" i="13"/>
  <c r="K73" i="13"/>
  <c r="I73" i="13"/>
  <c r="J9" i="13"/>
  <c r="I9" i="13"/>
  <c r="K9" i="13"/>
  <c r="K129" i="13"/>
  <c r="J129" i="13"/>
  <c r="I129" i="13"/>
  <c r="J52" i="13"/>
  <c r="I52" i="13"/>
  <c r="K52" i="13"/>
  <c r="J122" i="13"/>
  <c r="I122" i="13"/>
  <c r="K122" i="13"/>
  <c r="I44" i="13"/>
  <c r="K44" i="13"/>
  <c r="J44" i="13"/>
  <c r="K115" i="13"/>
  <c r="I115" i="13"/>
  <c r="J115" i="13"/>
  <c r="J39" i="13"/>
  <c r="K39" i="13"/>
  <c r="I39" i="13"/>
  <c r="J151" i="13"/>
  <c r="I151" i="13"/>
  <c r="K151" i="13"/>
  <c r="J32" i="13"/>
  <c r="I32" i="13"/>
  <c r="K32" i="13"/>
  <c r="J101" i="13"/>
  <c r="I101" i="13"/>
  <c r="K101" i="13"/>
  <c r="J10" i="12"/>
  <c r="I10" i="12"/>
  <c r="I15" i="12"/>
  <c r="J15" i="12"/>
  <c r="J26" i="12"/>
  <c r="I26" i="12"/>
  <c r="J42" i="12"/>
  <c r="I42" i="12"/>
  <c r="K30" i="6"/>
  <c r="J30" i="6"/>
  <c r="I30" i="6"/>
  <c r="S22" i="6"/>
  <c r="R22" i="6"/>
  <c r="Q22" i="6"/>
  <c r="K15" i="6"/>
  <c r="J15" i="6"/>
  <c r="I15" i="6"/>
  <c r="S7" i="6"/>
  <c r="R7" i="6"/>
  <c r="Q7" i="6"/>
  <c r="W10" i="5"/>
  <c r="V10" i="5"/>
  <c r="U10" i="5"/>
  <c r="T10" i="5"/>
  <c r="S10" i="5"/>
  <c r="E119" i="3"/>
  <c r="L23" i="2"/>
  <c r="K23" i="2"/>
  <c r="J23" i="2"/>
  <c r="K37" i="6"/>
  <c r="J37" i="6"/>
  <c r="I37" i="6"/>
  <c r="M50" i="5"/>
  <c r="L50" i="5"/>
  <c r="K50" i="5"/>
  <c r="J50" i="5"/>
  <c r="I50" i="5"/>
  <c r="L208" i="3"/>
  <c r="K208" i="3"/>
  <c r="J208" i="3"/>
  <c r="L216" i="3"/>
  <c r="K216" i="3"/>
  <c r="J216" i="3"/>
  <c r="L48" i="5"/>
  <c r="J48" i="5"/>
  <c r="L18" i="5"/>
  <c r="J18" i="5"/>
  <c r="J36" i="6"/>
  <c r="I36" i="6"/>
  <c r="F42" i="2"/>
  <c r="R13" i="6"/>
  <c r="Q13" i="6"/>
  <c r="J48" i="2"/>
  <c r="K48" i="2"/>
  <c r="E189" i="3"/>
  <c r="G121" i="3"/>
  <c r="L36" i="3"/>
  <c r="K36" i="3"/>
  <c r="J36" i="3"/>
  <c r="S48" i="6"/>
  <c r="R48" i="6"/>
  <c r="Q48" i="6"/>
  <c r="S52" i="6"/>
  <c r="S51" i="6"/>
  <c r="K32" i="6"/>
  <c r="J32" i="6"/>
  <c r="I32" i="6"/>
  <c r="G120" i="3"/>
  <c r="L25" i="3"/>
  <c r="K25" i="3"/>
  <c r="J25" i="3"/>
  <c r="K31" i="6"/>
  <c r="J31" i="6"/>
  <c r="I31" i="6"/>
  <c r="S23" i="6"/>
  <c r="R23" i="6"/>
  <c r="Q23" i="6"/>
  <c r="U31" i="5"/>
  <c r="S31" i="5"/>
  <c r="S12" i="5"/>
  <c r="U12" i="5"/>
  <c r="F116" i="3"/>
  <c r="K74" i="2"/>
  <c r="J74" i="2"/>
  <c r="J36" i="2"/>
  <c r="K36" i="2"/>
  <c r="P21" i="16"/>
  <c r="K95" i="13"/>
  <c r="I95" i="13"/>
  <c r="J95" i="13"/>
  <c r="J30" i="13"/>
  <c r="I30" i="13"/>
  <c r="K30" i="13"/>
  <c r="I31" i="13"/>
  <c r="J31" i="13"/>
  <c r="K31" i="13"/>
  <c r="K88" i="13"/>
  <c r="J88" i="13"/>
  <c r="I88" i="13"/>
  <c r="J12" i="13"/>
  <c r="I12" i="13"/>
  <c r="H20" i="13"/>
  <c r="K12" i="13"/>
  <c r="I74" i="13"/>
  <c r="K74" i="13"/>
  <c r="J74" i="13"/>
  <c r="K59" i="13"/>
  <c r="J59" i="13"/>
  <c r="I59" i="13"/>
  <c r="K130" i="13"/>
  <c r="J130" i="13"/>
  <c r="I130" i="13"/>
  <c r="J53" i="13"/>
  <c r="I53" i="13"/>
  <c r="K53" i="13"/>
  <c r="J123" i="13"/>
  <c r="I123" i="13"/>
  <c r="K123" i="13"/>
  <c r="I45" i="13"/>
  <c r="K45" i="13"/>
  <c r="J45" i="13"/>
  <c r="J116" i="13"/>
  <c r="I116" i="13"/>
  <c r="K116" i="13"/>
  <c r="I40" i="13"/>
  <c r="H48" i="13"/>
  <c r="K40" i="13"/>
  <c r="J40" i="13"/>
  <c r="K157" i="13"/>
  <c r="J157" i="13"/>
  <c r="I157" i="13"/>
  <c r="I41" i="13"/>
  <c r="K41" i="13"/>
  <c r="J41" i="13"/>
  <c r="H118" i="13"/>
  <c r="I110" i="13"/>
  <c r="K110" i="13"/>
  <c r="J110" i="13"/>
  <c r="J8" i="12"/>
  <c r="I8" i="12"/>
  <c r="J25" i="12"/>
  <c r="I25" i="12"/>
  <c r="J29" i="12"/>
  <c r="I29" i="12"/>
  <c r="J31" i="12"/>
  <c r="I31" i="12"/>
  <c r="K22" i="6"/>
  <c r="J22" i="6"/>
  <c r="I22" i="6"/>
  <c r="K7" i="6"/>
  <c r="J7" i="6"/>
  <c r="I7" i="6"/>
  <c r="W29" i="5"/>
  <c r="V29" i="5"/>
  <c r="U29" i="5"/>
  <c r="T29" i="5"/>
  <c r="S29" i="5"/>
  <c r="W32" i="5"/>
  <c r="W31" i="5"/>
  <c r="M23" i="5"/>
  <c r="L23" i="5"/>
  <c r="K23" i="5"/>
  <c r="J23" i="5"/>
  <c r="I23" i="5"/>
  <c r="E118" i="3"/>
  <c r="K50" i="3"/>
  <c r="J50" i="3"/>
  <c r="L22" i="2"/>
  <c r="K22" i="2"/>
  <c r="J22" i="2"/>
  <c r="L48" i="2"/>
  <c r="L47" i="2"/>
  <c r="S29" i="6"/>
  <c r="R29" i="6"/>
  <c r="Q29" i="6"/>
  <c r="L209" i="3"/>
  <c r="K209" i="3"/>
  <c r="J209" i="3"/>
  <c r="L217" i="3"/>
  <c r="K217" i="3"/>
  <c r="J217" i="3"/>
  <c r="L10" i="5"/>
  <c r="J10" i="5"/>
  <c r="L26" i="5"/>
  <c r="J26" i="5"/>
  <c r="J44" i="6"/>
  <c r="I44" i="6"/>
  <c r="R20" i="6"/>
  <c r="Q20" i="6"/>
  <c r="J47" i="2"/>
  <c r="K47" i="2"/>
  <c r="E187" i="3"/>
  <c r="G119" i="3"/>
  <c r="L29" i="3"/>
  <c r="K29" i="3"/>
  <c r="J29" i="3"/>
  <c r="K48" i="6"/>
  <c r="J48" i="6"/>
  <c r="I48" i="6"/>
  <c r="K52" i="6"/>
  <c r="K51" i="6"/>
  <c r="K33" i="5"/>
  <c r="J33" i="5"/>
  <c r="I33" i="5"/>
  <c r="M33" i="5"/>
  <c r="L33" i="5"/>
  <c r="K14" i="5"/>
  <c r="J14" i="5"/>
  <c r="I14" i="5"/>
  <c r="M14" i="5"/>
  <c r="L14" i="5"/>
  <c r="G116" i="3"/>
  <c r="L20" i="3"/>
  <c r="K20" i="3"/>
  <c r="J20" i="3"/>
  <c r="K23" i="6"/>
  <c r="J23" i="6"/>
  <c r="I23" i="6"/>
  <c r="S16" i="6"/>
  <c r="R16" i="6"/>
  <c r="Q16" i="6"/>
  <c r="V50" i="5"/>
  <c r="U50" i="5"/>
  <c r="T50" i="5"/>
  <c r="S50" i="5"/>
  <c r="W50" i="5"/>
  <c r="L44" i="5"/>
  <c r="K44" i="5"/>
  <c r="J44" i="5"/>
  <c r="I44" i="5"/>
  <c r="M44" i="5"/>
  <c r="V18" i="5"/>
  <c r="U18" i="5"/>
  <c r="T18" i="5"/>
  <c r="S18" i="5"/>
  <c r="W18" i="5"/>
  <c r="F123" i="3"/>
  <c r="F115" i="3"/>
  <c r="K49" i="3"/>
  <c r="J49" i="3"/>
  <c r="K73" i="2"/>
  <c r="J73" i="2"/>
  <c r="K35" i="2"/>
  <c r="J35" i="2"/>
  <c r="J99" i="13"/>
  <c r="I99" i="13"/>
  <c r="K99" i="13"/>
  <c r="H104" i="13"/>
  <c r="K96" i="13"/>
  <c r="I96" i="13"/>
  <c r="J96" i="13"/>
  <c r="K97" i="13"/>
  <c r="I97" i="13"/>
  <c r="J97" i="13"/>
  <c r="K89" i="13"/>
  <c r="J89" i="13"/>
  <c r="I89" i="13"/>
  <c r="J13" i="13"/>
  <c r="K13" i="13"/>
  <c r="I13" i="13"/>
  <c r="K137" i="13"/>
  <c r="J137" i="13"/>
  <c r="I137" i="13"/>
  <c r="K60" i="13"/>
  <c r="J60" i="13"/>
  <c r="I60" i="13"/>
  <c r="K131" i="13"/>
  <c r="J131" i="13"/>
  <c r="I131" i="13"/>
  <c r="J54" i="13"/>
  <c r="I54" i="13"/>
  <c r="H62" i="13"/>
  <c r="K54" i="13"/>
  <c r="K124" i="13"/>
  <c r="J124" i="13"/>
  <c r="I124" i="13"/>
  <c r="H132" i="13"/>
  <c r="K46" i="13"/>
  <c r="I46" i="13"/>
  <c r="J46" i="13"/>
  <c r="I117" i="13"/>
  <c r="J117" i="13"/>
  <c r="K117" i="13"/>
  <c r="J102" i="13"/>
  <c r="I102" i="13"/>
  <c r="K102" i="13"/>
  <c r="I143" i="13"/>
  <c r="K143" i="13"/>
  <c r="J143" i="13"/>
  <c r="J50" i="13"/>
  <c r="I50" i="13"/>
  <c r="K50" i="13"/>
  <c r="K127" i="13"/>
  <c r="J127" i="13"/>
  <c r="I127" i="13"/>
  <c r="J41" i="12"/>
  <c r="I41" i="12"/>
  <c r="I47" i="12"/>
  <c r="J47" i="12"/>
  <c r="I30" i="12"/>
  <c r="J30" i="12"/>
  <c r="J46" i="12"/>
  <c r="I46" i="12"/>
  <c r="E117" i="3"/>
  <c r="E123" i="3"/>
  <c r="K29" i="6"/>
  <c r="J29" i="6"/>
  <c r="I29" i="6"/>
  <c r="I195" i="3"/>
  <c r="L184" i="3"/>
  <c r="J184" i="3"/>
  <c r="K184" i="3"/>
  <c r="L210" i="3"/>
  <c r="K210" i="3"/>
  <c r="J210" i="3"/>
  <c r="L218" i="3"/>
  <c r="K218" i="3"/>
  <c r="J218" i="3"/>
  <c r="L21" i="5"/>
  <c r="J21" i="5"/>
  <c r="L34" i="5"/>
  <c r="J34" i="5"/>
  <c r="J52" i="6"/>
  <c r="I52" i="6"/>
  <c r="R28" i="6"/>
  <c r="Q28" i="6"/>
  <c r="K47" i="3"/>
  <c r="J47" i="3"/>
  <c r="E186" i="3"/>
  <c r="G115" i="3"/>
  <c r="L23" i="3"/>
  <c r="K23" i="3"/>
  <c r="J23" i="3"/>
  <c r="S24" i="6"/>
  <c r="R24" i="6"/>
  <c r="Q24" i="6"/>
  <c r="L14" i="3"/>
  <c r="K14" i="3"/>
  <c r="J14" i="3"/>
  <c r="K16" i="6"/>
  <c r="J16" i="6"/>
  <c r="I16" i="6"/>
  <c r="S8" i="6"/>
  <c r="R8" i="6"/>
  <c r="Q8" i="6"/>
  <c r="U23" i="5"/>
  <c r="S23" i="5"/>
  <c r="F122" i="3"/>
  <c r="F114" i="3"/>
  <c r="K72" i="2"/>
  <c r="J72" i="2"/>
  <c r="J34" i="2"/>
  <c r="K34" i="2"/>
  <c r="P9" i="16"/>
  <c r="K80" i="13"/>
  <c r="J80" i="13"/>
  <c r="I80" i="13"/>
  <c r="K16" i="13"/>
  <c r="J16" i="13"/>
  <c r="I16" i="13"/>
  <c r="I100" i="13"/>
  <c r="J100" i="13"/>
  <c r="K100" i="13"/>
  <c r="K156" i="13"/>
  <c r="I156" i="13"/>
  <c r="J156" i="13"/>
  <c r="I92" i="13"/>
  <c r="K92" i="13"/>
  <c r="J92" i="13"/>
  <c r="K68" i="13"/>
  <c r="J68" i="13"/>
  <c r="I68" i="13"/>
  <c r="H76" i="13"/>
  <c r="K138" i="13"/>
  <c r="J138" i="13"/>
  <c r="I138" i="13"/>
  <c r="H146" i="13"/>
  <c r="K61" i="13"/>
  <c r="J61" i="13"/>
  <c r="I61" i="13"/>
  <c r="J134" i="13"/>
  <c r="K134" i="13"/>
  <c r="I134" i="13"/>
  <c r="K55" i="13"/>
  <c r="J55" i="13"/>
  <c r="I55" i="13"/>
  <c r="J125" i="13"/>
  <c r="K125" i="13"/>
  <c r="I125" i="13"/>
  <c r="J47" i="13"/>
  <c r="I47" i="13"/>
  <c r="K47" i="13"/>
  <c r="K158" i="13"/>
  <c r="J158" i="13"/>
  <c r="I158" i="13"/>
  <c r="J103" i="13"/>
  <c r="K103" i="13"/>
  <c r="I103" i="13"/>
  <c r="I152" i="13"/>
  <c r="H160" i="13"/>
  <c r="K152" i="13"/>
  <c r="J152" i="13"/>
  <c r="K58" i="13"/>
  <c r="J58" i="13"/>
  <c r="I58" i="13"/>
  <c r="K136" i="13"/>
  <c r="J136" i="13"/>
  <c r="I136" i="13"/>
  <c r="J43" i="12"/>
  <c r="I43" i="12"/>
  <c r="J37" i="12"/>
  <c r="I37" i="12"/>
  <c r="J16" i="12"/>
  <c r="I16" i="12"/>
  <c r="I32" i="12"/>
  <c r="J32" i="12"/>
  <c r="J48" i="12"/>
  <c r="I48" i="12"/>
  <c r="M47" i="5"/>
  <c r="L47" i="5"/>
  <c r="K47" i="5"/>
  <c r="J47" i="5"/>
  <c r="I47" i="5"/>
  <c r="W21" i="5"/>
  <c r="V21" i="5"/>
  <c r="U21" i="5"/>
  <c r="T21" i="5"/>
  <c r="S21" i="5"/>
  <c r="E116" i="3"/>
  <c r="S21" i="6"/>
  <c r="R21" i="6"/>
  <c r="Q21" i="6"/>
  <c r="M42" i="5"/>
  <c r="L42" i="5"/>
  <c r="K42" i="5"/>
  <c r="J42" i="5"/>
  <c r="I42" i="5"/>
  <c r="I187" i="3"/>
  <c r="L176" i="3"/>
  <c r="J176" i="3"/>
  <c r="K176" i="3"/>
  <c r="L211" i="3"/>
  <c r="K211" i="3"/>
  <c r="J211" i="3"/>
  <c r="L29" i="5"/>
  <c r="J29" i="5"/>
  <c r="R36" i="6"/>
  <c r="Q36" i="6"/>
  <c r="K207" i="3"/>
  <c r="J207" i="3"/>
  <c r="F18" i="2"/>
  <c r="L18" i="3"/>
  <c r="K18" i="3"/>
  <c r="J18" i="3"/>
  <c r="K24" i="6"/>
  <c r="J24" i="6"/>
  <c r="I24" i="6"/>
  <c r="K49" i="5"/>
  <c r="J49" i="5"/>
  <c r="I49" i="5"/>
  <c r="M49" i="5"/>
  <c r="L49" i="5"/>
  <c r="E195" i="3"/>
  <c r="L7" i="3"/>
  <c r="K7" i="3"/>
  <c r="J7" i="3"/>
  <c r="K8" i="6"/>
  <c r="J8" i="6"/>
  <c r="I8" i="6"/>
  <c r="V42" i="5"/>
  <c r="U42" i="5"/>
  <c r="T42" i="5"/>
  <c r="S42" i="5"/>
  <c r="W42" i="5"/>
  <c r="L36" i="5"/>
  <c r="K36" i="5"/>
  <c r="J36" i="5"/>
  <c r="I36" i="5"/>
  <c r="M36" i="5"/>
  <c r="M37" i="5"/>
  <c r="F121" i="3"/>
  <c r="F113" i="3"/>
  <c r="K41" i="2"/>
  <c r="J41" i="2"/>
  <c r="K33" i="2"/>
  <c r="J33" i="2"/>
  <c r="K28" i="13"/>
  <c r="I28" i="13"/>
  <c r="J28" i="13"/>
  <c r="K78" i="13"/>
  <c r="J78" i="13"/>
  <c r="I78" i="13"/>
  <c r="K150" i="13"/>
  <c r="J150" i="13"/>
  <c r="I150" i="13"/>
  <c r="J22" i="13"/>
  <c r="K22" i="13"/>
  <c r="I22" i="13"/>
  <c r="J142" i="13"/>
  <c r="I142" i="13"/>
  <c r="K142" i="13"/>
  <c r="K69" i="13"/>
  <c r="J69" i="13"/>
  <c r="I69" i="13"/>
  <c r="K139" i="13"/>
  <c r="J139" i="13"/>
  <c r="I139" i="13"/>
  <c r="K64" i="13"/>
  <c r="J64" i="13"/>
  <c r="I64" i="13"/>
  <c r="I135" i="13"/>
  <c r="K135" i="13"/>
  <c r="J135" i="13"/>
  <c r="J56" i="13"/>
  <c r="K56" i="13"/>
  <c r="I56" i="13"/>
  <c r="I126" i="13"/>
  <c r="K126" i="13"/>
  <c r="J126" i="13"/>
  <c r="I111" i="13"/>
  <c r="K111" i="13"/>
  <c r="J111" i="13"/>
  <c r="J33" i="13"/>
  <c r="K33" i="13"/>
  <c r="I33" i="13"/>
  <c r="J106" i="13"/>
  <c r="I106" i="13"/>
  <c r="K106" i="13"/>
  <c r="J10" i="13"/>
  <c r="I10" i="13"/>
  <c r="K10" i="13"/>
  <c r="K67" i="13"/>
  <c r="J67" i="13"/>
  <c r="I67" i="13"/>
  <c r="J144" i="13"/>
  <c r="I144" i="13"/>
  <c r="K144" i="13"/>
  <c r="J27" i="12"/>
  <c r="I27" i="12"/>
  <c r="J14" i="12"/>
  <c r="I14" i="12"/>
  <c r="E115" i="3"/>
  <c r="S45" i="6"/>
  <c r="R45" i="6"/>
  <c r="Q45" i="6"/>
  <c r="K21" i="6"/>
  <c r="J21" i="6"/>
  <c r="I21" i="6"/>
  <c r="L168" i="3"/>
  <c r="J168" i="3"/>
  <c r="K168" i="3"/>
  <c r="L212" i="3"/>
  <c r="K212" i="3"/>
  <c r="J212" i="3"/>
  <c r="L37" i="5"/>
  <c r="J37" i="5"/>
  <c r="I51" i="6"/>
  <c r="J51" i="6"/>
  <c r="L175" i="3"/>
  <c r="K175" i="3"/>
  <c r="J175" i="3"/>
  <c r="I186" i="3"/>
  <c r="L180" i="3"/>
  <c r="L183" i="3"/>
  <c r="L182" i="3"/>
  <c r="L185" i="3"/>
  <c r="L179" i="3"/>
  <c r="L181" i="3"/>
  <c r="L177" i="3"/>
  <c r="L178" i="3"/>
  <c r="R44" i="6"/>
  <c r="Q44" i="6"/>
  <c r="L71" i="2"/>
  <c r="E194" i="3"/>
  <c r="K40" i="6"/>
  <c r="J40" i="6"/>
  <c r="I40" i="6"/>
  <c r="E190" i="3"/>
  <c r="L39" i="3"/>
  <c r="K39" i="3"/>
  <c r="J39" i="3"/>
  <c r="J17" i="13"/>
  <c r="K17" i="13"/>
  <c r="I17" i="13"/>
  <c r="S47" i="6"/>
  <c r="R47" i="6"/>
  <c r="Q47" i="6"/>
  <c r="V46" i="5"/>
  <c r="T46" i="5"/>
  <c r="V34" i="5"/>
  <c r="U34" i="5"/>
  <c r="T34" i="5"/>
  <c r="S34" i="5"/>
  <c r="W34" i="5"/>
  <c r="W35" i="5"/>
  <c r="L28" i="5"/>
  <c r="K28" i="5"/>
  <c r="J28" i="5"/>
  <c r="I28" i="5"/>
  <c r="M28" i="5"/>
  <c r="V15" i="5"/>
  <c r="U15" i="5"/>
  <c r="T15" i="5"/>
  <c r="S15" i="5"/>
  <c r="W15" i="5"/>
  <c r="L9" i="5"/>
  <c r="K9" i="5"/>
  <c r="J9" i="5"/>
  <c r="I9" i="5"/>
  <c r="M9" i="5"/>
  <c r="F119" i="3"/>
  <c r="K57" i="3"/>
  <c r="J57" i="3"/>
  <c r="J41" i="3"/>
  <c r="K41" i="3"/>
  <c r="H42" i="2"/>
  <c r="K39" i="2"/>
  <c r="J39" i="2"/>
  <c r="J21" i="2"/>
  <c r="K21" i="2"/>
  <c r="K98" i="13"/>
  <c r="I98" i="13"/>
  <c r="J98" i="13"/>
  <c r="K154" i="13"/>
  <c r="J154" i="13"/>
  <c r="I154" i="13"/>
  <c r="K79" i="13"/>
  <c r="J79" i="13"/>
  <c r="I79" i="13"/>
  <c r="K85" i="13"/>
  <c r="J85" i="13"/>
  <c r="I85" i="13"/>
  <c r="K155" i="13"/>
  <c r="J155" i="13"/>
  <c r="I155" i="13"/>
  <c r="K71" i="13"/>
  <c r="J71" i="13"/>
  <c r="I71" i="13"/>
  <c r="I66" i="13"/>
  <c r="K66" i="13"/>
  <c r="J66" i="13"/>
  <c r="J120" i="13"/>
  <c r="I120" i="13"/>
  <c r="K120" i="13"/>
  <c r="I42" i="13"/>
  <c r="K42" i="13"/>
  <c r="J42" i="13"/>
  <c r="I113" i="13"/>
  <c r="K113" i="13"/>
  <c r="J113" i="13"/>
  <c r="J37" i="13"/>
  <c r="I37" i="13"/>
  <c r="K37" i="13"/>
  <c r="J108" i="13"/>
  <c r="K108" i="13"/>
  <c r="I108" i="13"/>
  <c r="K18" i="13"/>
  <c r="J18" i="13"/>
  <c r="I18" i="13"/>
  <c r="K84" i="13"/>
  <c r="J84" i="13"/>
  <c r="I84" i="13"/>
  <c r="I35" i="12"/>
  <c r="J35" i="12"/>
  <c r="J22" i="12"/>
  <c r="I22" i="12"/>
  <c r="J38" i="12"/>
  <c r="I38" i="12"/>
  <c r="J54" i="12"/>
  <c r="I54" i="12"/>
  <c r="K46" i="6"/>
  <c r="J46" i="6"/>
  <c r="I46" i="6"/>
  <c r="S38" i="6"/>
  <c r="R38" i="6"/>
  <c r="Q38" i="6"/>
  <c r="M12" i="5"/>
  <c r="L12" i="5"/>
  <c r="K12" i="5"/>
  <c r="J12" i="5"/>
  <c r="I12" i="5"/>
  <c r="M15" i="5"/>
  <c r="E121" i="3"/>
  <c r="E113" i="3"/>
  <c r="G43" i="2"/>
  <c r="K14" i="6"/>
  <c r="J14" i="6"/>
  <c r="I14" i="6"/>
  <c r="L214" i="3"/>
  <c r="K214" i="3"/>
  <c r="J214" i="3"/>
  <c r="L7" i="5"/>
  <c r="J7" i="5"/>
  <c r="J20" i="6"/>
  <c r="I20" i="6"/>
  <c r="L159" i="3"/>
  <c r="K159" i="3"/>
  <c r="J159" i="3"/>
  <c r="I192" i="3"/>
  <c r="L30" i="33"/>
  <c r="H30" i="33"/>
  <c r="T16" i="43"/>
  <c r="S16" i="43"/>
  <c r="R16" i="43"/>
  <c r="Q16" i="43"/>
  <c r="P16" i="43"/>
  <c r="N52" i="33"/>
  <c r="F30" i="33"/>
  <c r="J30" i="33"/>
  <c r="L52" i="33"/>
  <c r="U7" i="19"/>
  <c r="X7" i="19"/>
  <c r="M7" i="19"/>
  <c r="D7" i="19"/>
  <c r="R16" i="42"/>
  <c r="Q16" i="42"/>
  <c r="T16" i="42"/>
  <c r="S16" i="42"/>
  <c r="P16" i="42"/>
  <c r="I11" i="37"/>
  <c r="H11" i="37"/>
  <c r="G11" i="37"/>
  <c r="H23" i="19"/>
  <c r="J23" i="19"/>
  <c r="J107" i="14"/>
  <c r="I107" i="14"/>
  <c r="J23" i="14"/>
  <c r="I23" i="14"/>
  <c r="K191" i="3"/>
  <c r="J191" i="3"/>
  <c r="N16" i="43"/>
  <c r="M16" i="43"/>
  <c r="L16" i="43"/>
  <c r="K141" i="42"/>
  <c r="H37" i="19"/>
  <c r="J37" i="19"/>
  <c r="J93" i="14"/>
  <c r="I93" i="14"/>
  <c r="J121" i="14"/>
  <c r="I121" i="14"/>
  <c r="J135" i="14"/>
  <c r="I135" i="14"/>
  <c r="J79" i="14"/>
  <c r="I79" i="14"/>
  <c r="J16" i="42"/>
  <c r="H16" i="42"/>
  <c r="I16" i="42"/>
  <c r="H9" i="19"/>
  <c r="J9" i="19"/>
  <c r="J20" i="19"/>
  <c r="Y22" i="18"/>
  <c r="X22" i="18"/>
  <c r="J65" i="14"/>
  <c r="I65" i="14"/>
  <c r="J163" i="14"/>
  <c r="I163" i="14"/>
  <c r="J51" i="14"/>
  <c r="I51" i="14"/>
  <c r="K43" i="2"/>
  <c r="J43" i="2"/>
  <c r="S11" i="37"/>
  <c r="R11" i="37"/>
  <c r="Q11" i="37"/>
  <c r="P11" i="37"/>
  <c r="T11" i="37"/>
  <c r="O11" i="37"/>
  <c r="R51" i="19"/>
  <c r="J95" i="19"/>
  <c r="K42" i="2"/>
  <c r="J42" i="2"/>
  <c r="J18" i="2"/>
  <c r="K18" i="2"/>
  <c r="K17" i="2"/>
  <c r="J17" i="2"/>
  <c r="K189" i="3"/>
  <c r="J189" i="3"/>
  <c r="K140" i="42"/>
  <c r="K142" i="42"/>
  <c r="J59" i="19"/>
  <c r="K135" i="16"/>
  <c r="J135" i="16"/>
  <c r="I135" i="16"/>
  <c r="K190" i="3"/>
  <c r="N16" i="42"/>
  <c r="M16" i="42"/>
  <c r="L16" i="42"/>
  <c r="J16" i="43"/>
  <c r="H16" i="43"/>
  <c r="I16" i="43"/>
  <c r="K139" i="42"/>
  <c r="K11" i="37"/>
  <c r="M11" i="37"/>
  <c r="L11" i="37"/>
  <c r="I129" i="37"/>
  <c r="H129" i="37"/>
  <c r="G129" i="37"/>
  <c r="J188" i="3"/>
  <c r="K188" i="3"/>
  <c r="J196" i="3"/>
  <c r="K196" i="3"/>
  <c r="J86" i="19"/>
  <c r="J54" i="19"/>
  <c r="K79" i="16"/>
  <c r="J79" i="16"/>
  <c r="I79" i="16"/>
  <c r="J149" i="14"/>
  <c r="I149" i="14"/>
  <c r="J37" i="14"/>
  <c r="I37" i="14"/>
  <c r="K23" i="16"/>
  <c r="J23" i="16"/>
  <c r="I23" i="16"/>
  <c r="J68" i="2"/>
  <c r="L68" i="2"/>
  <c r="K67" i="2"/>
  <c r="J67" i="2"/>
  <c r="P33" i="19" l="1"/>
  <c r="P145" i="19"/>
  <c r="X54" i="19"/>
  <c r="X82" i="19"/>
  <c r="K198" i="3"/>
  <c r="J198" i="3"/>
  <c r="E107" i="19"/>
  <c r="E149" i="19"/>
  <c r="P26" i="19"/>
  <c r="P32" i="19"/>
  <c r="P89" i="19"/>
  <c r="X14" i="19"/>
  <c r="X103" i="19"/>
  <c r="X96" i="19"/>
  <c r="V91" i="19"/>
  <c r="X83" i="19"/>
  <c r="X138" i="19"/>
  <c r="J204" i="3"/>
  <c r="K204" i="3"/>
  <c r="E51" i="19"/>
  <c r="E105" i="19"/>
  <c r="E91" i="19"/>
  <c r="E93" i="19"/>
  <c r="E119" i="19"/>
  <c r="P31" i="19"/>
  <c r="P34" i="19"/>
  <c r="P11" i="19"/>
  <c r="P70" i="19"/>
  <c r="P104" i="19"/>
  <c r="P62" i="19"/>
  <c r="N35" i="19"/>
  <c r="P35" i="19" s="1"/>
  <c r="P27" i="19"/>
  <c r="N49" i="19"/>
  <c r="P41" i="19"/>
  <c r="P138" i="19"/>
  <c r="P71" i="19"/>
  <c r="P82" i="19"/>
  <c r="P90" i="19"/>
  <c r="P159" i="19"/>
  <c r="P144" i="19"/>
  <c r="P141" i="19"/>
  <c r="X110" i="19"/>
  <c r="X19" i="19"/>
  <c r="X31" i="19"/>
  <c r="X101" i="19"/>
  <c r="X62" i="19"/>
  <c r="X154" i="19"/>
  <c r="V121" i="19"/>
  <c r="X122" i="19"/>
  <c r="X29" i="19"/>
  <c r="V119" i="19"/>
  <c r="X119" i="19" s="1"/>
  <c r="X111" i="19"/>
  <c r="X109" i="19"/>
  <c r="X73" i="19"/>
  <c r="X84" i="19"/>
  <c r="V105" i="19"/>
  <c r="X97" i="19"/>
  <c r="X116" i="19"/>
  <c r="V149" i="19"/>
  <c r="X149" i="19" s="1"/>
  <c r="X150" i="19"/>
  <c r="X146" i="19"/>
  <c r="K206" i="3"/>
  <c r="J206" i="3"/>
  <c r="K126" i="3"/>
  <c r="J126" i="3"/>
  <c r="K70" i="2"/>
  <c r="J70" i="2"/>
  <c r="J127" i="3"/>
  <c r="K127" i="3"/>
  <c r="J129" i="3"/>
  <c r="K129" i="3"/>
  <c r="K44" i="2"/>
  <c r="J44" i="2"/>
  <c r="P54" i="19"/>
  <c r="N121" i="19"/>
  <c r="P122" i="19"/>
  <c r="P124" i="19"/>
  <c r="X159" i="19"/>
  <c r="X12" i="19"/>
  <c r="J43" i="33"/>
  <c r="P58" i="19"/>
  <c r="E23" i="19"/>
  <c r="E121" i="19"/>
  <c r="P20" i="19"/>
  <c r="P12" i="19"/>
  <c r="P43" i="19"/>
  <c r="P19" i="19"/>
  <c r="P96" i="19"/>
  <c r="N133" i="19"/>
  <c r="P125" i="19"/>
  <c r="P67" i="19"/>
  <c r="P44" i="19"/>
  <c r="N63" i="19"/>
  <c r="P55" i="19"/>
  <c r="P151" i="19"/>
  <c r="P72" i="19"/>
  <c r="N91" i="19"/>
  <c r="P83" i="19"/>
  <c r="N93" i="19"/>
  <c r="P94" i="19"/>
  <c r="P102" i="19"/>
  <c r="N161" i="19"/>
  <c r="P161" i="19" s="1"/>
  <c r="P153" i="19"/>
  <c r="N149" i="19"/>
  <c r="P150" i="19"/>
  <c r="X11" i="19"/>
  <c r="X98" i="19"/>
  <c r="X40" i="19"/>
  <c r="X127" i="19"/>
  <c r="X67" i="19"/>
  <c r="V9" i="19"/>
  <c r="X10" i="19"/>
  <c r="X15" i="19"/>
  <c r="V37" i="19"/>
  <c r="X38" i="19"/>
  <c r="X152" i="19"/>
  <c r="X117" i="19"/>
  <c r="X74" i="19"/>
  <c r="X85" i="19"/>
  <c r="X114" i="19"/>
  <c r="X126" i="19"/>
  <c r="X158" i="19"/>
  <c r="X155" i="19"/>
  <c r="K197" i="3"/>
  <c r="J197" i="3"/>
  <c r="J201" i="3"/>
  <c r="K201" i="3"/>
  <c r="K132" i="3"/>
  <c r="J132" i="3"/>
  <c r="N9" i="19"/>
  <c r="P10" i="19"/>
  <c r="X160" i="19"/>
  <c r="P28" i="19"/>
  <c r="P59" i="19"/>
  <c r="P84" i="19"/>
  <c r="P158" i="19"/>
  <c r="X34" i="19"/>
  <c r="X95" i="19"/>
  <c r="X128" i="19"/>
  <c r="X143" i="19"/>
  <c r="K128" i="3"/>
  <c r="J128" i="3"/>
  <c r="P61" i="19"/>
  <c r="P88" i="19"/>
  <c r="V77" i="19"/>
  <c r="X69" i="19"/>
  <c r="P131" i="19"/>
  <c r="P18" i="19"/>
  <c r="P81" i="19"/>
  <c r="N135" i="19"/>
  <c r="P135" i="19" s="1"/>
  <c r="P136" i="19"/>
  <c r="X26" i="19"/>
  <c r="X68" i="19"/>
  <c r="X72" i="19"/>
  <c r="V107" i="19"/>
  <c r="X108" i="19"/>
  <c r="E63" i="19"/>
  <c r="N51" i="19"/>
  <c r="P51" i="19" s="1"/>
  <c r="P52" i="19"/>
  <c r="P101" i="19"/>
  <c r="P73" i="19"/>
  <c r="P126" i="19"/>
  <c r="X16" i="19"/>
  <c r="V23" i="19"/>
  <c r="X24" i="19"/>
  <c r="X118" i="19"/>
  <c r="X86" i="19"/>
  <c r="V147" i="19"/>
  <c r="X139" i="19"/>
  <c r="E37" i="19"/>
  <c r="E49" i="19"/>
  <c r="P14" i="19"/>
  <c r="P99" i="19"/>
  <c r="P56" i="19"/>
  <c r="P45" i="19"/>
  <c r="P154" i="19"/>
  <c r="P30" i="19"/>
  <c r="P114" i="19"/>
  <c r="P110" i="19"/>
  <c r="P68" i="19"/>
  <c r="P95" i="19"/>
  <c r="P74" i="19"/>
  <c r="P85" i="19"/>
  <c r="P109" i="19"/>
  <c r="P118" i="19"/>
  <c r="P143" i="19"/>
  <c r="X43" i="19"/>
  <c r="X104" i="19"/>
  <c r="X53" i="19"/>
  <c r="X25" i="19"/>
  <c r="V21" i="19"/>
  <c r="X13" i="19"/>
  <c r="V35" i="19"/>
  <c r="X27" i="19"/>
  <c r="X32" i="19"/>
  <c r="V51" i="19"/>
  <c r="X51" i="19" s="1"/>
  <c r="X52" i="19"/>
  <c r="V161" i="19"/>
  <c r="X161" i="19" s="1"/>
  <c r="X153" i="19"/>
  <c r="X130" i="19"/>
  <c r="X76" i="19"/>
  <c r="X87" i="19"/>
  <c r="X156" i="19"/>
  <c r="X145" i="19"/>
  <c r="X131" i="19"/>
  <c r="P142" i="19"/>
  <c r="N79" i="19"/>
  <c r="P80" i="19"/>
  <c r="V65" i="19"/>
  <c r="X65" i="19" s="1"/>
  <c r="X66" i="19"/>
  <c r="X71" i="19"/>
  <c r="X132" i="19"/>
  <c r="P42" i="19"/>
  <c r="N147" i="19"/>
  <c r="P139" i="19"/>
  <c r="P132" i="19"/>
  <c r="X70" i="19"/>
  <c r="X20" i="19"/>
  <c r="V93" i="19"/>
  <c r="X94" i="19"/>
  <c r="P46" i="19"/>
  <c r="N21" i="19"/>
  <c r="P13" i="19"/>
  <c r="P157" i="19"/>
  <c r="N119" i="19"/>
  <c r="P111" i="19"/>
  <c r="X28" i="19"/>
  <c r="X46" i="19"/>
  <c r="E35" i="19"/>
  <c r="E133" i="19"/>
  <c r="E135" i="19"/>
  <c r="P48" i="19"/>
  <c r="N105" i="19"/>
  <c r="P105" i="19" s="1"/>
  <c r="P97" i="19"/>
  <c r="P60" i="19"/>
  <c r="P53" i="19"/>
  <c r="P16" i="19"/>
  <c r="P39" i="19"/>
  <c r="P116" i="19"/>
  <c r="P137" i="19"/>
  <c r="P113" i="19"/>
  <c r="P103" i="19"/>
  <c r="P75" i="19"/>
  <c r="P86" i="19"/>
  <c r="P117" i="19"/>
  <c r="P123" i="19"/>
  <c r="P152" i="19"/>
  <c r="X113" i="19"/>
  <c r="X57" i="19"/>
  <c r="X33" i="19"/>
  <c r="X30" i="19"/>
  <c r="X44" i="19"/>
  <c r="V49" i="19"/>
  <c r="X49" i="19" s="1"/>
  <c r="X41" i="19"/>
  <c r="X56" i="19"/>
  <c r="X112" i="19"/>
  <c r="X137" i="19"/>
  <c r="V79" i="19"/>
  <c r="X80" i="19"/>
  <c r="X88" i="19"/>
  <c r="V133" i="19"/>
  <c r="X133" i="19" s="1"/>
  <c r="X125" i="19"/>
  <c r="X151" i="19"/>
  <c r="X140" i="19"/>
  <c r="J45" i="2"/>
  <c r="K45" i="2"/>
  <c r="K199" i="3"/>
  <c r="J199" i="3"/>
  <c r="J200" i="3"/>
  <c r="K200" i="3"/>
  <c r="N37" i="19"/>
  <c r="P38" i="19"/>
  <c r="P155" i="19"/>
  <c r="X47" i="19"/>
  <c r="X99" i="19"/>
  <c r="E147" i="19"/>
  <c r="N65" i="19"/>
  <c r="P65" i="19" s="1"/>
  <c r="P66" i="19"/>
  <c r="P115" i="19"/>
  <c r="P146" i="19"/>
  <c r="X58" i="19"/>
  <c r="X100" i="19"/>
  <c r="X141" i="19"/>
  <c r="K125" i="3"/>
  <c r="J125" i="3"/>
  <c r="E9" i="19"/>
  <c r="E65" i="19"/>
  <c r="E161" i="19"/>
  <c r="P40" i="19"/>
  <c r="N107" i="19"/>
  <c r="P108" i="19"/>
  <c r="P98" i="19"/>
  <c r="P100" i="19"/>
  <c r="X48" i="19"/>
  <c r="X18" i="19"/>
  <c r="X75" i="19"/>
  <c r="X123" i="19"/>
  <c r="E21" i="19"/>
  <c r="E77" i="19"/>
  <c r="E79" i="19"/>
  <c r="P29" i="19"/>
  <c r="P156" i="19"/>
  <c r="N77" i="19"/>
  <c r="P69" i="19"/>
  <c r="P57" i="19"/>
  <c r="P25" i="19"/>
  <c r="P47" i="19"/>
  <c r="P129" i="19"/>
  <c r="P15" i="19"/>
  <c r="P130" i="19"/>
  <c r="P112" i="19"/>
  <c r="P76" i="19"/>
  <c r="P87" i="19"/>
  <c r="P140" i="19"/>
  <c r="P128" i="19"/>
  <c r="P160" i="19"/>
  <c r="X17" i="19"/>
  <c r="X115" i="19"/>
  <c r="X61" i="19"/>
  <c r="X42" i="19"/>
  <c r="X39" i="19"/>
  <c r="V63" i="19"/>
  <c r="X55" i="19"/>
  <c r="X102" i="19"/>
  <c r="X60" i="19"/>
  <c r="V135" i="19"/>
  <c r="X135" i="19" s="1"/>
  <c r="X136" i="19"/>
  <c r="X142" i="19"/>
  <c r="X81" i="19"/>
  <c r="X89" i="19"/>
  <c r="X144" i="19"/>
  <c r="X124" i="19"/>
  <c r="X157" i="19"/>
  <c r="L43" i="33"/>
  <c r="K133" i="3"/>
  <c r="J133" i="3"/>
  <c r="J69" i="2"/>
  <c r="K69" i="2"/>
  <c r="K134" i="3"/>
  <c r="J134" i="3"/>
  <c r="K202" i="3"/>
  <c r="J202" i="3"/>
  <c r="J203" i="3"/>
  <c r="K203" i="3"/>
  <c r="K205" i="3"/>
  <c r="J205" i="3"/>
  <c r="K130" i="3"/>
  <c r="J130" i="3"/>
  <c r="J46" i="2"/>
  <c r="K46" i="2"/>
  <c r="P17" i="19"/>
  <c r="N23" i="19"/>
  <c r="P24" i="19"/>
  <c r="P127" i="19"/>
  <c r="X45" i="19"/>
  <c r="X59" i="19"/>
  <c r="X90" i="19"/>
  <c r="X129" i="19"/>
  <c r="K71" i="2"/>
  <c r="J71" i="2"/>
  <c r="K131" i="3"/>
  <c r="J131" i="3"/>
  <c r="K124" i="3"/>
  <c r="J124" i="3"/>
  <c r="K99" i="17"/>
  <c r="K65" i="16"/>
  <c r="J65" i="16"/>
  <c r="I65" i="16"/>
  <c r="K17" i="17"/>
  <c r="K53" i="17"/>
  <c r="K24" i="17"/>
  <c r="K114" i="16"/>
  <c r="J108" i="18"/>
  <c r="I132" i="18"/>
  <c r="J132" i="18"/>
  <c r="J72" i="18"/>
  <c r="J33" i="18"/>
  <c r="K159" i="17"/>
  <c r="K119" i="22"/>
  <c r="L119" i="22"/>
  <c r="J119" i="22"/>
  <c r="K30" i="17"/>
  <c r="R50" i="18"/>
  <c r="Q50" i="18"/>
  <c r="R8" i="18"/>
  <c r="Q8" i="18"/>
  <c r="R80" i="18"/>
  <c r="R24" i="18"/>
  <c r="R10" i="18"/>
  <c r="R41" i="18"/>
  <c r="R11" i="18"/>
  <c r="R66" i="18"/>
  <c r="R37" i="18"/>
  <c r="J43" i="18"/>
  <c r="J41" i="18"/>
  <c r="K121" i="16"/>
  <c r="J121" i="16"/>
  <c r="I121" i="16"/>
  <c r="I160" i="26"/>
  <c r="J160" i="26"/>
  <c r="K160" i="26"/>
  <c r="K94" i="17"/>
  <c r="R145" i="18"/>
  <c r="R61" i="18"/>
  <c r="R88" i="18"/>
  <c r="J150" i="18"/>
  <c r="J47" i="18"/>
  <c r="R153" i="19"/>
  <c r="R33" i="19"/>
  <c r="K117" i="3"/>
  <c r="J117" i="3"/>
  <c r="K72" i="17"/>
  <c r="R131" i="18"/>
  <c r="K147" i="16"/>
  <c r="J147" i="16"/>
  <c r="I147" i="16"/>
  <c r="J58" i="18"/>
  <c r="J88" i="18"/>
  <c r="R46" i="19"/>
  <c r="R81" i="19"/>
  <c r="R144" i="19"/>
  <c r="R88" i="19"/>
  <c r="R58" i="19"/>
  <c r="K112" i="17"/>
  <c r="K45" i="17"/>
  <c r="K67" i="17"/>
  <c r="R107" i="18"/>
  <c r="R44" i="18"/>
  <c r="J37" i="16"/>
  <c r="I37" i="16"/>
  <c r="K37" i="16"/>
  <c r="J145" i="18"/>
  <c r="J92" i="18"/>
  <c r="I92" i="18"/>
  <c r="R112" i="19"/>
  <c r="K60" i="16"/>
  <c r="K87" i="17"/>
  <c r="K68" i="17"/>
  <c r="R112" i="18"/>
  <c r="R65" i="18"/>
  <c r="R58" i="18"/>
  <c r="J126" i="18"/>
  <c r="J86" i="18"/>
  <c r="J107" i="18"/>
  <c r="K146" i="17"/>
  <c r="K120" i="3"/>
  <c r="J120" i="3"/>
  <c r="K11" i="17"/>
  <c r="K156" i="17"/>
  <c r="K137" i="17"/>
  <c r="K49" i="17"/>
  <c r="I49" i="17"/>
  <c r="J49" i="17"/>
  <c r="K151" i="17"/>
  <c r="R110" i="18"/>
  <c r="R31" i="18"/>
  <c r="J117" i="18"/>
  <c r="J50" i="18"/>
  <c r="I50" i="18"/>
  <c r="J89" i="18"/>
  <c r="K39" i="16"/>
  <c r="K99" i="16"/>
  <c r="X148" i="18"/>
  <c r="Y148" i="18"/>
  <c r="Y155" i="18"/>
  <c r="Y73" i="18"/>
  <c r="R159" i="19"/>
  <c r="K34" i="26"/>
  <c r="J34" i="26"/>
  <c r="I34" i="26"/>
  <c r="K125" i="17"/>
  <c r="J80" i="18"/>
  <c r="R26" i="18"/>
  <c r="J147" i="17"/>
  <c r="I147" i="17"/>
  <c r="K147" i="17"/>
  <c r="K131" i="16"/>
  <c r="J26" i="18"/>
  <c r="J70" i="18"/>
  <c r="Y140" i="18"/>
  <c r="R111" i="19"/>
  <c r="R11" i="19"/>
  <c r="L129" i="37"/>
  <c r="K129" i="37"/>
  <c r="O129" i="37"/>
  <c r="N129" i="37"/>
  <c r="M129" i="37"/>
  <c r="Q22" i="18"/>
  <c r="R22" i="18"/>
  <c r="J64" i="18"/>
  <c r="I64" i="18"/>
  <c r="Y117" i="18"/>
  <c r="J16" i="41"/>
  <c r="H16" i="41"/>
  <c r="I16" i="41"/>
  <c r="J118" i="13"/>
  <c r="I118" i="13"/>
  <c r="K118" i="13"/>
  <c r="K122" i="3"/>
  <c r="J122" i="3"/>
  <c r="K9" i="17"/>
  <c r="J9" i="17"/>
  <c r="I9" i="17"/>
  <c r="K152" i="17"/>
  <c r="K34" i="17"/>
  <c r="K14" i="17"/>
  <c r="K109" i="17"/>
  <c r="K83" i="17"/>
  <c r="K103" i="17"/>
  <c r="K73" i="17"/>
  <c r="K129" i="17"/>
  <c r="K116" i="17"/>
  <c r="K160" i="17"/>
  <c r="K10" i="17"/>
  <c r="K40" i="17"/>
  <c r="K142" i="17"/>
  <c r="K60" i="17"/>
  <c r="K47" i="17"/>
  <c r="K18" i="17"/>
  <c r="I160" i="13"/>
  <c r="K160" i="13"/>
  <c r="J160" i="13"/>
  <c r="W9" i="17"/>
  <c r="V9" i="17"/>
  <c r="U9" i="17"/>
  <c r="W13" i="17"/>
  <c r="W15" i="17"/>
  <c r="X76" i="18"/>
  <c r="Y76" i="18"/>
  <c r="X91" i="19"/>
  <c r="K25" i="17"/>
  <c r="J122" i="18"/>
  <c r="K77" i="22"/>
  <c r="L77" i="22"/>
  <c r="J77" i="22"/>
  <c r="K132" i="26"/>
  <c r="J132" i="26"/>
  <c r="I132" i="26"/>
  <c r="K81" i="17"/>
  <c r="K84" i="17"/>
  <c r="J148" i="18"/>
  <c r="I148" i="18"/>
  <c r="R161" i="19"/>
  <c r="H21" i="19"/>
  <c r="J21" i="19"/>
  <c r="K104" i="17"/>
  <c r="K85" i="17"/>
  <c r="K117" i="17"/>
  <c r="Q20" i="18"/>
  <c r="R20" i="18"/>
  <c r="J143" i="18"/>
  <c r="W9" i="16"/>
  <c r="V9" i="16"/>
  <c r="U9" i="16"/>
  <c r="W14" i="16"/>
  <c r="W10" i="16"/>
  <c r="K118" i="3"/>
  <c r="J118" i="3"/>
  <c r="W21" i="17"/>
  <c r="V21" i="17"/>
  <c r="U21" i="17"/>
  <c r="K141" i="17"/>
  <c r="K154" i="17"/>
  <c r="J75" i="18"/>
  <c r="K192" i="3"/>
  <c r="J192" i="3"/>
  <c r="K195" i="3"/>
  <c r="J195" i="3"/>
  <c r="K114" i="3"/>
  <c r="J114" i="3"/>
  <c r="K77" i="16"/>
  <c r="J77" i="16"/>
  <c r="I77" i="16"/>
  <c r="K33" i="17"/>
  <c r="Q78" i="18"/>
  <c r="R78" i="18"/>
  <c r="R92" i="18"/>
  <c r="Q92" i="18"/>
  <c r="I9" i="16"/>
  <c r="J9" i="16"/>
  <c r="K9" i="16"/>
  <c r="K136" i="16"/>
  <c r="K153" i="16"/>
  <c r="K15" i="16"/>
  <c r="K44" i="16"/>
  <c r="K130" i="16"/>
  <c r="K54" i="16"/>
  <c r="K160" i="16"/>
  <c r="K33" i="16"/>
  <c r="K12" i="16"/>
  <c r="K113" i="16"/>
  <c r="K156" i="16"/>
  <c r="K28" i="16"/>
  <c r="K48" i="16"/>
  <c r="K152" i="16"/>
  <c r="K31" i="16"/>
  <c r="K117" i="16"/>
  <c r="K159" i="16"/>
  <c r="K58" i="16"/>
  <c r="K74" i="16"/>
  <c r="K75" i="16"/>
  <c r="K118" i="16"/>
  <c r="K70" i="16"/>
  <c r="K96" i="16"/>
  <c r="K80" i="16"/>
  <c r="K97" i="16"/>
  <c r="K41" i="16"/>
  <c r="K32" i="16"/>
  <c r="K143" i="16"/>
  <c r="K101" i="16"/>
  <c r="K19" i="16"/>
  <c r="K27" i="16"/>
  <c r="K53" i="16"/>
  <c r="K62" i="16"/>
  <c r="K57" i="16"/>
  <c r="K109" i="16"/>
  <c r="K14" i="16"/>
  <c r="K144" i="16"/>
  <c r="K11" i="16"/>
  <c r="K16" i="16"/>
  <c r="K122" i="16"/>
  <c r="K139" i="16"/>
  <c r="K83" i="16"/>
  <c r="K24" i="16"/>
  <c r="K126" i="16"/>
  <c r="K127" i="16"/>
  <c r="K42" i="16"/>
  <c r="K45" i="16"/>
  <c r="K88" i="16"/>
  <c r="K18" i="16"/>
  <c r="K10" i="16"/>
  <c r="K66" i="16"/>
  <c r="K84" i="16"/>
  <c r="K110" i="16"/>
  <c r="K25" i="16"/>
  <c r="K61" i="16"/>
  <c r="K104" i="16"/>
  <c r="K71" i="16"/>
  <c r="K67" i="16"/>
  <c r="K100" i="16"/>
  <c r="K40" i="16"/>
  <c r="K20" i="16"/>
  <c r="K87" i="16"/>
  <c r="J123" i="18"/>
  <c r="J17" i="18"/>
  <c r="K13" i="17"/>
  <c r="P79" i="19"/>
  <c r="R79" i="19"/>
  <c r="J107" i="19"/>
  <c r="H107" i="19"/>
  <c r="L91" i="22"/>
  <c r="K91" i="22"/>
  <c r="J91" i="22"/>
  <c r="K115" i="3"/>
  <c r="J115" i="3"/>
  <c r="K52" i="16"/>
  <c r="K112" i="16"/>
  <c r="K71" i="17"/>
  <c r="K100" i="17"/>
  <c r="J136" i="18"/>
  <c r="H79" i="19"/>
  <c r="J79" i="19"/>
  <c r="K140" i="17"/>
  <c r="K27" i="17"/>
  <c r="J44" i="18"/>
  <c r="K151" i="16"/>
  <c r="R19" i="19"/>
  <c r="R126" i="19"/>
  <c r="K91" i="16"/>
  <c r="J91" i="16"/>
  <c r="I91" i="16"/>
  <c r="K161" i="17"/>
  <c r="I161" i="17"/>
  <c r="J161" i="17"/>
  <c r="R55" i="18"/>
  <c r="R75" i="18"/>
  <c r="K140" i="16"/>
  <c r="J154" i="18"/>
  <c r="J118" i="18"/>
  <c r="I118" i="18"/>
  <c r="J30" i="18"/>
  <c r="X160" i="18"/>
  <c r="Y160" i="18"/>
  <c r="R115" i="19"/>
  <c r="L49" i="22"/>
  <c r="K49" i="22"/>
  <c r="J49" i="22"/>
  <c r="J105" i="22"/>
  <c r="K105" i="22"/>
  <c r="L105" i="22"/>
  <c r="K68" i="16"/>
  <c r="Q106" i="18"/>
  <c r="R106" i="18"/>
  <c r="R74" i="18"/>
  <c r="J38" i="18"/>
  <c r="Y62" i="18"/>
  <c r="X62" i="18"/>
  <c r="R135" i="19"/>
  <c r="X93" i="19"/>
  <c r="K46" i="17"/>
  <c r="J135" i="17"/>
  <c r="I135" i="17"/>
  <c r="K135" i="17"/>
  <c r="R116" i="18"/>
  <c r="R64" i="18"/>
  <c r="Q64" i="18"/>
  <c r="K26" i="17"/>
  <c r="J133" i="19"/>
  <c r="H133" i="19"/>
  <c r="R66" i="19"/>
  <c r="R42" i="19"/>
  <c r="X35" i="19"/>
  <c r="K16" i="17"/>
  <c r="R95" i="18"/>
  <c r="R140" i="18"/>
  <c r="R36" i="18"/>
  <c r="Q36" i="18"/>
  <c r="J73" i="18"/>
  <c r="J14" i="18"/>
  <c r="Y90" i="18"/>
  <c r="X90" i="18"/>
  <c r="Y120" i="18"/>
  <c r="X120" i="18"/>
  <c r="R44" i="19"/>
  <c r="H77" i="19"/>
  <c r="J77" i="19"/>
  <c r="J160" i="28"/>
  <c r="I160" i="28"/>
  <c r="M160" i="28"/>
  <c r="L160" i="28"/>
  <c r="K160" i="28"/>
  <c r="K93" i="16"/>
  <c r="J93" i="16"/>
  <c r="I93" i="16"/>
  <c r="R96" i="19"/>
  <c r="L90" i="28"/>
  <c r="I90" i="28"/>
  <c r="K90" i="28"/>
  <c r="J90" i="28"/>
  <c r="M90" i="28"/>
  <c r="Q34" i="18"/>
  <c r="R34" i="18"/>
  <c r="X9" i="19"/>
  <c r="I34" i="18"/>
  <c r="J34" i="18"/>
  <c r="R119" i="19"/>
  <c r="P119" i="19"/>
  <c r="W17" i="16"/>
  <c r="K128" i="17"/>
  <c r="N146" i="41"/>
  <c r="L146" i="41"/>
  <c r="O146" i="41"/>
  <c r="M146" i="41"/>
  <c r="M34" i="28"/>
  <c r="J34" i="28"/>
  <c r="L34" i="28"/>
  <c r="K34" i="28"/>
  <c r="I34" i="28"/>
  <c r="R156" i="18"/>
  <c r="R155" i="19"/>
  <c r="H91" i="19"/>
  <c r="J91" i="19"/>
  <c r="J35" i="17"/>
  <c r="I35" i="17"/>
  <c r="K35" i="17"/>
  <c r="W17" i="17"/>
  <c r="K51" i="17"/>
  <c r="J51" i="17"/>
  <c r="I51" i="17"/>
  <c r="J152" i="18"/>
  <c r="J94" i="18"/>
  <c r="Y48" i="18"/>
  <c r="X48" i="18"/>
  <c r="I20" i="26"/>
  <c r="K20" i="26"/>
  <c r="J20" i="26"/>
  <c r="W11" i="16"/>
  <c r="K131" i="17"/>
  <c r="K20" i="17"/>
  <c r="W12" i="17"/>
  <c r="J157" i="18"/>
  <c r="J110" i="18"/>
  <c r="W13" i="16"/>
  <c r="W21" i="22"/>
  <c r="X21" i="22"/>
  <c r="V21" i="22"/>
  <c r="W14" i="17"/>
  <c r="K55" i="17"/>
  <c r="K96" i="17"/>
  <c r="K76" i="17"/>
  <c r="W12" i="16"/>
  <c r="J151" i="18"/>
  <c r="J140" i="18"/>
  <c r="J96" i="18"/>
  <c r="J13" i="18"/>
  <c r="X132" i="18"/>
  <c r="Y132" i="18"/>
  <c r="X107" i="19"/>
  <c r="J147" i="22"/>
  <c r="L147" i="22"/>
  <c r="K147" i="22"/>
  <c r="K119" i="3"/>
  <c r="J119" i="3"/>
  <c r="K49" i="16"/>
  <c r="J49" i="16"/>
  <c r="I49" i="16"/>
  <c r="K48" i="17"/>
  <c r="J29" i="18"/>
  <c r="Y92" i="18"/>
  <c r="X92" i="18"/>
  <c r="K133" i="22"/>
  <c r="L133" i="22"/>
  <c r="J133" i="22"/>
  <c r="J76" i="26"/>
  <c r="I76" i="26"/>
  <c r="K76" i="26"/>
  <c r="K38" i="17"/>
  <c r="K41" i="17"/>
  <c r="R48" i="18"/>
  <c r="Q48" i="18"/>
  <c r="W16" i="17"/>
  <c r="J69" i="18"/>
  <c r="J62" i="18"/>
  <c r="I62" i="18"/>
  <c r="Y106" i="18"/>
  <c r="X106" i="18"/>
  <c r="I118" i="26"/>
  <c r="K118" i="26"/>
  <c r="J118" i="26"/>
  <c r="K48" i="26"/>
  <c r="J48" i="26"/>
  <c r="I48" i="26"/>
  <c r="K29" i="17"/>
  <c r="K48" i="28"/>
  <c r="J48" i="28"/>
  <c r="I48" i="28"/>
  <c r="M48" i="28"/>
  <c r="L48" i="28"/>
  <c r="K77" i="17"/>
  <c r="J77" i="17"/>
  <c r="I77" i="17"/>
  <c r="K137" i="16"/>
  <c r="M146" i="43"/>
  <c r="L146" i="43"/>
  <c r="O146" i="43"/>
  <c r="N146" i="43"/>
  <c r="R152" i="18"/>
  <c r="H65" i="19"/>
  <c r="J65" i="19"/>
  <c r="I146" i="41"/>
  <c r="H146" i="41"/>
  <c r="K146" i="41" s="1"/>
  <c r="G146" i="41"/>
  <c r="R23" i="18"/>
  <c r="J121" i="3"/>
  <c r="K121" i="3"/>
  <c r="K43" i="17"/>
  <c r="R129" i="19"/>
  <c r="L7" i="19"/>
  <c r="K20" i="13"/>
  <c r="J20" i="13"/>
  <c r="I20" i="13"/>
  <c r="J8" i="18"/>
  <c r="I8" i="18"/>
  <c r="J130" i="18"/>
  <c r="J19" i="18"/>
  <c r="J93" i="18"/>
  <c r="J71" i="18"/>
  <c r="J100" i="18"/>
  <c r="J27" i="18"/>
  <c r="J37" i="18"/>
  <c r="J28" i="18"/>
  <c r="J32" i="18"/>
  <c r="J15" i="18"/>
  <c r="J18" i="18"/>
  <c r="K21" i="17"/>
  <c r="J21" i="17"/>
  <c r="I21" i="17"/>
  <c r="K194" i="3"/>
  <c r="C7" i="19"/>
  <c r="J79" i="17"/>
  <c r="I79" i="17"/>
  <c r="K79" i="17"/>
  <c r="K13" i="16"/>
  <c r="K46" i="16"/>
  <c r="K150" i="16"/>
  <c r="J144" i="18"/>
  <c r="J52" i="18"/>
  <c r="K126" i="17"/>
  <c r="X104" i="18"/>
  <c r="Y104" i="18"/>
  <c r="P63" i="19"/>
  <c r="R63" i="19"/>
  <c r="J147" i="19"/>
  <c r="H147" i="19"/>
  <c r="J119" i="19"/>
  <c r="H119" i="19"/>
  <c r="K122" i="17"/>
  <c r="R120" i="18"/>
  <c r="Q120" i="18"/>
  <c r="J156" i="18"/>
  <c r="J53" i="18"/>
  <c r="J66" i="18"/>
  <c r="K125" i="16"/>
  <c r="R133" i="19"/>
  <c r="P133" i="19"/>
  <c r="K116" i="3"/>
  <c r="J116" i="3"/>
  <c r="K19" i="17"/>
  <c r="R151" i="18"/>
  <c r="R99" i="18"/>
  <c r="R132" i="18"/>
  <c r="Q132" i="18"/>
  <c r="K74" i="17"/>
  <c r="J160" i="18"/>
  <c r="I160" i="18"/>
  <c r="J120" i="18"/>
  <c r="I120" i="18"/>
  <c r="J46" i="18"/>
  <c r="J16" i="18"/>
  <c r="K108" i="16"/>
  <c r="R146" i="19"/>
  <c r="R39" i="19"/>
  <c r="K145" i="16"/>
  <c r="K153" i="17"/>
  <c r="R139" i="18"/>
  <c r="Q90" i="18"/>
  <c r="R90" i="18"/>
  <c r="J36" i="18"/>
  <c r="I36" i="18"/>
  <c r="W21" i="16"/>
  <c r="U21" i="16"/>
  <c r="V21" i="16"/>
  <c r="Y146" i="18"/>
  <c r="X146" i="18"/>
  <c r="R141" i="19"/>
  <c r="K63" i="17"/>
  <c r="J63" i="17"/>
  <c r="I63" i="17"/>
  <c r="R73" i="18"/>
  <c r="R71" i="18"/>
  <c r="K81" i="16"/>
  <c r="J104" i="18"/>
  <c r="I104" i="18"/>
  <c r="K114" i="17"/>
  <c r="R153" i="18"/>
  <c r="R129" i="18"/>
  <c r="R39" i="18"/>
  <c r="J137" i="18"/>
  <c r="J87" i="18"/>
  <c r="I22" i="18"/>
  <c r="J22" i="18"/>
  <c r="R113" i="19"/>
  <c r="K104" i="26"/>
  <c r="I104" i="26"/>
  <c r="J104" i="26"/>
  <c r="K86" i="16"/>
  <c r="I37" i="17"/>
  <c r="J37" i="17"/>
  <c r="K37" i="17"/>
  <c r="K70" i="17"/>
  <c r="K59" i="17"/>
  <c r="R104" i="18"/>
  <c r="Q104" i="18"/>
  <c r="R115" i="18"/>
  <c r="J128" i="18"/>
  <c r="J12" i="18"/>
  <c r="K56" i="16"/>
  <c r="K116" i="16"/>
  <c r="X8" i="18"/>
  <c r="Y8" i="18"/>
  <c r="Y31" i="18"/>
  <c r="Y17" i="18"/>
  <c r="Y46" i="18"/>
  <c r="Y18" i="18"/>
  <c r="Y102" i="18"/>
  <c r="Y9" i="18"/>
  <c r="Y82" i="18"/>
  <c r="Y61" i="18"/>
  <c r="Y83" i="18"/>
  <c r="Y27" i="18"/>
  <c r="Y23" i="18"/>
  <c r="Y14" i="18"/>
  <c r="Y103" i="18"/>
  <c r="Y10" i="18"/>
  <c r="Y96" i="18"/>
  <c r="Y56" i="18"/>
  <c r="Y40" i="18"/>
  <c r="Y26" i="18"/>
  <c r="Y47" i="18"/>
  <c r="R154" i="19"/>
  <c r="K86" i="17"/>
  <c r="K115" i="17"/>
  <c r="K108" i="17"/>
  <c r="J153" i="18"/>
  <c r="Y85" i="18"/>
  <c r="Y69" i="18"/>
  <c r="R145" i="19"/>
  <c r="M118" i="28"/>
  <c r="K118" i="28"/>
  <c r="J118" i="28"/>
  <c r="I118" i="28"/>
  <c r="L118" i="28"/>
  <c r="K118" i="17"/>
  <c r="K31" i="17"/>
  <c r="Y112" i="18"/>
  <c r="W15" i="16"/>
  <c r="Q160" i="18"/>
  <c r="R160" i="18"/>
  <c r="R136" i="18"/>
  <c r="N16" i="41"/>
  <c r="M16" i="41"/>
  <c r="L16" i="41"/>
  <c r="W18" i="16"/>
  <c r="X77" i="19"/>
  <c r="K138" i="42"/>
  <c r="X64" i="18"/>
  <c r="Y64" i="18"/>
  <c r="J84" i="18"/>
  <c r="K80" i="17"/>
  <c r="J97" i="18"/>
  <c r="R35" i="19"/>
  <c r="K90" i="26"/>
  <c r="J90" i="26"/>
  <c r="I90" i="26"/>
  <c r="Z7" i="19"/>
  <c r="T7" i="19"/>
  <c r="K193" i="3"/>
  <c r="J193" i="3"/>
  <c r="K69" i="16"/>
  <c r="K119" i="17"/>
  <c r="J119" i="17"/>
  <c r="I119" i="17"/>
  <c r="K110" i="17"/>
  <c r="K82" i="17"/>
  <c r="K12" i="17"/>
  <c r="I21" i="16"/>
  <c r="J21" i="16"/>
  <c r="K21" i="16"/>
  <c r="J149" i="16"/>
  <c r="I149" i="16"/>
  <c r="K149" i="16"/>
  <c r="J45" i="18"/>
  <c r="H51" i="19"/>
  <c r="J51" i="19"/>
  <c r="X121" i="19"/>
  <c r="J105" i="19"/>
  <c r="H105" i="19"/>
  <c r="K89" i="17"/>
  <c r="K121" i="17"/>
  <c r="J121" i="17"/>
  <c r="I121" i="17"/>
  <c r="K102" i="17"/>
  <c r="R141" i="18"/>
  <c r="R70" i="18"/>
  <c r="R122" i="18"/>
  <c r="K133" i="16"/>
  <c r="J133" i="16"/>
  <c r="I133" i="16"/>
  <c r="P9" i="19"/>
  <c r="R9" i="19"/>
  <c r="R150" i="19"/>
  <c r="R15" i="19"/>
  <c r="R102" i="19"/>
  <c r="R41" i="19"/>
  <c r="R68" i="19"/>
  <c r="R34" i="19"/>
  <c r="R74" i="19"/>
  <c r="R24" i="19"/>
  <c r="R69" i="19"/>
  <c r="R26" i="19"/>
  <c r="R17" i="19"/>
  <c r="R32" i="19"/>
  <c r="R56" i="19"/>
  <c r="R60" i="19"/>
  <c r="R85" i="19"/>
  <c r="R12" i="19"/>
  <c r="R20" i="19"/>
  <c r="R43" i="19"/>
  <c r="R52" i="19"/>
  <c r="R76" i="19"/>
  <c r="R55" i="19"/>
  <c r="R94" i="19"/>
  <c r="R100" i="19"/>
  <c r="R130" i="19"/>
  <c r="R83" i="19"/>
  <c r="R10" i="19"/>
  <c r="R143" i="19"/>
  <c r="R59" i="19"/>
  <c r="R86" i="19"/>
  <c r="K34" i="16"/>
  <c r="K158" i="17"/>
  <c r="K62" i="17"/>
  <c r="J91" i="17"/>
  <c r="I91" i="17"/>
  <c r="K91" i="17"/>
  <c r="R42" i="18"/>
  <c r="I107" i="16"/>
  <c r="K107" i="16"/>
  <c r="J107" i="16"/>
  <c r="K57" i="17"/>
  <c r="R14" i="19"/>
  <c r="X21" i="19"/>
  <c r="K85" i="16"/>
  <c r="K150" i="17"/>
  <c r="R117" i="18"/>
  <c r="R43" i="18"/>
  <c r="I63" i="16"/>
  <c r="J63" i="16"/>
  <c r="K63" i="16"/>
  <c r="J129" i="18"/>
  <c r="J48" i="18"/>
  <c r="I48" i="18"/>
  <c r="H49" i="19"/>
  <c r="J49" i="19"/>
  <c r="K128" i="16"/>
  <c r="R57" i="18"/>
  <c r="R159" i="18"/>
  <c r="R149" i="18"/>
  <c r="K17" i="16"/>
  <c r="I134" i="18"/>
  <c r="J134" i="18"/>
  <c r="J68" i="18"/>
  <c r="J35" i="22"/>
  <c r="L35" i="22"/>
  <c r="K35" i="22"/>
  <c r="K136" i="17"/>
  <c r="K95" i="17"/>
  <c r="R29" i="19"/>
  <c r="P93" i="19"/>
  <c r="R93" i="19"/>
  <c r="R71" i="19"/>
  <c r="K119" i="16"/>
  <c r="J119" i="16"/>
  <c r="I119" i="16"/>
  <c r="K26" i="16"/>
  <c r="R27" i="18"/>
  <c r="R144" i="18"/>
  <c r="R40" i="18"/>
  <c r="J146" i="18"/>
  <c r="I146" i="18"/>
  <c r="I78" i="18"/>
  <c r="J78" i="18"/>
  <c r="J54" i="18"/>
  <c r="Y107" i="18"/>
  <c r="Y94" i="18"/>
  <c r="Y12" i="18"/>
  <c r="X147" i="19"/>
  <c r="K107" i="17"/>
  <c r="J107" i="17"/>
  <c r="I107" i="17"/>
  <c r="Y36" i="18"/>
  <c r="X36" i="18"/>
  <c r="I146" i="28"/>
  <c r="M146" i="28"/>
  <c r="L146" i="28"/>
  <c r="K146" i="28"/>
  <c r="J146" i="28"/>
  <c r="L62" i="28"/>
  <c r="I62" i="28"/>
  <c r="M62" i="28"/>
  <c r="K62" i="28"/>
  <c r="J62" i="28"/>
  <c r="K94" i="16"/>
  <c r="R87" i="18"/>
  <c r="R151" i="19"/>
  <c r="R158" i="18"/>
  <c r="J115" i="18"/>
  <c r="K161" i="16"/>
  <c r="J161" i="16"/>
  <c r="I161" i="16"/>
  <c r="R103" i="18"/>
  <c r="K76" i="28"/>
  <c r="J76" i="28"/>
  <c r="I76" i="28"/>
  <c r="M76" i="28"/>
  <c r="L76" i="28"/>
  <c r="R13" i="18"/>
  <c r="J81" i="18"/>
  <c r="Y11" i="18"/>
  <c r="R157" i="19"/>
  <c r="R28" i="18"/>
  <c r="W18" i="17"/>
  <c r="K145" i="43"/>
  <c r="K35" i="16"/>
  <c r="J35" i="16"/>
  <c r="I35" i="16"/>
  <c r="K187" i="3"/>
  <c r="J187" i="3"/>
  <c r="I48" i="13"/>
  <c r="J48" i="13"/>
  <c r="K48" i="13"/>
  <c r="P77" i="19"/>
  <c r="R77" i="19"/>
  <c r="P23" i="19"/>
  <c r="R23" i="19"/>
  <c r="K44" i="17"/>
  <c r="J159" i="18"/>
  <c r="Y34" i="18"/>
  <c r="X34" i="18"/>
  <c r="K63" i="22"/>
  <c r="J63" i="22"/>
  <c r="L63" i="22"/>
  <c r="K76" i="13"/>
  <c r="J76" i="13"/>
  <c r="I76" i="13"/>
  <c r="K62" i="13"/>
  <c r="J62" i="13"/>
  <c r="I62" i="13"/>
  <c r="J104" i="13"/>
  <c r="K104" i="13"/>
  <c r="I104" i="13"/>
  <c r="W10" i="17"/>
  <c r="K101" i="17"/>
  <c r="X63" i="19"/>
  <c r="J186" i="3"/>
  <c r="K186" i="3"/>
  <c r="K132" i="13"/>
  <c r="J132" i="13"/>
  <c r="I132" i="13"/>
  <c r="J34" i="13"/>
  <c r="K34" i="13"/>
  <c r="I34" i="13"/>
  <c r="W19" i="17"/>
  <c r="K98" i="17"/>
  <c r="K130" i="17"/>
  <c r="J23" i="17"/>
  <c r="I23" i="17"/>
  <c r="K23" i="17"/>
  <c r="J102" i="18"/>
  <c r="P37" i="19"/>
  <c r="R37" i="19"/>
  <c r="X79" i="19"/>
  <c r="R121" i="18"/>
  <c r="J158" i="18"/>
  <c r="J113" i="18"/>
  <c r="J55" i="18"/>
  <c r="J25" i="18"/>
  <c r="K90" i="17"/>
  <c r="P107" i="19"/>
  <c r="R107" i="19"/>
  <c r="T23" i="14"/>
  <c r="S23" i="14"/>
  <c r="K138" i="16"/>
  <c r="K15" i="17"/>
  <c r="R126" i="18"/>
  <c r="R52" i="18"/>
  <c r="R101" i="18"/>
  <c r="K52" i="17"/>
  <c r="J127" i="18"/>
  <c r="J121" i="18"/>
  <c r="J83" i="18"/>
  <c r="K47" i="16"/>
  <c r="P91" i="19"/>
  <c r="R91" i="19"/>
  <c r="R149" i="19"/>
  <c r="P149" i="19"/>
  <c r="R147" i="19"/>
  <c r="P147" i="19"/>
  <c r="R101" i="19"/>
  <c r="K66" i="17"/>
  <c r="J112" i="18"/>
  <c r="W19" i="16"/>
  <c r="I149" i="17"/>
  <c r="K149" i="17"/>
  <c r="J149" i="17"/>
  <c r="K54" i="17"/>
  <c r="R97" i="18"/>
  <c r="K123" i="16"/>
  <c r="K143" i="17"/>
  <c r="J141" i="18"/>
  <c r="J85" i="18"/>
  <c r="J114" i="18"/>
  <c r="K90" i="16"/>
  <c r="H149" i="19"/>
  <c r="J149" i="19"/>
  <c r="R40" i="19"/>
  <c r="R61" i="19"/>
  <c r="P121" i="19"/>
  <c r="R121" i="19"/>
  <c r="K123" i="17"/>
  <c r="K144" i="17"/>
  <c r="R148" i="18"/>
  <c r="Q148" i="18"/>
  <c r="R62" i="18"/>
  <c r="Q62" i="18"/>
  <c r="R84" i="18"/>
  <c r="J105" i="16"/>
  <c r="I105" i="16"/>
  <c r="K105" i="16"/>
  <c r="K158" i="16"/>
  <c r="I76" i="18"/>
  <c r="J76" i="18"/>
  <c r="J101" i="18"/>
  <c r="J31" i="18"/>
  <c r="R18" i="18"/>
  <c r="J121" i="19"/>
  <c r="H121" i="19"/>
  <c r="R114" i="19"/>
  <c r="K43" i="16"/>
  <c r="K103" i="16"/>
  <c r="K145" i="17"/>
  <c r="R111" i="18"/>
  <c r="R113" i="18"/>
  <c r="R56" i="18"/>
  <c r="W20" i="17"/>
  <c r="R47" i="18"/>
  <c r="K124" i="16"/>
  <c r="J139" i="18"/>
  <c r="J98" i="18"/>
  <c r="J23" i="18"/>
  <c r="R19" i="18"/>
  <c r="K73" i="16"/>
  <c r="Y134" i="18"/>
  <c r="X134" i="18"/>
  <c r="R53" i="19"/>
  <c r="R97" i="19"/>
  <c r="R156" i="19"/>
  <c r="W20" i="13"/>
  <c r="V20" i="13"/>
  <c r="U20" i="13"/>
  <c r="K97" i="17"/>
  <c r="W11" i="17"/>
  <c r="R102" i="18"/>
  <c r="R96" i="18"/>
  <c r="R30" i="18"/>
  <c r="J20" i="18"/>
  <c r="I20" i="18"/>
  <c r="X20" i="18"/>
  <c r="Y20" i="18"/>
  <c r="R89" i="19"/>
  <c r="R25" i="19"/>
  <c r="R62" i="19"/>
  <c r="J10" i="18"/>
  <c r="K82" i="16"/>
  <c r="K69" i="17"/>
  <c r="Y74" i="18"/>
  <c r="I146" i="42"/>
  <c r="H146" i="42"/>
  <c r="K146" i="42" s="1"/>
  <c r="G146" i="42"/>
  <c r="R146" i="18"/>
  <c r="Q146" i="18"/>
  <c r="L146" i="42"/>
  <c r="O146" i="42"/>
  <c r="N146" i="42"/>
  <c r="M146" i="42"/>
  <c r="K146" i="13"/>
  <c r="J146" i="13"/>
  <c r="I146" i="13"/>
  <c r="H161" i="19"/>
  <c r="J161" i="19"/>
  <c r="K123" i="3"/>
  <c r="J123" i="3"/>
  <c r="K51" i="16"/>
  <c r="J51" i="16"/>
  <c r="I51" i="16"/>
  <c r="K56" i="17"/>
  <c r="K157" i="17"/>
  <c r="Q134" i="18"/>
  <c r="R134" i="18"/>
  <c r="P21" i="19"/>
  <c r="R21" i="19"/>
  <c r="K113" i="17"/>
  <c r="K93" i="17"/>
  <c r="I93" i="17"/>
  <c r="J93" i="17"/>
  <c r="X50" i="18"/>
  <c r="Y50" i="18"/>
  <c r="H93" i="19"/>
  <c r="J93" i="19"/>
  <c r="L21" i="22"/>
  <c r="J21" i="22"/>
  <c r="K21" i="22"/>
  <c r="K65" i="17"/>
  <c r="J65" i="17"/>
  <c r="I65" i="17"/>
  <c r="K75" i="17"/>
  <c r="J103" i="18"/>
  <c r="J40" i="18"/>
  <c r="J135" i="18"/>
  <c r="J95" i="18"/>
  <c r="J99" i="18"/>
  <c r="J56" i="18"/>
  <c r="K132" i="17"/>
  <c r="K28" i="17"/>
  <c r="J142" i="18"/>
  <c r="J59" i="18"/>
  <c r="J82" i="18"/>
  <c r="J106" i="18"/>
  <c r="I106" i="18"/>
  <c r="X105" i="19"/>
  <c r="R18" i="19"/>
  <c r="I105" i="17"/>
  <c r="J105" i="17"/>
  <c r="K105" i="17"/>
  <c r="K127" i="17"/>
  <c r="R45" i="18"/>
  <c r="W20" i="16"/>
  <c r="K39" i="17"/>
  <c r="J138" i="18"/>
  <c r="J79" i="18"/>
  <c r="J109" i="18"/>
  <c r="Y126" i="18"/>
  <c r="R82" i="19"/>
  <c r="X23" i="19"/>
  <c r="I62" i="26"/>
  <c r="K62" i="26"/>
  <c r="J62" i="26"/>
  <c r="K133" i="17"/>
  <c r="J133" i="17"/>
  <c r="I133" i="17"/>
  <c r="K32" i="17"/>
  <c r="Y37" i="18"/>
  <c r="M104" i="28"/>
  <c r="J104" i="28"/>
  <c r="L104" i="28"/>
  <c r="K104" i="28"/>
  <c r="I104" i="28"/>
  <c r="R33" i="18"/>
  <c r="J155" i="18"/>
  <c r="F65" i="33"/>
  <c r="H63" i="19"/>
  <c r="J63" i="19"/>
  <c r="J42" i="18"/>
  <c r="Y122" i="18"/>
  <c r="J60" i="18"/>
  <c r="T16" i="41"/>
  <c r="R16" i="41"/>
  <c r="S16" i="41"/>
  <c r="P16" i="41"/>
  <c r="Q16" i="41"/>
  <c r="H146" i="43"/>
  <c r="K146" i="43" s="1"/>
  <c r="I146" i="43"/>
  <c r="G146" i="43"/>
  <c r="H35" i="19"/>
  <c r="J35" i="19"/>
  <c r="K137" i="43"/>
  <c r="K61" i="17"/>
  <c r="Y128" i="18"/>
  <c r="R140" i="19"/>
  <c r="L65" i="33"/>
  <c r="L132" i="28"/>
  <c r="K132" i="28"/>
  <c r="J132" i="28"/>
  <c r="M132" i="28"/>
  <c r="I132" i="28"/>
  <c r="J90" i="13"/>
  <c r="K90" i="13"/>
  <c r="I90" i="13"/>
  <c r="H65" i="33"/>
  <c r="J116" i="18"/>
  <c r="M20" i="28"/>
  <c r="L20" i="28"/>
  <c r="I20" i="28"/>
  <c r="K20" i="28"/>
  <c r="J20" i="28"/>
  <c r="K143" i="43"/>
  <c r="R68" i="18"/>
  <c r="Y78" i="18"/>
  <c r="X78" i="18"/>
  <c r="Y118" i="18"/>
  <c r="X118" i="18"/>
  <c r="R73" i="19"/>
  <c r="X37" i="19"/>
  <c r="I146" i="26"/>
  <c r="K146" i="26"/>
  <c r="J146" i="26"/>
  <c r="K58" i="17"/>
  <c r="K138" i="17"/>
  <c r="R94" i="18"/>
  <c r="R155" i="18"/>
  <c r="I90" i="18"/>
  <c r="J90" i="18"/>
  <c r="J74" i="18"/>
  <c r="R65" i="19"/>
  <c r="R105" i="19"/>
  <c r="P49" i="19"/>
  <c r="R49" i="19"/>
  <c r="K111" i="16"/>
  <c r="K124" i="17"/>
  <c r="R85" i="18"/>
  <c r="R118" i="18"/>
  <c r="Q118" i="18"/>
  <c r="J125" i="18"/>
  <c r="J51" i="18"/>
  <c r="J24" i="18"/>
  <c r="R95" i="19"/>
  <c r="L161" i="22"/>
  <c r="K161" i="22"/>
  <c r="J161" i="22"/>
  <c r="R86" i="18"/>
  <c r="Y75" i="18"/>
  <c r="J135" i="19"/>
  <c r="H135" i="19"/>
  <c r="K155" i="17"/>
  <c r="R98" i="18"/>
  <c r="R48" i="19"/>
  <c r="R104" i="19"/>
  <c r="K139" i="17"/>
  <c r="R138" i="18"/>
  <c r="R110" i="19"/>
  <c r="K154" i="16"/>
  <c r="K139" i="43"/>
  <c r="J113" i="3"/>
  <c r="K113" i="3"/>
  <c r="Y25" i="18"/>
  <c r="J57" i="18"/>
  <c r="K42" i="17"/>
  <c r="J65" i="18"/>
  <c r="R87" i="19"/>
  <c r="R76" i="18"/>
  <c r="Q76" i="18"/>
  <c r="D107" i="19" l="1"/>
  <c r="M49" i="19"/>
  <c r="M107" i="19"/>
  <c r="Z29" i="19"/>
  <c r="U107" i="19"/>
  <c r="Z124" i="19"/>
  <c r="D63" i="19"/>
  <c r="D147" i="19"/>
  <c r="D149" i="19"/>
  <c r="M91" i="19"/>
  <c r="M93" i="19"/>
  <c r="M147" i="19"/>
  <c r="M149" i="19"/>
  <c r="U63" i="19"/>
  <c r="D21" i="19"/>
  <c r="Z48" i="19"/>
  <c r="U37" i="19"/>
  <c r="U119" i="19"/>
  <c r="Z32" i="19"/>
  <c r="U77" i="19"/>
  <c r="U79" i="19"/>
  <c r="Z88" i="19"/>
  <c r="D77" i="19"/>
  <c r="D121" i="19"/>
  <c r="M63" i="19"/>
  <c r="M65" i="19"/>
  <c r="M121" i="19"/>
  <c r="Z20" i="19"/>
  <c r="M119" i="19"/>
  <c r="U9" i="19"/>
  <c r="Z9" i="19" s="1"/>
  <c r="U49" i="19"/>
  <c r="Z99" i="19"/>
  <c r="Z81" i="19"/>
  <c r="Z138" i="19"/>
  <c r="D93" i="19"/>
  <c r="D9" i="19"/>
  <c r="D119" i="19"/>
  <c r="D161" i="19"/>
  <c r="M51" i="19"/>
  <c r="M161" i="19"/>
  <c r="Z43" i="19"/>
  <c r="Z74" i="19"/>
  <c r="U161" i="19"/>
  <c r="U23" i="19"/>
  <c r="Z23" i="19" s="1"/>
  <c r="U135" i="19"/>
  <c r="Z135" i="19" s="1"/>
  <c r="Z136" i="19"/>
  <c r="Z98" i="19"/>
  <c r="Z109" i="19"/>
  <c r="Z17" i="19"/>
  <c r="U51" i="19"/>
  <c r="Z51" i="19" s="1"/>
  <c r="Z52" i="19"/>
  <c r="Z82" i="19"/>
  <c r="Z113" i="19"/>
  <c r="Z128" i="19"/>
  <c r="U147" i="19"/>
  <c r="Z147" i="19" s="1"/>
  <c r="Z139" i="19"/>
  <c r="U149" i="19"/>
  <c r="Z158" i="19"/>
  <c r="D37" i="19"/>
  <c r="D105" i="19"/>
  <c r="M9" i="19"/>
  <c r="M37" i="19"/>
  <c r="M105" i="19"/>
  <c r="Z131" i="19"/>
  <c r="D49" i="19"/>
  <c r="M21" i="19"/>
  <c r="Z19" i="19"/>
  <c r="Z57" i="19"/>
  <c r="U133" i="19"/>
  <c r="Z133" i="19" s="1"/>
  <c r="Z125" i="19"/>
  <c r="D91" i="19"/>
  <c r="Z95" i="19"/>
  <c r="Z101" i="19"/>
  <c r="Z110" i="19"/>
  <c r="U35" i="19"/>
  <c r="Z35" i="19" s="1"/>
  <c r="Z27" i="19"/>
  <c r="Z26" i="19"/>
  <c r="Z53" i="19"/>
  <c r="Z61" i="19"/>
  <c r="Z72" i="19"/>
  <c r="U91" i="19"/>
  <c r="Z91" i="19" s="1"/>
  <c r="Z83" i="19"/>
  <c r="U93" i="19"/>
  <c r="Z93" i="19" s="1"/>
  <c r="Z94" i="19"/>
  <c r="Z118" i="19"/>
  <c r="Z129" i="19"/>
  <c r="Z140" i="19"/>
  <c r="Z151" i="19"/>
  <c r="Z159" i="19"/>
  <c r="D51" i="19"/>
  <c r="D35" i="19"/>
  <c r="D23" i="19"/>
  <c r="D133" i="19"/>
  <c r="D135" i="19"/>
  <c r="M23" i="19"/>
  <c r="M77" i="19"/>
  <c r="M79" i="19"/>
  <c r="M133" i="19"/>
  <c r="M135" i="19"/>
  <c r="Z30" i="19"/>
  <c r="U65" i="19"/>
  <c r="Z65" i="19" s="1"/>
  <c r="Z66" i="19"/>
  <c r="Z142" i="19"/>
  <c r="Z116" i="19"/>
  <c r="Z87" i="19"/>
  <c r="Z155" i="19"/>
  <c r="Z25" i="19"/>
  <c r="Z112" i="19"/>
  <c r="Z13" i="19"/>
  <c r="U21" i="19"/>
  <c r="Z21" i="19" s="1"/>
  <c r="Z44" i="19"/>
  <c r="Z12" i="19"/>
  <c r="Z34" i="19"/>
  <c r="Z54" i="19"/>
  <c r="Z62" i="19"/>
  <c r="Z73" i="19"/>
  <c r="Z84" i="19"/>
  <c r="U105" i="19"/>
  <c r="Z105" i="19" s="1"/>
  <c r="Z97" i="19"/>
  <c r="U121" i="19"/>
  <c r="Z121" i="19" s="1"/>
  <c r="Z122" i="19"/>
  <c r="Z130" i="19"/>
  <c r="Z141" i="19"/>
  <c r="Z152" i="19"/>
  <c r="Z160" i="19"/>
  <c r="D65" i="19"/>
  <c r="D79" i="19"/>
  <c r="M35" i="19"/>
  <c r="I7" i="19"/>
  <c r="K7" i="19"/>
  <c r="S7" i="19"/>
  <c r="T121" i="19" l="1"/>
  <c r="L77" i="19"/>
  <c r="L161" i="19"/>
  <c r="C93" i="19"/>
  <c r="I93" i="19" s="1"/>
  <c r="I94" i="19"/>
  <c r="C147" i="19"/>
  <c r="I147" i="19" s="1"/>
  <c r="I139" i="19"/>
  <c r="T35" i="19"/>
  <c r="T63" i="19"/>
  <c r="T91" i="19"/>
  <c r="T119" i="19"/>
  <c r="T161" i="19"/>
  <c r="I42" i="19"/>
  <c r="I33" i="19"/>
  <c r="I28" i="19"/>
  <c r="I103" i="19"/>
  <c r="I47" i="19"/>
  <c r="I109" i="19"/>
  <c r="I90" i="19"/>
  <c r="I58" i="19"/>
  <c r="I12" i="19"/>
  <c r="I159" i="19"/>
  <c r="I59" i="19"/>
  <c r="I158" i="19"/>
  <c r="I102" i="19"/>
  <c r="I113" i="19"/>
  <c r="I155" i="19"/>
  <c r="I160" i="19"/>
  <c r="C91" i="19"/>
  <c r="I91" i="19" s="1"/>
  <c r="I83" i="19"/>
  <c r="C63" i="19"/>
  <c r="I63" i="19" s="1"/>
  <c r="I55" i="19"/>
  <c r="L119" i="19"/>
  <c r="L133" i="19"/>
  <c r="L135" i="19"/>
  <c r="I75" i="19"/>
  <c r="I14" i="19"/>
  <c r="I45" i="19"/>
  <c r="I112" i="19"/>
  <c r="I53" i="19"/>
  <c r="I132" i="19"/>
  <c r="I99" i="19"/>
  <c r="I62" i="19"/>
  <c r="I20" i="19"/>
  <c r="I68" i="19"/>
  <c r="I117" i="19"/>
  <c r="C119" i="19"/>
  <c r="I119" i="19" s="1"/>
  <c r="I111" i="19"/>
  <c r="I131" i="19"/>
  <c r="I128" i="19"/>
  <c r="I100" i="19"/>
  <c r="I54" i="19"/>
  <c r="I152" i="19"/>
  <c r="T65" i="19"/>
  <c r="T107" i="19"/>
  <c r="T133" i="19"/>
  <c r="T135" i="19"/>
  <c r="L65" i="19"/>
  <c r="L91" i="19"/>
  <c r="L93" i="19"/>
  <c r="I16" i="19"/>
  <c r="I48" i="19"/>
  <c r="I56" i="19"/>
  <c r="I116" i="19"/>
  <c r="I57" i="19"/>
  <c r="C9" i="19"/>
  <c r="I9" i="19" s="1"/>
  <c r="I10" i="19"/>
  <c r="I140" i="19"/>
  <c r="I67" i="19"/>
  <c r="I29" i="19"/>
  <c r="I17" i="19"/>
  <c r="I87" i="19"/>
  <c r="I123" i="19"/>
  <c r="I124" i="19"/>
  <c r="I144" i="19"/>
  <c r="I137" i="19"/>
  <c r="I19" i="19"/>
  <c r="I101" i="19"/>
  <c r="T79" i="19"/>
  <c r="T37" i="19"/>
  <c r="T51" i="19"/>
  <c r="L107" i="19"/>
  <c r="L23" i="19"/>
  <c r="C121" i="19"/>
  <c r="I121" i="19" s="1"/>
  <c r="I122" i="19"/>
  <c r="I86" i="19"/>
  <c r="I60" i="19"/>
  <c r="I118" i="19"/>
  <c r="I61" i="19"/>
  <c r="I18" i="19"/>
  <c r="I15" i="19"/>
  <c r="I71" i="19"/>
  <c r="C37" i="19"/>
  <c r="I37" i="19" s="1"/>
  <c r="I38" i="19"/>
  <c r="I26" i="19"/>
  <c r="I98" i="19"/>
  <c r="I141" i="19"/>
  <c r="C133" i="19"/>
  <c r="I133" i="19" s="1"/>
  <c r="I125" i="19"/>
  <c r="I151" i="19"/>
  <c r="I145" i="19"/>
  <c r="T49" i="19"/>
  <c r="L51" i="19"/>
  <c r="I39" i="19"/>
  <c r="C107" i="19"/>
  <c r="I107" i="19" s="1"/>
  <c r="I108" i="19"/>
  <c r="I146" i="19"/>
  <c r="T21" i="19"/>
  <c r="L21" i="19"/>
  <c r="L9" i="19"/>
  <c r="L37" i="19"/>
  <c r="L147" i="19"/>
  <c r="L149" i="19"/>
  <c r="I31" i="19"/>
  <c r="I95" i="19"/>
  <c r="C77" i="19"/>
  <c r="I77" i="19" s="1"/>
  <c r="I69" i="19"/>
  <c r="I157" i="19"/>
  <c r="C65" i="19"/>
  <c r="I65" i="19" s="1"/>
  <c r="I66" i="19"/>
  <c r="C35" i="19"/>
  <c r="I35" i="19" s="1"/>
  <c r="I27" i="19"/>
  <c r="C23" i="19"/>
  <c r="I23" i="19" s="1"/>
  <c r="I24" i="19"/>
  <c r="I72" i="19"/>
  <c r="I46" i="19"/>
  <c r="I34" i="19"/>
  <c r="I110" i="19"/>
  <c r="C105" i="19"/>
  <c r="I105" i="19" s="1"/>
  <c r="I97" i="19"/>
  <c r="I130" i="19"/>
  <c r="I156" i="19"/>
  <c r="I154" i="19"/>
  <c r="I84" i="19"/>
  <c r="I82" i="19"/>
  <c r="I142" i="19"/>
  <c r="T23" i="19"/>
  <c r="T93" i="19"/>
  <c r="T147" i="19"/>
  <c r="T149" i="19"/>
  <c r="L79" i="19"/>
  <c r="L49" i="19"/>
  <c r="I25" i="19"/>
  <c r="C161" i="19"/>
  <c r="I161" i="19" s="1"/>
  <c r="I153" i="19"/>
  <c r="I76" i="19"/>
  <c r="C21" i="19"/>
  <c r="I21" i="19" s="1"/>
  <c r="I13" i="19"/>
  <c r="I70" i="19"/>
  <c r="I44" i="19"/>
  <c r="I32" i="19"/>
  <c r="I81" i="19"/>
  <c r="C79" i="19"/>
  <c r="I79" i="19" s="1"/>
  <c r="I80" i="19"/>
  <c r="I43" i="19"/>
  <c r="I115" i="19"/>
  <c r="I114" i="19"/>
  <c r="C149" i="19"/>
  <c r="I149" i="19" s="1"/>
  <c r="I150" i="19"/>
  <c r="I129" i="19"/>
  <c r="I126" i="19"/>
  <c r="I104" i="19"/>
  <c r="T9" i="19"/>
  <c r="T105" i="19"/>
  <c r="T77" i="19"/>
  <c r="L35" i="19"/>
  <c r="L63" i="19"/>
  <c r="L105" i="19"/>
  <c r="L121" i="19"/>
  <c r="I40" i="19"/>
  <c r="I11" i="19"/>
  <c r="I85" i="19"/>
  <c r="I30" i="19"/>
  <c r="I74" i="19"/>
  <c r="I73" i="19"/>
  <c r="C49" i="19"/>
  <c r="I49" i="19" s="1"/>
  <c r="I41" i="19"/>
  <c r="I89" i="19"/>
  <c r="I88" i="19"/>
  <c r="C51" i="19"/>
  <c r="I51" i="19" s="1"/>
  <c r="I52" i="19"/>
  <c r="I127" i="19"/>
  <c r="C135" i="19"/>
  <c r="I135" i="19" s="1"/>
  <c r="I136" i="19"/>
  <c r="I96" i="19"/>
  <c r="I138" i="19"/>
  <c r="I143" i="19"/>
  <c r="Y7" i="19"/>
  <c r="Z150" i="19"/>
  <c r="Z71" i="19"/>
  <c r="Z31" i="19"/>
  <c r="Z24" i="19"/>
  <c r="Z127" i="19"/>
  <c r="Z41" i="19"/>
  <c r="Z80" i="19"/>
  <c r="Z103" i="19"/>
  <c r="Z102" i="19"/>
  <c r="Z15" i="19"/>
  <c r="Z149" i="19"/>
  <c r="Z60" i="19"/>
  <c r="Z40" i="19"/>
  <c r="Z153" i="19"/>
  <c r="Z104" i="19"/>
  <c r="Z49" i="19"/>
  <c r="Z79" i="19"/>
  <c r="Z28" i="19"/>
  <c r="Z86" i="19"/>
  <c r="Z39" i="19"/>
  <c r="Z161" i="19"/>
  <c r="Z89" i="19"/>
  <c r="Z10" i="19"/>
  <c r="Z156" i="19"/>
  <c r="Z69" i="19"/>
  <c r="Z42" i="19"/>
  <c r="Z75" i="19"/>
  <c r="Z11" i="19"/>
  <c r="Z144" i="19"/>
  <c r="Z145" i="19"/>
  <c r="Z77" i="19"/>
  <c r="Z111" i="19"/>
  <c r="Z123" i="19"/>
  <c r="Z67" i="19"/>
  <c r="Z14" i="19"/>
  <c r="Z85" i="19"/>
  <c r="Q7" i="19"/>
  <c r="Z70" i="19"/>
  <c r="Z45" i="19"/>
  <c r="Z76" i="19"/>
  <c r="Z137" i="19"/>
  <c r="Z58" i="19"/>
  <c r="Z119" i="19"/>
  <c r="Z55" i="19"/>
  <c r="Z154" i="19"/>
  <c r="Z56" i="19"/>
  <c r="Z100" i="19"/>
  <c r="Z157" i="19"/>
  <c r="Z59" i="19"/>
  <c r="Z16" i="19"/>
  <c r="Z47" i="19"/>
  <c r="Z126" i="19"/>
  <c r="Z115" i="19"/>
  <c r="Z38" i="19"/>
  <c r="Z63" i="19"/>
  <c r="Z143" i="19"/>
  <c r="Z107" i="19"/>
  <c r="Z90" i="19"/>
  <c r="Z18" i="19"/>
  <c r="Z68" i="19"/>
  <c r="Z146" i="19"/>
  <c r="Z117" i="19"/>
  <c r="Z114" i="19"/>
  <c r="Z96" i="19"/>
  <c r="Z46" i="19"/>
  <c r="Z37" i="19"/>
  <c r="Z33" i="19"/>
  <c r="Z132" i="19"/>
  <c r="Z108" i="19"/>
  <c r="Q74" i="19" l="1"/>
  <c r="K135" i="19"/>
  <c r="Q135" i="19" s="1"/>
  <c r="Q136" i="19"/>
  <c r="Q40" i="19"/>
  <c r="Q142" i="19"/>
  <c r="Y95" i="19"/>
  <c r="Y75" i="19"/>
  <c r="Q72" i="19"/>
  <c r="Q15" i="19"/>
  <c r="Q68" i="19"/>
  <c r="K147" i="19"/>
  <c r="Q147" i="19" s="1"/>
  <c r="Q139" i="19"/>
  <c r="Q151" i="19"/>
  <c r="Y109" i="19"/>
  <c r="Y31" i="19"/>
  <c r="Y126" i="19"/>
  <c r="Q57" i="19"/>
  <c r="Q76" i="19"/>
  <c r="Q154" i="19"/>
  <c r="Y16" i="19"/>
  <c r="S135" i="19"/>
  <c r="Y135" i="19" s="1"/>
  <c r="Y136" i="19"/>
  <c r="Y19" i="19"/>
  <c r="Y140" i="19"/>
  <c r="Q19" i="19"/>
  <c r="Q104" i="19"/>
  <c r="Q61" i="19"/>
  <c r="K9" i="19"/>
  <c r="Q9" i="19" s="1"/>
  <c r="Q10" i="19"/>
  <c r="Q71" i="19"/>
  <c r="Q32" i="19"/>
  <c r="Q20" i="19"/>
  <c r="Q103" i="19"/>
  <c r="Q85" i="19"/>
  <c r="Q60" i="19"/>
  <c r="Q137" i="19"/>
  <c r="Q102" i="19"/>
  <c r="Q146" i="19"/>
  <c r="Q126" i="19"/>
  <c r="Q123" i="19"/>
  <c r="S79" i="19"/>
  <c r="Y79" i="19" s="1"/>
  <c r="Y80" i="19"/>
  <c r="Y160" i="19"/>
  <c r="S21" i="19"/>
  <c r="Y21" i="19" s="1"/>
  <c r="Y13" i="19"/>
  <c r="Y87" i="19"/>
  <c r="Y59" i="19"/>
  <c r="Y12" i="19"/>
  <c r="S77" i="19"/>
  <c r="Y77" i="19" s="1"/>
  <c r="Y69" i="19"/>
  <c r="Y48" i="19"/>
  <c r="Y28" i="19"/>
  <c r="Y81" i="19"/>
  <c r="Y142" i="19"/>
  <c r="Y104" i="19"/>
  <c r="Y98" i="19"/>
  <c r="Y157" i="19"/>
  <c r="Y154" i="19"/>
  <c r="Q42" i="19"/>
  <c r="Q115" i="19"/>
  <c r="Q132" i="19"/>
  <c r="Y42" i="19"/>
  <c r="S105" i="19"/>
  <c r="Y105" i="19" s="1"/>
  <c r="Y97" i="19"/>
  <c r="Y129" i="19"/>
  <c r="S149" i="19"/>
  <c r="Y149" i="19" s="1"/>
  <c r="Y150" i="19"/>
  <c r="Q53" i="19"/>
  <c r="Q48" i="19"/>
  <c r="Y62" i="19"/>
  <c r="Y56" i="19"/>
  <c r="Y159" i="19"/>
  <c r="Y131" i="19"/>
  <c r="Q112" i="19"/>
  <c r="Y67" i="19"/>
  <c r="Y40" i="19"/>
  <c r="Y118" i="19"/>
  <c r="Y151" i="19"/>
  <c r="K91" i="19"/>
  <c r="Q91" i="19" s="1"/>
  <c r="Q83" i="19"/>
  <c r="Q138" i="19"/>
  <c r="K65" i="19"/>
  <c r="Q65" i="19" s="1"/>
  <c r="Q66" i="19"/>
  <c r="Q18" i="19"/>
  <c r="K79" i="19"/>
  <c r="Q79" i="19" s="1"/>
  <c r="Q80" i="19"/>
  <c r="K49" i="19"/>
  <c r="Q49" i="19" s="1"/>
  <c r="Q41" i="19"/>
  <c r="Q29" i="19"/>
  <c r="Q155" i="19"/>
  <c r="K93" i="19"/>
  <c r="Q93" i="19" s="1"/>
  <c r="Q94" i="19"/>
  <c r="K77" i="19"/>
  <c r="Q77" i="19" s="1"/>
  <c r="Q69" i="19"/>
  <c r="K149" i="19"/>
  <c r="Q149" i="19" s="1"/>
  <c r="Q150" i="19"/>
  <c r="K119" i="19"/>
  <c r="Q119" i="19" s="1"/>
  <c r="Q111" i="19"/>
  <c r="Q128" i="19"/>
  <c r="Q143" i="19"/>
  <c r="Q131" i="19"/>
  <c r="Y100" i="19"/>
  <c r="S9" i="19"/>
  <c r="Y9" i="19" s="1"/>
  <c r="Y10" i="19"/>
  <c r="Y30" i="19"/>
  <c r="Y103" i="19"/>
  <c r="Y68" i="19"/>
  <c r="Y20" i="19"/>
  <c r="Y17" i="19"/>
  <c r="Y74" i="19"/>
  <c r="Y73" i="19"/>
  <c r="Y45" i="19"/>
  <c r="Y89" i="19"/>
  <c r="Y155" i="19"/>
  <c r="Y113" i="19"/>
  <c r="Y115" i="19"/>
  <c r="S121" i="19"/>
  <c r="Y121" i="19" s="1"/>
  <c r="Y122" i="19"/>
  <c r="Q90" i="19"/>
  <c r="Q59" i="19"/>
  <c r="Q109" i="19"/>
  <c r="Q110" i="19"/>
  <c r="Y32" i="19"/>
  <c r="Y14" i="19"/>
  <c r="Y124" i="19"/>
  <c r="Q45" i="19"/>
  <c r="Q62" i="19"/>
  <c r="K51" i="19"/>
  <c r="Q51" i="19" s="1"/>
  <c r="Q52" i="19"/>
  <c r="Q116" i="19"/>
  <c r="Y110" i="19"/>
  <c r="Y84" i="19"/>
  <c r="Y70" i="19"/>
  <c r="Y137" i="19"/>
  <c r="Q39" i="19"/>
  <c r="Q124" i="19"/>
  <c r="Q86" i="19"/>
  <c r="Q127" i="19"/>
  <c r="S63" i="19"/>
  <c r="Y63" i="19" s="1"/>
  <c r="Y55" i="19"/>
  <c r="Q47" i="19"/>
  <c r="Q16" i="19"/>
  <c r="Q70" i="19"/>
  <c r="K35" i="19"/>
  <c r="Q35" i="19" s="1"/>
  <c r="Q27" i="19"/>
  <c r="Q88" i="19"/>
  <c r="Q87" i="19"/>
  <c r="K37" i="19"/>
  <c r="Q37" i="19" s="1"/>
  <c r="Q38" i="19"/>
  <c r="Q17" i="19"/>
  <c r="Q100" i="19"/>
  <c r="Q75" i="19"/>
  <c r="Q156" i="19"/>
  <c r="Q145" i="19"/>
  <c r="Q141" i="19"/>
  <c r="Q152" i="19"/>
  <c r="Q140" i="19"/>
  <c r="Y18" i="19"/>
  <c r="Y44" i="19"/>
  <c r="Y39" i="19"/>
  <c r="S161" i="19"/>
  <c r="Y161" i="19" s="1"/>
  <c r="Y153" i="19"/>
  <c r="Y76" i="19"/>
  <c r="Y29" i="19"/>
  <c r="Y26" i="19"/>
  <c r="S91" i="19"/>
  <c r="Y91" i="19" s="1"/>
  <c r="Y83" i="19"/>
  <c r="Y82" i="19"/>
  <c r="Y53" i="19"/>
  <c r="Y101" i="19"/>
  <c r="Y99" i="19"/>
  <c r="S133" i="19"/>
  <c r="Y133" i="19" s="1"/>
  <c r="Y125" i="19"/>
  <c r="Y127" i="19"/>
  <c r="Y130" i="19"/>
  <c r="S65" i="19"/>
  <c r="Y65" i="19" s="1"/>
  <c r="Y66" i="19"/>
  <c r="Y128" i="19"/>
  <c r="Q89" i="19"/>
  <c r="K23" i="19"/>
  <c r="Q23" i="19" s="1"/>
  <c r="Q24" i="19"/>
  <c r="Q12" i="19"/>
  <c r="Q144" i="19"/>
  <c r="Y33" i="19"/>
  <c r="Y146" i="19"/>
  <c r="Y72" i="19"/>
  <c r="Y145" i="19"/>
  <c r="Q11" i="19"/>
  <c r="Q81" i="19"/>
  <c r="Q25" i="19"/>
  <c r="Q73" i="19"/>
  <c r="Q44" i="19"/>
  <c r="Q98" i="19"/>
  <c r="Q95" i="19"/>
  <c r="Q46" i="19"/>
  <c r="Q26" i="19"/>
  <c r="Q14" i="19"/>
  <c r="Q84" i="19"/>
  <c r="Q114" i="19"/>
  <c r="Q158" i="19"/>
  <c r="K161" i="19"/>
  <c r="Q161" i="19" s="1"/>
  <c r="Q153" i="19"/>
  <c r="Q160" i="19"/>
  <c r="Q157" i="19"/>
  <c r="S35" i="19"/>
  <c r="Y35" i="19" s="1"/>
  <c r="Y27" i="19"/>
  <c r="Y25" i="19"/>
  <c r="Y47" i="19"/>
  <c r="Y15" i="19"/>
  <c r="Y85" i="19"/>
  <c r="S37" i="19"/>
  <c r="Y37" i="19" s="1"/>
  <c r="Y38" i="19"/>
  <c r="Y34" i="19"/>
  <c r="Y102" i="19"/>
  <c r="Y90" i="19"/>
  <c r="Y57" i="19"/>
  <c r="Y112" i="19"/>
  <c r="S107" i="19"/>
  <c r="Y107" i="19" s="1"/>
  <c r="Y108" i="19"/>
  <c r="Y138" i="19"/>
  <c r="Y132" i="19"/>
  <c r="S147" i="19"/>
  <c r="Y147" i="19" s="1"/>
  <c r="Y139" i="19"/>
  <c r="K21" i="19"/>
  <c r="Q21" i="19" s="1"/>
  <c r="Q13" i="19"/>
  <c r="Q58" i="19"/>
  <c r="Q43" i="19"/>
  <c r="K107" i="19"/>
  <c r="Q107" i="19" s="1"/>
  <c r="Q108" i="19"/>
  <c r="Y58" i="19"/>
  <c r="S51" i="19"/>
  <c r="Y51" i="19" s="1"/>
  <c r="Y52" i="19"/>
  <c r="Y117" i="19"/>
  <c r="Y123" i="19"/>
  <c r="Q96" i="19"/>
  <c r="Q117" i="19"/>
  <c r="Q130" i="19"/>
  <c r="Q129" i="19"/>
  <c r="Y71" i="19"/>
  <c r="S49" i="19"/>
  <c r="Y49" i="19" s="1"/>
  <c r="Y41" i="19"/>
  <c r="Y11" i="19"/>
  <c r="Y143" i="19"/>
  <c r="Q67" i="19"/>
  <c r="Q56" i="19"/>
  <c r="Q159" i="19"/>
  <c r="Y141" i="19"/>
  <c r="Y60" i="19"/>
  <c r="Y96" i="19"/>
  <c r="Q30" i="19"/>
  <c r="Q28" i="19"/>
  <c r="Q33" i="19"/>
  <c r="Q82" i="19"/>
  <c r="Q54" i="19"/>
  <c r="Q118" i="19"/>
  <c r="Q113" i="19"/>
  <c r="K63" i="19"/>
  <c r="Q63" i="19" s="1"/>
  <c r="Q55" i="19"/>
  <c r="Q34" i="19"/>
  <c r="Q31" i="19"/>
  <c r="K105" i="19"/>
  <c r="Q105" i="19" s="1"/>
  <c r="Q97" i="19"/>
  <c r="K121" i="19"/>
  <c r="Q121" i="19" s="1"/>
  <c r="Q122" i="19"/>
  <c r="Q99" i="19"/>
  <c r="Q101" i="19"/>
  <c r="K133" i="19"/>
  <c r="Q133" i="19" s="1"/>
  <c r="Q125" i="19"/>
  <c r="Y86" i="19"/>
  <c r="Y88" i="19"/>
  <c r="Y54" i="19"/>
  <c r="S23" i="19"/>
  <c r="Y23" i="19" s="1"/>
  <c r="Y24" i="19"/>
  <c r="S93" i="19"/>
  <c r="Y93" i="19" s="1"/>
  <c r="Y94" i="19"/>
  <c r="Y46" i="19"/>
  <c r="Y43" i="19"/>
  <c r="Y158" i="19"/>
  <c r="S119" i="19"/>
  <c r="Y119" i="19" s="1"/>
  <c r="Y111" i="19"/>
  <c r="Y61" i="19"/>
  <c r="Y114" i="19"/>
  <c r="Y116" i="19"/>
  <c r="Y144" i="19"/>
  <c r="Y152" i="19"/>
  <c r="Y156" i="19"/>
</calcChain>
</file>

<file path=xl/sharedStrings.xml><?xml version="1.0" encoding="utf-8"?>
<sst xmlns="http://schemas.openxmlformats.org/spreadsheetml/2006/main" count="4993" uniqueCount="311">
  <si>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</si>
  <si>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</si>
  <si>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</si>
  <si>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</si>
  <si>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</si>
  <si>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</si>
  <si>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</si>
  <si>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</si>
  <si>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</si>
  <si>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</si>
  <si>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</si>
  <si>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</si>
  <si>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</si>
  <si>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</si>
  <si>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</si>
  <si>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</si>
  <si>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</si>
  <si>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</si>
  <si>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</si>
  <si>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</si>
  <si>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</si>
  <si>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</si>
  <si>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</si>
  <si>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</si>
  <si>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</si>
  <si>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</si>
  <si>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</si>
  <si>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</si>
  <si>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</si>
  <si>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</si>
  <si>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</si>
  <si>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</si>
  <si>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</si>
  <si>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</si>
  <si>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</si>
  <si>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</si>
  <si>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</si>
  <si>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</si>
  <si>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</si>
  <si>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</si>
  <si>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</si>
  <si>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</si>
  <si>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</si>
  <si>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</si>
  <si>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</si>
  <si>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</si>
  <si>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</si>
  <si>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</si>
  <si>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</si>
  <si>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</si>
  <si>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</si>
  <si>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</si>
  <si>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</si>
  <si>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</si>
  <si>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</si>
  <si>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</si>
  <si>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</si>
  <si>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</si>
  <si>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</si>
  <si>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</si>
  <si>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</si>
  <si>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</si>
  <si>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</si>
  <si>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</si>
  <si>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</si>
  <si>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</si>
  <si>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</si>
  <si>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</si>
  <si>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</si>
  <si>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</si>
  <si>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</si>
  <si>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</si>
  <si>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</si>
  <si>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</si>
  <si>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</si>
  <si>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</si>
  <si>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</si>
  <si>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</si>
  <si>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</si>
  <si>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</si>
  <si>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</si>
  <si>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</si>
  <si>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</si>
  <si>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</si>
  <si>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</si>
  <si>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</si>
  <si>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</si>
  <si>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</si>
  <si>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</si>
  <si>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</si>
  <si>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</si>
  <si>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</si>
  <si>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</si>
  <si>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</si>
  <si>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</si>
  <si>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</si>
  <si>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</si>
  <si>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</si>
  <si>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</si>
  <si>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</si>
  <si>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</si>
  <si>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</si>
  <si>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</si>
  <si>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</si>
  <si>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</si>
  <si>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</si>
  <si>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</si>
  <si>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</si>
  <si>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</si>
  <si>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</si>
  <si>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</si>
  <si>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</si>
  <si>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</si>
  <si>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</si>
  <si>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</si>
  <si>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</si>
  <si>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</si>
  <si>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</si>
  <si>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</si>
  <si>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</si>
  <si>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</si>
  <si>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</si>
  <si>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</si>
  <si>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</si>
  <si>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</si>
  <si>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</si>
  <si>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</si>
  <si>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</si>
  <si>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</si>
  <si>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</si>
  <si>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</si>
  <si>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</si>
  <si>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</si>
  <si>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</si>
  <si>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</si>
  <si>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</si>
  <si>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</si>
  <si>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</si>
  <si>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</si>
  <si>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</si>
  <si>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</si>
  <si>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</si>
  <si>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</si>
  <si>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</si>
  <si>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</si>
  <si>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</si>
  <si>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</si>
  <si>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</si>
  <si>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</si>
  <si>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</si>
  <si>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</si>
  <si>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</si>
  <si>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</si>
  <si>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</si>
  <si>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</si>
  <si>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</si>
  <si>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</si>
  <si>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</si>
  <si>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</si>
  <si>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</si>
  <si>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</si>
  <si>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</si>
  <si>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</si>
  <si>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</si>
  <si>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</si>
  <si>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</si>
  <si>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</si>
  <si>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</si>
  <si>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</si>
  <si>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</si>
  <si>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</si>
  <si>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</si>
  <si>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</si>
  <si>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</si>
  <si>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</si>
  <si>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</si>
  <si>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</si>
  <si>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</si>
  <si>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</si>
  <si>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</si>
  <si>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</si>
  <si>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</si>
  <si>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</si>
  <si>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</si>
  <si>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</si>
  <si>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</si>
  <si>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</si>
  <si>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</si>
  <si>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</si>
  <si>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</si>
  <si>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</si>
  <si>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</si>
  <si>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</si>
  <si>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</si>
  <si>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</si>
  <si>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</si>
  <si>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</si>
  <si>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</si>
  <si>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</si>
  <si>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</si>
  <si>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</si>
  <si>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</si>
  <si>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</si>
  <si>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</si>
  <si>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enero 2025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</si>
  <si>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</si>
  <si>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</si>
  <si>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</si>
  <si>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</si>
  <si>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</si>
  <si>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</si>
  <si>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</si>
  <si>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</si>
  <si>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</si>
  <si>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</si>
  <si>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</si>
  <si>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</si>
  <si>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</si>
  <si>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</si>
  <si>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enero 2021</t>
  </si>
  <si>
    <t>enero 2022</t>
  </si>
  <si>
    <t>enero 2023</t>
  </si>
  <si>
    <t>enero 2024</t>
  </si>
  <si>
    <t>enero 2025</t>
  </si>
  <si>
    <t>acumulado a enero 2021</t>
  </si>
  <si>
    <t>acumulado a enero 2022</t>
  </si>
  <si>
    <t>acumulado a enero 2023</t>
  </si>
  <si>
    <t>acumulado a enero 2024</t>
  </si>
  <si>
    <t>acumulado a enero 2025</t>
  </si>
  <si>
    <t>Viajeros  entrados en los establecimientos alojativos de San Miguel de Abona 
(hotel + apartamento)</t>
  </si>
  <si>
    <t>-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</si>
  <si>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</si>
  <si>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</si>
  <si>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</si>
  <si>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</si>
  <si>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</si>
  <si>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</si>
  <si>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</si>
  <si>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</si>
  <si>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</si>
  <si>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</si>
  <si>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</si>
  <si>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23/22</t>
  </si>
  <si>
    <t>var 24/23</t>
  </si>
  <si>
    <t>Viajeros entrados en los establecimientos alojativos de San Miguel de Abona 
(hotel + apartamento)</t>
  </si>
  <si>
    <t>Viajeros entrados en los hoteles de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</si>
  <si>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</si>
  <si>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</si>
  <si>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</si>
  <si>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</si>
  <si>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</si>
  <si>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enero 2020</t>
  </si>
  <si>
    <t>Viajeros entrados en los establecimientos alojativos de San Miguel de Abona según lugar de residencia (hotel + apartamento)</t>
  </si>
  <si>
    <t>acumulado enero 2021</t>
  </si>
  <si>
    <t>acumulado enero 2022</t>
  </si>
  <si>
    <t>acumulado enero 2023</t>
  </si>
  <si>
    <t>acumulado enero 2024</t>
  </si>
  <si>
    <t>acumulado enero 2025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</si>
  <si>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</si>
  <si>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</si>
  <si>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Viajeros alojados en los establecimientos alojativos de San Miguel de Abona según lugar de residencia (hotel + apartamento)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</si>
  <si>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</si>
  <si>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</si>
  <si>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25/24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</si>
  <si>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</si>
  <si>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</si>
  <si>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</si>
  <si>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</si>
  <si>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</si>
  <si>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</si>
  <si>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</si>
  <si>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</si>
  <si>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</si>
  <si>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</si>
  <si>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Pernoctaciones realizadas por los turistas en los hoteles de San Miguel de Abona</t>
  </si>
  <si>
    <t>Pernoctaciones realizadas por los turistas en los apartamentos de San Miguel de Abona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</si>
  <si>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</si>
  <si>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</si>
  <si>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</si>
  <si>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</si>
  <si>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</si>
  <si>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</si>
  <si>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</si>
  <si>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</si>
  <si>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</si>
  <si>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</si>
  <si>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</si>
  <si>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</si>
  <si>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</si>
  <si>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</si>
  <si>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</si>
  <si>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</si>
  <si>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</si>
  <si>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</si>
  <si>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</si>
  <si>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</si>
  <si>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</si>
  <si>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</si>
  <si>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</si>
  <si>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</si>
  <si>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</si>
  <si>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</si>
  <si>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</si>
  <si>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</si>
  <si>
    <t xml:space="preserve"> enero 2020</t>
  </si>
  <si>
    <t xml:space="preserve"> enero 2021</t>
  </si>
  <si>
    <t xml:space="preserve"> enero 2022</t>
  </si>
  <si>
    <t xml:space="preserve"> enero 2023</t>
  </si>
  <si>
    <t xml:space="preserve"> enero 2024</t>
  </si>
  <si>
    <t xml:space="preserve"> enero 2025</t>
  </si>
  <si>
    <t xml:space="preserve"> enero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</si>
</sst>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8" xfId="0" applyNumberFormat="1" applyFont="1" applyFill="1" applyBorder="1" applyAlignment="1">
      <alignment horizontal="right"/>
    </xf>
    <xf numFmtId="0" fontId="24" fillId="0" borderId="39" xfId="0" applyFont="1" applyBorder="1" applyAlignment="1">
      <alignment horizontal="left" indent="1"/>
    </xf>
    <xf numFmtId="3" fontId="24" fillId="0" borderId="39" xfId="0" applyNumberFormat="1" applyFont="1" applyBorder="1" applyAlignment="1">
      <alignment horizontal="right"/>
    </xf>
    <xf numFmtId="164" fontId="24" fillId="0" borderId="39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2" xfId="0" applyNumberFormat="1" applyFont="1" applyFill="1" applyBorder="1" applyAlignment="1">
      <alignment horizontal="right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64" fontId="5" fillId="3" borderId="44" xfId="0" applyNumberFormat="1" applyFont="1" applyFill="1" applyBorder="1" applyAlignment="1">
      <alignment horizontal="right" vertical="center" wrapText="1"/>
    </xf>
    <xf numFmtId="3" fontId="5" fillId="3" borderId="45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6" xfId="0" applyNumberFormat="1" applyFont="1" applyBorder="1" applyAlignment="1">
      <alignment horizontal="right"/>
    </xf>
    <xf numFmtId="164" fontId="17" fillId="0" borderId="47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6" xfId="0" applyNumberFormat="1" applyFont="1" applyBorder="1" applyAlignment="1">
      <alignment horizontal="right"/>
    </xf>
    <xf numFmtId="164" fontId="18" fillId="0" borderId="47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6" xfId="0" applyNumberFormat="1" applyFont="1" applyBorder="1" applyAlignment="1">
      <alignment horizontal="right"/>
    </xf>
    <xf numFmtId="164" fontId="5" fillId="0" borderId="47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0" fontId="11" fillId="0" borderId="0" xfId="0" applyFont="1"/>
    <xf numFmtId="3" fontId="5" fillId="3" borderId="52" xfId="0" applyNumberFormat="1" applyFont="1" applyFill="1" applyBorder="1" applyAlignment="1">
      <alignment horizontal="right" vertical="center" wrapText="1"/>
    </xf>
    <xf numFmtId="164" fontId="5" fillId="3" borderId="53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4" xfId="0" applyNumberFormat="1" applyFont="1" applyBorder="1" applyAlignment="1">
      <alignment horizontal="right"/>
    </xf>
    <xf numFmtId="164" fontId="17" fillId="0" borderId="55" xfId="0" applyNumberFormat="1" applyFont="1" applyBorder="1" applyAlignment="1">
      <alignment horizontal="right"/>
    </xf>
    <xf numFmtId="164" fontId="18" fillId="0" borderId="4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2" xfId="0" applyNumberFormat="1" applyFont="1" applyFill="1" applyBorder="1" applyAlignment="1">
      <alignment horizontal="right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6" xfId="0" applyNumberFormat="1" applyFont="1" applyFill="1" applyBorder="1" applyAlignment="1">
      <alignment horizontal="right" vertical="center" wrapText="1"/>
    </xf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59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8" xfId="1" applyNumberFormat="1" applyFont="1" applyFill="1" applyBorder="1" applyAlignment="1">
      <alignment horizontal="right"/>
    </xf>
    <xf numFmtId="3" fontId="24" fillId="2" borderId="59" xfId="0" applyNumberFormat="1" applyFont="1" applyFill="1" applyBorder="1" applyAlignment="1">
      <alignment horizontal="right"/>
    </xf>
    <xf numFmtId="166" fontId="24" fillId="2" borderId="59" xfId="1" applyNumberFormat="1" applyFont="1" applyFill="1" applyBorder="1" applyAlignment="1">
      <alignment horizontal="right"/>
    </xf>
    <xf numFmtId="166" fontId="24" fillId="2" borderId="38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0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1" xfId="0" applyNumberFormat="1" applyFont="1" applyFill="1" applyBorder="1" applyAlignment="1">
      <alignment horizontal="right" vertical="center" wrapText="1"/>
    </xf>
    <xf numFmtId="164" fontId="22" fillId="4" borderId="61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0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/>
    </xf>
    <xf numFmtId="0" fontId="8" fillId="3" borderId="41" xfId="0" applyFont="1" applyFill="1" applyBorder="1" applyAlignment="1">
      <alignment horizontal="center"/>
    </xf>
    <xf numFmtId="0" fontId="8" fillId="3" borderId="50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2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F0B5CB3-E889-4D25-A787-BB869E15CB0E}"/>
    <cellStyle name="Normal 2 6" xfId="3" xr:uid="{108E94C1-CDF1-4314-8D7A-DCD090EBB3C4}"/>
    <cellStyle name="Porcentaje" xfId="1" builtinId="5"/>
  </cellStyles>
  <dxfs count="0"/>
  <tableStyles count="1" defaultTableStyle="TableStyleMedium2" defaultPivotStyle="PivotStyleLight16">
    <tableStyle name="Invisible" pivot="0" table="0" count="0" xr9:uid="{F70AA48C-2645-429C-BF14-84FEC3E34AA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4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0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2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3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57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58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0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1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77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78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79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1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2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4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8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1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12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122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81-4F18-B734-D420BE5B42B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81-4F18-B734-D420BE5B42B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81-4F18-B734-D420BE5B42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81-4F18-B734-D420BE5B42B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81-4F18-B734-D420BE5B42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81-4F18-B734-D420BE5B42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20420</c:v>
                </c:pt>
                <c:pt idx="12">
                  <c:v>20420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81-4F18-B734-D420BE5B4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481-4F18-B734-D420BE5B42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481-4F18-B734-D420BE5B42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81-4F18-B734-D420BE5B42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81-4F18-B734-D420BE5B42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81-4F18-B734-D420BE5B42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81-4F18-B734-D420BE5B42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81-4F18-B734-D420BE5B42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81-4F18-B734-D420BE5B42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81-4F18-B734-D420BE5B42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81-4F18-B734-D420BE5B42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81-4F18-B734-D420BE5B42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81-4F18-B734-D420BE5B42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81-4F18-B734-D420BE5B42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81-4F18-B734-D420BE5B42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81-4F18-B734-D420BE5B42B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0.18527977710703514</c:v>
                </c:pt>
                <c:pt idx="12">
                  <c:v>0.18527977710703514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81-4F18-B734-D420BE5B4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16-4553-9DCD-75E99E2354C6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16-4553-9DCD-75E99E2354C6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16-4553-9DCD-75E99E2354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1">
                  <c:v>541</c:v>
                </c:pt>
                <c:pt idx="12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16-4553-9DCD-75E99E2354C6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16-4553-9DCD-75E99E2354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16-4553-9DCD-75E99E2354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680</c:v>
                </c:pt>
                <c:pt idx="12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16-4553-9DCD-75E99E235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716-4553-9DCD-75E99E2354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174</c:v>
                      </c:pt>
                      <c:pt idx="2">
                        <c:v>111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450</c:v>
                      </c:pt>
                      <c:pt idx="8">
                        <c:v>22</c:v>
                      </c:pt>
                      <c:pt idx="9">
                        <c:v>48</c:v>
                      </c:pt>
                      <c:pt idx="10">
                        <c:v>115</c:v>
                      </c:pt>
                      <c:pt idx="11">
                        <c:v>41</c:v>
                      </c:pt>
                      <c:pt idx="12">
                        <c:v>1300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716-4553-9DCD-75E99E2354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16-4553-9DCD-75E99E2354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16-4553-9DCD-75E99E2354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16-4553-9DCD-75E99E2354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16-4553-9DCD-75E99E2354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16-4553-9DCD-75E99E2354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16-4553-9DCD-75E99E2354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16-4553-9DCD-75E99E2354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16-4553-9DCD-75E99E2354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16-4553-9DCD-75E99E2354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16-4553-9DCD-75E99E2354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16-4553-9DCD-75E99E2354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16-4553-9DCD-75E99E2354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16-4553-9DCD-75E99E2354C6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-1.1627906976744207E-2</c:v>
                </c:pt>
                <c:pt idx="12">
                  <c:v>-1.1627906976744207E-2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16-4553-9DCD-75E99E235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FE-4220-A7EB-EBD88828A29C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E-4220-A7EB-EBD88828A29C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FE-4220-A7EB-EBD88828A2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FE-4220-A7EB-EBD88828A29C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FE-4220-A7EB-EBD88828A2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FE-4220-A7EB-EBD88828A2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396</c:v>
                </c:pt>
                <c:pt idx="12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FE-4220-A7EB-EBD88828A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EFE-4220-A7EB-EBD88828A2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EFE-4220-A7EB-EBD88828A2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FE-4220-A7EB-EBD88828A2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FE-4220-A7EB-EBD88828A2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FE-4220-A7EB-EBD88828A2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FE-4220-A7EB-EBD88828A2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FE-4220-A7EB-EBD88828A2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FE-4220-A7EB-EBD88828A2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FE-4220-A7EB-EBD88828A2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FE-4220-A7EB-EBD88828A2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FE-4220-A7EB-EBD88828A2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FE-4220-A7EB-EBD88828A2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FE-4220-A7EB-EBD88828A2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FE-4220-A7EB-EBD88828A2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FE-4220-A7EB-EBD88828A29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-0.17500000000000004</c:v>
                </c:pt>
                <c:pt idx="12">
                  <c:v>-0.17500000000000004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FE-4220-A7EB-EBD88828A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42-45D6-B1AF-D42F0A193FF5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42-45D6-B1AF-D42F0A193FF5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42-45D6-B1AF-D42F0A193F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1">
                  <c:v>152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42-45D6-B1AF-D42F0A193FF5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42-45D6-B1AF-D42F0A193F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42-45D6-B1AF-D42F0A193F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193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42-45D6-B1AF-D42F0A193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A742-45D6-B1AF-D42F0A193F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</c:v>
                      </c:pt>
                      <c:pt idx="1">
                        <c:v>175</c:v>
                      </c:pt>
                      <c:pt idx="2">
                        <c:v>90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14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3</c:v>
                      </c:pt>
                      <c:pt idx="12">
                        <c:v>406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A742-45D6-B1AF-D42F0A193F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42-45D6-B1AF-D42F0A193F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42-45D6-B1AF-D42F0A193F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42-45D6-B1AF-D42F0A193F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42-45D6-B1AF-D42F0A193F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42-45D6-B1AF-D42F0A193F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42-45D6-B1AF-D42F0A193F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42-45D6-B1AF-D42F0A193F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42-45D6-B1AF-D42F0A193F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42-45D6-B1AF-D42F0A193F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42-45D6-B1AF-D42F0A193F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42-45D6-B1AF-D42F0A193F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42-45D6-B1AF-D42F0A193F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42-45D6-B1AF-D42F0A193FF5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8.4269662921348409E-2</c:v>
                </c:pt>
                <c:pt idx="12">
                  <c:v>8.4269662921348409E-2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42-45D6-B1AF-D42F0A193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1C-49EE-9D78-88361C8F4F7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1C-49EE-9D78-88361C8F4F7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1C-49EE-9D78-88361C8F4F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1">
                  <c:v>218</c:v>
                </c:pt>
                <c:pt idx="12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1C-49EE-9D78-88361C8F4F7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1C-49EE-9D78-88361C8F4F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1C-49EE-9D78-88361C8F4F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1C-49EE-9D78-88361C8F4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81C-49EE-9D78-88361C8F4F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316</c:v>
                      </c:pt>
                      <c:pt idx="1">
                        <c:v>459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0</c:v>
                      </c:pt>
                      <c:pt idx="11">
                        <c:v>7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81C-49EE-9D78-88361C8F4F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1C-49EE-9D78-88361C8F4F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1C-49EE-9D78-88361C8F4F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1C-49EE-9D78-88361C8F4F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1C-49EE-9D78-88361C8F4F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1C-49EE-9D78-88361C8F4F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1C-49EE-9D78-88361C8F4F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1C-49EE-9D78-88361C8F4F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1C-49EE-9D78-88361C8F4F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1C-49EE-9D78-88361C8F4F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1C-49EE-9D78-88361C8F4F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1C-49EE-9D78-88361C8F4F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1C-49EE-9D78-88361C8F4F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1C-49EE-9D78-88361C8F4F7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-0.26642335766423353</c:v>
                </c:pt>
                <c:pt idx="12">
                  <c:v>-0.26642335766423353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1C-49EE-9D78-88361C8F4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39-41C7-9DF6-D6467F80DC44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39-41C7-9DF6-D6467F80DC44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39-41C7-9DF6-D6467F80DC4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39-41C7-9DF6-D6467F80DC44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39-41C7-9DF6-D6467F80DC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39-41C7-9DF6-D6467F80DC4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20420</c:v>
                </c:pt>
                <c:pt idx="12">
                  <c:v>20420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39-41C7-9DF6-D6467F80D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E39-41C7-9DF6-D6467F80DC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E39-41C7-9DF6-D6467F80DC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39-41C7-9DF6-D6467F80DC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39-41C7-9DF6-D6467F80DC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39-41C7-9DF6-D6467F80DC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39-41C7-9DF6-D6467F80DC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39-41C7-9DF6-D6467F80DC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39-41C7-9DF6-D6467F80DC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39-41C7-9DF6-D6467F80DC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39-41C7-9DF6-D6467F80DC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39-41C7-9DF6-D6467F80DC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39-41C7-9DF6-D6467F80DC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39-41C7-9DF6-D6467F80DC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39-41C7-9DF6-D6467F80DC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39-41C7-9DF6-D6467F80DC44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0.18527977710703514</c:v>
                </c:pt>
                <c:pt idx="12">
                  <c:v>0.18527977710703514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39-41C7-9DF6-D6467F80D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72-4EED-9754-13E51E675466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72-4EED-9754-13E51E675466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72-4EED-9754-13E51E6754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1">
                  <c:v>15560</c:v>
                </c:pt>
                <c:pt idx="12">
                  <c:v>207278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72-4EED-9754-13E51E675466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72-4EED-9754-13E51E6754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72-4EED-9754-13E51E6754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18184</c:v>
                </c:pt>
                <c:pt idx="12">
                  <c:v>18184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72-4EED-9754-13E51E675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F72-4EED-9754-13E51E6754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11626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5541</c:v>
                      </c:pt>
                      <c:pt idx="11">
                        <c:v>6274</c:v>
                      </c:pt>
                      <c:pt idx="12">
                        <c:v>63499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F72-4EED-9754-13E51E6754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72-4EED-9754-13E51E6754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72-4EED-9754-13E51E6754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72-4EED-9754-13E51E6754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72-4EED-9754-13E51E6754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72-4EED-9754-13E51E6754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72-4EED-9754-13E51E6754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72-4EED-9754-13E51E6754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72-4EED-9754-13E51E6754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72-4EED-9754-13E51E6754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72-4EED-9754-13E51E6754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72-4EED-9754-13E51E6754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72-4EED-9754-13E51E6754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72-4EED-9754-13E51E675466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0.19395929087327635</c:v>
                </c:pt>
                <c:pt idx="12">
                  <c:v>0.19395929087327635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72-4EED-9754-13E51E675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0-4A07-B5ED-9BDA39D62F39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9">
                  <c:v>2960</c:v>
                </c:pt>
                <c:pt idx="10">
                  <c:v>2097</c:v>
                </c:pt>
                <c:pt idx="11">
                  <c:v>2755</c:v>
                </c:pt>
                <c:pt idx="12">
                  <c:v>31868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00-4A07-B5ED-9BDA39D62F39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2236</c:v>
                </c:pt>
                <c:pt idx="12">
                  <c:v>2236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00-4A07-B5ED-9BDA39D62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5315</c:v>
                      </c:pt>
                      <c:pt idx="1">
                        <c:v>5825</c:v>
                      </c:pt>
                      <c:pt idx="2">
                        <c:v>2242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19</c:v>
                      </c:pt>
                      <c:pt idx="12">
                        <c:v>13968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00-4A07-B5ED-9BDA39D62F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0.11911911911911921</c:v>
                </c:pt>
                <c:pt idx="12">
                  <c:v>0.11911911911911921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00-4A07-B5ED-9BDA39D62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239146</c:v>
                </c:pt>
                <c:pt idx="1">
                  <c:v>252588</c:v>
                </c:pt>
                <c:pt idx="2">
                  <c:v>198873</c:v>
                </c:pt>
                <c:pt idx="3">
                  <c:v>107459</c:v>
                </c:pt>
                <c:pt idx="4">
                  <c:v>77467</c:v>
                </c:pt>
                <c:pt idx="5">
                  <c:v>142901</c:v>
                </c:pt>
                <c:pt idx="6">
                  <c:v>146797</c:v>
                </c:pt>
                <c:pt idx="7">
                  <c:v>150093</c:v>
                </c:pt>
                <c:pt idx="8">
                  <c:v>152504</c:v>
                </c:pt>
                <c:pt idx="9">
                  <c:v>132893</c:v>
                </c:pt>
                <c:pt idx="10">
                  <c:v>136779</c:v>
                </c:pt>
                <c:pt idx="11">
                  <c:v>138008</c:v>
                </c:pt>
                <c:pt idx="12">
                  <c:v>141051</c:v>
                </c:pt>
                <c:pt idx="13">
                  <c:v>151966</c:v>
                </c:pt>
                <c:pt idx="14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7-45B0-93B5-BE3FB1407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#,#00%</c:formatCode>
                <c:ptCount val="15"/>
                <c:pt idx="0">
                  <c:v>-5.3217096615832848E-2</c:v>
                </c:pt>
                <c:pt idx="1">
                  <c:v>0.27009699657570407</c:v>
                </c:pt>
                <c:pt idx="2">
                  <c:v>0.85068723885388842</c:v>
                </c:pt>
                <c:pt idx="3">
                  <c:v>0.38715840293286163</c:v>
                </c:pt>
                <c:pt idx="4">
                  <c:v>-0.45789742549037449</c:v>
                </c:pt>
                <c:pt idx="5">
                  <c:v>-2.6540051908417794E-2</c:v>
                </c:pt>
                <c:pt idx="6">
                  <c:v>-2.1959718307982379E-2</c:v>
                </c:pt>
                <c:pt idx="7">
                  <c:v>-1.5809421392225742E-2</c:v>
                </c:pt>
                <c:pt idx="8">
                  <c:v>0.1475698494277351</c:v>
                </c:pt>
                <c:pt idx="9">
                  <c:v>-2.8410794054642863E-2</c:v>
                </c:pt>
                <c:pt idx="10">
                  <c:v>-8.9052808532839034E-3</c:v>
                </c:pt>
                <c:pt idx="11">
                  <c:v>-2.1573757009875849E-2</c:v>
                </c:pt>
                <c:pt idx="12">
                  <c:v>-7.1825276706631747E-2</c:v>
                </c:pt>
                <c:pt idx="13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7-45B0-93B5-BE3FB1407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207278</c:v>
                </c:pt>
                <c:pt idx="1">
                  <c:v>220761</c:v>
                </c:pt>
                <c:pt idx="2">
                  <c:v>169794</c:v>
                </c:pt>
                <c:pt idx="3">
                  <c:v>95997</c:v>
                </c:pt>
                <c:pt idx="4">
                  <c:v>63499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D-4FC6-8181-CEA82AA7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-6.1075099315549441E-2</c:v>
                </c:pt>
                <c:pt idx="1">
                  <c:v>0.3001696173009647</c:v>
                </c:pt>
                <c:pt idx="2">
                  <c:v>0.76874277321166296</c:v>
                </c:pt>
                <c:pt idx="3">
                  <c:v>0.51178758720609774</c:v>
                </c:pt>
                <c:pt idx="4">
                  <c:v>-0.23119112768481975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D-4FC6-8181-CEA82AA7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B-41C2-8A74-65A4BE87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B-41C2-8A74-65A4BE87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91-433C-8C9A-8BE37A709A00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91-433C-8C9A-8BE37A709A00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91-433C-8C9A-8BE37A709A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1">
                  <c:v>2969</c:v>
                </c:pt>
                <c:pt idx="12">
                  <c:v>49807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91-433C-8C9A-8BE37A709A00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91-433C-8C9A-8BE37A709A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91-433C-8C9A-8BE37A709A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2599</c:v>
                </c:pt>
                <c:pt idx="12">
                  <c:v>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91-433C-8C9A-8BE37A70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EF91-433C-8C9A-8BE37A709A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3097</c:v>
                      </c:pt>
                      <c:pt idx="1">
                        <c:v>3115</c:v>
                      </c:pt>
                      <c:pt idx="2">
                        <c:v>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8627</c:v>
                      </c:pt>
                      <c:pt idx="8">
                        <c:v>8538</c:v>
                      </c:pt>
                      <c:pt idx="9">
                        <c:v>2326</c:v>
                      </c:pt>
                      <c:pt idx="10">
                        <c:v>1451</c:v>
                      </c:pt>
                      <c:pt idx="11">
                        <c:v>2192</c:v>
                      </c:pt>
                      <c:pt idx="12">
                        <c:v>30584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F91-433C-8C9A-8BE37A709A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91-433C-8C9A-8BE37A709A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91-433C-8C9A-8BE37A709A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91-433C-8C9A-8BE37A709A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91-433C-8C9A-8BE37A709A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91-433C-8C9A-8BE37A709A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91-433C-8C9A-8BE37A709A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91-433C-8C9A-8BE37A709A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91-433C-8C9A-8BE37A709A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91-433C-8C9A-8BE37A709A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91-433C-8C9A-8BE37A709A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91-433C-8C9A-8BE37A709A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91-433C-8C9A-8BE37A709A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91-433C-8C9A-8BE37A709A00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0.13941253836036815</c:v>
                </c:pt>
                <c:pt idx="12">
                  <c:v>0.13941253836036815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91-433C-8C9A-8BE37A70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D-4F0E-B765-4C719561D11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4D-4F0E-B765-4C719561D11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4D-4F0E-B765-4C719561D11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4D-4F0E-B765-4C719561D11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4D-4F0E-B765-4C719561D11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4D-4F0E-B765-4C719561D11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4D-4F0E-B765-4C719561D11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64D-4F0E-B765-4C719561D1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239146</c:v>
                </c:pt>
                <c:pt idx="1">
                  <c:v>49807</c:v>
                </c:pt>
                <c:pt idx="2">
                  <c:v>189339</c:v>
                </c:pt>
                <c:pt idx="3">
                  <c:v>116734</c:v>
                </c:pt>
                <c:pt idx="4">
                  <c:v>8516</c:v>
                </c:pt>
                <c:pt idx="5">
                  <c:v>14245</c:v>
                </c:pt>
                <c:pt idx="6">
                  <c:v>6482</c:v>
                </c:pt>
                <c:pt idx="7">
                  <c:v>5146</c:v>
                </c:pt>
                <c:pt idx="8">
                  <c:v>1177</c:v>
                </c:pt>
                <c:pt idx="9">
                  <c:v>1508</c:v>
                </c:pt>
                <c:pt idx="10">
                  <c:v>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4D-4F0E-B765-4C719561D116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-5.3217096615832848E-2</c:v>
                </c:pt>
                <c:pt idx="1">
                  <c:v>-0.10554198692622652</c:v>
                </c:pt>
                <c:pt idx="2">
                  <c:v>-3.841973753707395E-2</c:v>
                </c:pt>
                <c:pt idx="3">
                  <c:v>-8.8784463109251588E-2</c:v>
                </c:pt>
                <c:pt idx="4">
                  <c:v>-4.0990990990991016E-2</c:v>
                </c:pt>
                <c:pt idx="5">
                  <c:v>6.1950201282242379E-2</c:v>
                </c:pt>
                <c:pt idx="6">
                  <c:v>-4.912496162112423E-3</c:v>
                </c:pt>
                <c:pt idx="7">
                  <c:v>-3.6329588014981318E-2</c:v>
                </c:pt>
                <c:pt idx="8">
                  <c:v>-0.19217570350034319</c:v>
                </c:pt>
                <c:pt idx="9">
                  <c:v>0.59745762711864403</c:v>
                </c:pt>
                <c:pt idx="10">
                  <c:v>0.10183893075324835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4D-4F0E-B765-4C719561D11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64D-4F0E-B765-4C719561D11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64D-4F0E-B765-4C719561D11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64D-4F0E-B765-4C719561D11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64D-4F0E-B765-4C719561D11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64D-4F0E-B765-4C719561D11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64D-4F0E-B765-4C719561D11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64D-4F0E-B765-4C719561D116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0.20827026168114876</c:v>
                </c:pt>
                <c:pt idx="2">
                  <c:v>0.79172973831885129</c:v>
                </c:pt>
                <c:pt idx="3">
                  <c:v>0.4881285909026285</c:v>
                </c:pt>
                <c:pt idx="4">
                  <c:v>3.5610045746113254E-2</c:v>
                </c:pt>
                <c:pt idx="5">
                  <c:v>5.9566122786916781E-2</c:v>
                </c:pt>
                <c:pt idx="6">
                  <c:v>2.7104781179697758E-2</c:v>
                </c:pt>
                <c:pt idx="7">
                  <c:v>2.151823572211118E-2</c:v>
                </c:pt>
                <c:pt idx="8">
                  <c:v>4.9216796433977569E-3</c:v>
                </c:pt>
                <c:pt idx="9">
                  <c:v>6.3057713697908394E-3</c:v>
                </c:pt>
                <c:pt idx="10">
                  <c:v>0.14857451096819516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64D-4F0E-B765-4C719561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FD-4986-87A3-CB10BFACE78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FD-4986-87A3-CB10BFACE7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9FD-4986-87A3-CB10BFACE7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9FD-4986-87A3-CB10BFACE78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FD-4986-87A3-CB10BFACE78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FD-4986-87A3-CB10BFACE78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FD-4986-87A3-CB10BFACE78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9FD-4986-87A3-CB10BFACE7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17228</c:v>
                </c:pt>
                <c:pt idx="1">
                  <c:v>2281</c:v>
                </c:pt>
                <c:pt idx="2">
                  <c:v>536</c:v>
                </c:pt>
                <c:pt idx="3">
                  <c:v>1745</c:v>
                </c:pt>
                <c:pt idx="4">
                  <c:v>14947</c:v>
                </c:pt>
                <c:pt idx="5">
                  <c:v>8300</c:v>
                </c:pt>
                <c:pt idx="6">
                  <c:v>977</c:v>
                </c:pt>
                <c:pt idx="7">
                  <c:v>785</c:v>
                </c:pt>
                <c:pt idx="8">
                  <c:v>688</c:v>
                </c:pt>
                <c:pt idx="9">
                  <c:v>480</c:v>
                </c:pt>
                <c:pt idx="10">
                  <c:v>178</c:v>
                </c:pt>
                <c:pt idx="11">
                  <c:v>274</c:v>
                </c:pt>
                <c:pt idx="12">
                  <c:v>3265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FD-4986-87A3-CB10BFACE78B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enero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#,#00%</c:formatCode>
                <c:ptCount val="13"/>
                <c:pt idx="0">
                  <c:v>0.10195727261097609</c:v>
                </c:pt>
                <c:pt idx="1">
                  <c:v>-0.11520558572536854</c:v>
                </c:pt>
                <c:pt idx="2">
                  <c:v>0.17543859649122817</c:v>
                </c:pt>
                <c:pt idx="3">
                  <c:v>-0.1776625824693685</c:v>
                </c:pt>
                <c:pt idx="4">
                  <c:v>0.14483762254901955</c:v>
                </c:pt>
                <c:pt idx="5">
                  <c:v>0.12041036717062625</c:v>
                </c:pt>
                <c:pt idx="6">
                  <c:v>0.22277847309136423</c:v>
                </c:pt>
                <c:pt idx="7">
                  <c:v>-1.2722646310432406E-3</c:v>
                </c:pt>
                <c:pt idx="8">
                  <c:v>0.27643784786641934</c:v>
                </c:pt>
                <c:pt idx="9">
                  <c:v>1.0526315789473717E-2</c:v>
                </c:pt>
                <c:pt idx="10">
                  <c:v>4.705882352941182E-2</c:v>
                </c:pt>
                <c:pt idx="11">
                  <c:v>0.44973544973544977</c:v>
                </c:pt>
                <c:pt idx="12">
                  <c:v>0.21375464684014878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FD-4986-87A3-CB10BFACE78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9FD-4986-87A3-CB10BFACE7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9FD-4986-87A3-CB10BFACE78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9FD-4986-87A3-CB10BFACE78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9FD-4986-87A3-CB10BFACE78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9FD-4986-87A3-CB10BFACE78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9FD-4986-87A3-CB10BFACE78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9FD-4986-87A3-CB10BFACE78B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#,#00%</c:formatCode>
                <c:ptCount val="13"/>
                <c:pt idx="0">
                  <c:v>1</c:v>
                </c:pt>
                <c:pt idx="1">
                  <c:v>0.1324007429765498</c:v>
                </c:pt>
                <c:pt idx="2">
                  <c:v>3.1112143022985837E-2</c:v>
                </c:pt>
                <c:pt idx="3">
                  <c:v>0.10128859995356397</c:v>
                </c:pt>
                <c:pt idx="4">
                  <c:v>0.8675992570234502</c:v>
                </c:pt>
                <c:pt idx="5">
                  <c:v>0.48177385651265381</c:v>
                </c:pt>
                <c:pt idx="6">
                  <c:v>5.6710006965405152E-2</c:v>
                </c:pt>
                <c:pt idx="7">
                  <c:v>4.5565358718365451E-2</c:v>
                </c:pt>
                <c:pt idx="8">
                  <c:v>3.9934989551892265E-2</c:v>
                </c:pt>
                <c:pt idx="9">
                  <c:v>2.7861620617599257E-2</c:v>
                </c:pt>
                <c:pt idx="10">
                  <c:v>1.0332017645693057E-2</c:v>
                </c:pt>
                <c:pt idx="11">
                  <c:v>1.5904341769212908E-2</c:v>
                </c:pt>
                <c:pt idx="12">
                  <c:v>0.18951706524262829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FD-4986-87A3-CB10BFACE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EF-4EEB-8120-A9174DFF205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0EF-4EEB-8120-A9174DFF205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EF-4EEB-8120-A9174DFF205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EF-4EEB-8120-A9174DFF20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EF-4EEB-8120-A9174DFF20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EF-4EEB-8120-A9174DFF20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EF-4EEB-8120-A9174DFF205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0EF-4EEB-8120-A9174DFF2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18184</c:v>
                </c:pt>
                <c:pt idx="1">
                  <c:v>2426</c:v>
                </c:pt>
                <c:pt idx="2">
                  <c:v>15758</c:v>
                </c:pt>
                <c:pt idx="3">
                  <c:v>8811</c:v>
                </c:pt>
                <c:pt idx="4">
                  <c:v>760</c:v>
                </c:pt>
                <c:pt idx="5">
                  <c:v>1101</c:v>
                </c:pt>
                <c:pt idx="6">
                  <c:v>636</c:v>
                </c:pt>
                <c:pt idx="7">
                  <c:v>377</c:v>
                </c:pt>
                <c:pt idx="8">
                  <c:v>191</c:v>
                </c:pt>
                <c:pt idx="9">
                  <c:v>182</c:v>
                </c:pt>
                <c:pt idx="10">
                  <c:v>3700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EF-4EEB-8120-A9174DFF2059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0.19395929087327635</c:v>
                </c:pt>
                <c:pt idx="1">
                  <c:v>0.14164705882352946</c:v>
                </c:pt>
                <c:pt idx="2">
                  <c:v>0.20244181610072487</c:v>
                </c:pt>
                <c:pt idx="3">
                  <c:v>0.19341731003657059</c:v>
                </c:pt>
                <c:pt idx="4">
                  <c:v>-0.14798206278026904</c:v>
                </c:pt>
                <c:pt idx="5">
                  <c:v>0.51652892561983466</c:v>
                </c:pt>
                <c:pt idx="6">
                  <c:v>-3.0487804878048808E-2</c:v>
                </c:pt>
                <c:pt idx="7">
                  <c:v>-0.16592920353982299</c:v>
                </c:pt>
                <c:pt idx="8">
                  <c:v>0.16463414634146334</c:v>
                </c:pt>
                <c:pt idx="9">
                  <c:v>-0.29457364341085268</c:v>
                </c:pt>
                <c:pt idx="10">
                  <c:v>0.43745143745143755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EF-4EEB-8120-A9174DFF205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EF-4EEB-8120-A9174DFF20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0EF-4EEB-8120-A9174DFF20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0EF-4EEB-8120-A9174DFF20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0EF-4EEB-8120-A9174DFF20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0EF-4EEB-8120-A9174DFF20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0EF-4EEB-8120-A9174DFF20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0EF-4EEB-8120-A9174DFF2059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0.13341399032116147</c:v>
                </c:pt>
                <c:pt idx="2">
                  <c:v>0.86658600967883859</c:v>
                </c:pt>
                <c:pt idx="3">
                  <c:v>0.48454685437747469</c:v>
                </c:pt>
                <c:pt idx="4">
                  <c:v>4.179498460184778E-2</c:v>
                </c:pt>
                <c:pt idx="5">
                  <c:v>6.0547734271887373E-2</c:v>
                </c:pt>
                <c:pt idx="6">
                  <c:v>3.4975802903651564E-2</c:v>
                </c:pt>
                <c:pt idx="7">
                  <c:v>2.0732512098548175E-2</c:v>
                </c:pt>
                <c:pt idx="8">
                  <c:v>1.050373955125385E-2</c:v>
                </c:pt>
                <c:pt idx="9">
                  <c:v>1.0008798944126705E-2</c:v>
                </c:pt>
                <c:pt idx="10">
                  <c:v>0.20347558293004839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0EF-4EEB-8120-A9174DFF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B4-4B01-B32B-0CC34D10A7F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B4-4B01-B32B-0CC34D10A7F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4-4B01-B32B-0CC34D10A7F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B4-4B01-B32B-0CC34D10A7F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B4-4B01-B32B-0CC34D10A7F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B4-4B01-B32B-0CC34D10A7F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B4-4B01-B32B-0CC34D10A7F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DB4-4B01-B32B-0CC34D10A7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2236</c:v>
                </c:pt>
                <c:pt idx="1">
                  <c:v>173</c:v>
                </c:pt>
                <c:pt idx="2">
                  <c:v>2063</c:v>
                </c:pt>
                <c:pt idx="3">
                  <c:v>988</c:v>
                </c:pt>
                <c:pt idx="4">
                  <c:v>96</c:v>
                </c:pt>
                <c:pt idx="5">
                  <c:v>51</c:v>
                </c:pt>
                <c:pt idx="6">
                  <c:v>44</c:v>
                </c:pt>
                <c:pt idx="7">
                  <c:v>19</c:v>
                </c:pt>
                <c:pt idx="8">
                  <c:v>2</c:v>
                </c:pt>
                <c:pt idx="9">
                  <c:v>19</c:v>
                </c:pt>
                <c:pt idx="10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B4-4B01-B32B-0CC34D10A7FB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0.11911911911911921</c:v>
                </c:pt>
                <c:pt idx="1">
                  <c:v>0.10897435897435903</c:v>
                </c:pt>
                <c:pt idx="2">
                  <c:v>0.11997828447339853</c:v>
                </c:pt>
                <c:pt idx="3">
                  <c:v>7.7426390403489531E-2</c:v>
                </c:pt>
                <c:pt idx="4">
                  <c:v>0.12941176470588234</c:v>
                </c:pt>
                <c:pt idx="5">
                  <c:v>-0.13559322033898302</c:v>
                </c:pt>
                <c:pt idx="6">
                  <c:v>0.375</c:v>
                </c:pt>
                <c:pt idx="7">
                  <c:v>-0.3214285714285714</c:v>
                </c:pt>
                <c:pt idx="8">
                  <c:v>-0.85714285714285721</c:v>
                </c:pt>
                <c:pt idx="9">
                  <c:v>0.1875</c:v>
                </c:pt>
                <c:pt idx="10">
                  <c:v>0.22141823444283637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B4-4B01-B32B-0CC34D10A7F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DB4-4B01-B32B-0CC34D10A7F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DB4-4B01-B32B-0CC34D10A7F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DB4-4B01-B32B-0CC34D10A7F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DB4-4B01-B32B-0CC34D10A7F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DB4-4B01-B32B-0CC34D10A7F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DB4-4B01-B32B-0CC34D10A7F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DB4-4B01-B32B-0CC34D10A7FB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7.7370304114490154E-2</c:v>
                </c:pt>
                <c:pt idx="2">
                  <c:v>0.9226296958855098</c:v>
                </c:pt>
                <c:pt idx="3">
                  <c:v>0.44186046511627908</c:v>
                </c:pt>
                <c:pt idx="4">
                  <c:v>4.2933810375670838E-2</c:v>
                </c:pt>
                <c:pt idx="5">
                  <c:v>2.2808586762075134E-2</c:v>
                </c:pt>
                <c:pt idx="6">
                  <c:v>1.9677996422182469E-2</c:v>
                </c:pt>
                <c:pt idx="7">
                  <c:v>8.4973166368515207E-3</c:v>
                </c:pt>
                <c:pt idx="8">
                  <c:v>8.9445438282647585E-4</c:v>
                </c:pt>
                <c:pt idx="9">
                  <c:v>8.4973166368515207E-3</c:v>
                </c:pt>
                <c:pt idx="10">
                  <c:v>0.37745974955277278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DB4-4B01-B32B-0CC34D10A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E5-469C-8E9A-AB975995A77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E5-469C-8E9A-AB975995A7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E5-469C-8E9A-AB975995A7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E5-469C-8E9A-AB975995A7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E5-469C-8E9A-AB975995A77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E5-469C-8E9A-AB975995A77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BE5-469C-8E9A-AB975995A77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BE5-469C-8E9A-AB975995A7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23878</c:v>
                </c:pt>
                <c:pt idx="1">
                  <c:v>3099</c:v>
                </c:pt>
                <c:pt idx="2">
                  <c:v>734</c:v>
                </c:pt>
                <c:pt idx="3">
                  <c:v>2365</c:v>
                </c:pt>
                <c:pt idx="4">
                  <c:v>20779</c:v>
                </c:pt>
                <c:pt idx="5">
                  <c:v>11255</c:v>
                </c:pt>
                <c:pt idx="6">
                  <c:v>1094</c:v>
                </c:pt>
                <c:pt idx="7">
                  <c:v>1391</c:v>
                </c:pt>
                <c:pt idx="8">
                  <c:v>753</c:v>
                </c:pt>
                <c:pt idx="9">
                  <c:v>510</c:v>
                </c:pt>
                <c:pt idx="10">
                  <c:v>214</c:v>
                </c:pt>
                <c:pt idx="11">
                  <c:v>228</c:v>
                </c:pt>
                <c:pt idx="12">
                  <c:v>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E5-469C-8E9A-AB975995A779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0.13235642813107606</c:v>
                </c:pt>
                <c:pt idx="1">
                  <c:v>8.0920823160097743E-2</c:v>
                </c:pt>
                <c:pt idx="2">
                  <c:v>0.19934640522875813</c:v>
                </c:pt>
                <c:pt idx="3">
                  <c:v>4.8780487804878092E-2</c:v>
                </c:pt>
                <c:pt idx="4">
                  <c:v>0.14045005488474205</c:v>
                </c:pt>
                <c:pt idx="5">
                  <c:v>9.901376818670049E-2</c:v>
                </c:pt>
                <c:pt idx="6">
                  <c:v>-9.1324200913245335E-4</c:v>
                </c:pt>
                <c:pt idx="7">
                  <c:v>0.4399585921325051</c:v>
                </c:pt>
                <c:pt idx="8">
                  <c:v>-1.5686274509803977E-2</c:v>
                </c:pt>
                <c:pt idx="9">
                  <c:v>-0.13412563667232602</c:v>
                </c:pt>
                <c:pt idx="10">
                  <c:v>-0.11203319502074693</c:v>
                </c:pt>
                <c:pt idx="11">
                  <c:v>-0.28749999999999998</c:v>
                </c:pt>
                <c:pt idx="12">
                  <c:v>0.33250062453160134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E5-469C-8E9A-AB975995A77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BE5-469C-8E9A-AB975995A77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BE5-469C-8E9A-AB975995A77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BE5-469C-8E9A-AB975995A77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BE5-469C-8E9A-AB975995A77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BE5-469C-8E9A-AB975995A77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BE5-469C-8E9A-AB975995A77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BE5-469C-8E9A-AB975995A779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0.12978473909037608</c:v>
                </c:pt>
                <c:pt idx="2">
                  <c:v>3.0739592930731217E-2</c:v>
                </c:pt>
                <c:pt idx="3">
                  <c:v>9.9045146159644867E-2</c:v>
                </c:pt>
                <c:pt idx="4">
                  <c:v>0.87021526090962387</c:v>
                </c:pt>
                <c:pt idx="5">
                  <c:v>0.47135438478934583</c:v>
                </c:pt>
                <c:pt idx="6">
                  <c:v>4.5816232515286034E-2</c:v>
                </c:pt>
                <c:pt idx="7">
                  <c:v>5.8254460172543765E-2</c:v>
                </c:pt>
                <c:pt idx="8">
                  <c:v>3.1535304464360502E-2</c:v>
                </c:pt>
                <c:pt idx="9">
                  <c:v>2.1358572744785996E-2</c:v>
                </c:pt>
                <c:pt idx="10">
                  <c:v>8.9622246419298092E-3</c:v>
                </c:pt>
                <c:pt idx="11">
                  <c:v>9.5485384035513855E-3</c:v>
                </c:pt>
                <c:pt idx="12">
                  <c:v>0.22338554317782058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BE5-469C-8E9A-AB975995A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DC-44D9-8A55-EB23564CDF2A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DC-44D9-8A55-EB23564CDF2A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DC-44D9-8A55-EB23564CDF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DC-44D9-8A55-EB23564CDF2A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DC-44D9-8A55-EB23564CDF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DC-44D9-8A55-EB23564CDF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115159</c:v>
                </c:pt>
                <c:pt idx="12">
                  <c:v>115159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DC-44D9-8A55-EB23564CD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ADC-44D9-8A55-EB23564CDF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ADC-44D9-8A55-EB23564CDF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DC-44D9-8A55-EB23564CDF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DC-44D9-8A55-EB23564CDF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DC-44D9-8A55-EB23564CDF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DC-44D9-8A55-EB23564CDF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DC-44D9-8A55-EB23564CDF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DC-44D9-8A55-EB23564CDF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DC-44D9-8A55-EB23564CDF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DC-44D9-8A55-EB23564CDF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DC-44D9-8A55-EB23564CDF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DC-44D9-8A55-EB23564CDF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DC-44D9-8A55-EB23564CDF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DC-44D9-8A55-EB23564CDF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DC-44D9-8A55-EB23564CDF2A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1.443566130112206E-3</c:v>
                </c:pt>
                <c:pt idx="12">
                  <c:v>1.443566130112206E-3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DC-44D9-8A55-EB23564CD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04-42A1-A487-0897629F676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04-42A1-A487-0897629F676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04-42A1-A487-0897629F67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1">
                  <c:v>13481</c:v>
                </c:pt>
                <c:pt idx="12">
                  <c:v>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04-42A1-A487-0897629F676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04-42A1-A487-0897629F67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04-42A1-A487-0897629F67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13521</c:v>
                </c:pt>
                <c:pt idx="12">
                  <c:v>13521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04-42A1-A487-0897629F6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904-42A1-A487-0897629F67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20862</c:v>
                      </c:pt>
                      <c:pt idx="1">
                        <c:v>16597</c:v>
                      </c:pt>
                      <c:pt idx="2">
                        <c:v>5317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30547</c:v>
                      </c:pt>
                      <c:pt idx="8">
                        <c:v>30000</c:v>
                      </c:pt>
                      <c:pt idx="9">
                        <c:v>9240</c:v>
                      </c:pt>
                      <c:pt idx="10">
                        <c:v>4225</c:v>
                      </c:pt>
                      <c:pt idx="11">
                        <c:v>7870</c:v>
                      </c:pt>
                      <c:pt idx="12">
                        <c:v>125264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904-42A1-A487-0897629F67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04-42A1-A487-0897629F67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04-42A1-A487-0897629F67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04-42A1-A487-0897629F67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04-42A1-A487-0897629F67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04-42A1-A487-0897629F67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04-42A1-A487-0897629F67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04-42A1-A487-0897629F67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04-42A1-A487-0897629F67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04-42A1-A487-0897629F67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04-42A1-A487-0897629F67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04-42A1-A487-0897629F67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04-42A1-A487-0897629F67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04-42A1-A487-0897629F676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8.728737690241628E-3</c:v>
                </c:pt>
                <c:pt idx="12">
                  <c:v>8.728737690241628E-3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04-42A1-A487-0897629F6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72-4159-B27B-030E795232B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72-4159-B27B-030E795232B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72-4159-B27B-030E795232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1">
                  <c:v>9980</c:v>
                </c:pt>
                <c:pt idx="12">
                  <c:v>148740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72-4159-B27B-030E795232B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72-4159-B27B-030E795232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72-4159-B27B-030E795232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9590</c:v>
                </c:pt>
                <c:pt idx="12">
                  <c:v>9590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72-4159-B27B-030E79523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B972-4159-B27B-030E795232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19834</c:v>
                      </c:pt>
                      <c:pt idx="1">
                        <c:v>14781</c:v>
                      </c:pt>
                      <c:pt idx="2">
                        <c:v>4526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29598</c:v>
                      </c:pt>
                      <c:pt idx="8">
                        <c:v>29307</c:v>
                      </c:pt>
                      <c:pt idx="9">
                        <c:v>6135</c:v>
                      </c:pt>
                      <c:pt idx="10">
                        <c:v>1370</c:v>
                      </c:pt>
                      <c:pt idx="11">
                        <c:v>2603</c:v>
                      </c:pt>
                      <c:pt idx="12">
                        <c:v>108562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972-4159-B27B-030E795232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72-4159-B27B-030E795232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72-4159-B27B-030E795232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72-4159-B27B-030E795232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72-4159-B27B-030E795232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72-4159-B27B-030E795232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72-4159-B27B-030E795232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72-4159-B27B-030E795232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72-4159-B27B-030E795232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72-4159-B27B-030E795232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72-4159-B27B-030E795232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72-4159-B27B-030E795232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72-4159-B27B-030E795232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72-4159-B27B-030E795232B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-0.1359581944319308</c:v>
                </c:pt>
                <c:pt idx="12">
                  <c:v>-0.1359581944319308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72-4159-B27B-030E79523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CF-442D-BE5C-2F97EA7D5443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CF-442D-BE5C-2F97EA7D5443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CF-442D-BE5C-2F97EA7D54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1">
                  <c:v>3501</c:v>
                </c:pt>
                <c:pt idx="12">
                  <c:v>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CF-442D-BE5C-2F97EA7D5443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CF-442D-BE5C-2F97EA7D54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CF-442D-BE5C-2F97EA7D544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3931</c:v>
                </c:pt>
                <c:pt idx="12">
                  <c:v>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CF-442D-BE5C-2F97EA7D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FDCF-442D-BE5C-2F97EA7D54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1028</c:v>
                      </c:pt>
                      <c:pt idx="1">
                        <c:v>1816</c:v>
                      </c:pt>
                      <c:pt idx="2">
                        <c:v>791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949</c:v>
                      </c:pt>
                      <c:pt idx="8">
                        <c:v>693</c:v>
                      </c:pt>
                      <c:pt idx="9">
                        <c:v>3105</c:v>
                      </c:pt>
                      <c:pt idx="10">
                        <c:v>2855</c:v>
                      </c:pt>
                      <c:pt idx="11">
                        <c:v>5267</c:v>
                      </c:pt>
                      <c:pt idx="12">
                        <c:v>16702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DCF-442D-BE5C-2F97EA7D54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CF-442D-BE5C-2F97EA7D54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CF-442D-BE5C-2F97EA7D54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CF-442D-BE5C-2F97EA7D54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CF-442D-BE5C-2F97EA7D54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CF-442D-BE5C-2F97EA7D54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CF-442D-BE5C-2F97EA7D54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CF-442D-BE5C-2F97EA7D54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CF-442D-BE5C-2F97EA7D54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CF-442D-BE5C-2F97EA7D54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CF-442D-BE5C-2F97EA7D54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CF-442D-BE5C-2F97EA7D54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CF-442D-BE5C-2F97EA7D54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CF-442D-BE5C-2F97EA7D5443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0.70542299349240789</c:v>
                </c:pt>
                <c:pt idx="12">
                  <c:v>0.70542299349240789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CF-442D-BE5C-2F97EA7D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8A-492A-AF42-1168E1C03A61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8A-492A-AF42-1168E1C03A61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8A-492A-AF42-1168E1C03A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1">
                  <c:v>84356</c:v>
                </c:pt>
                <c:pt idx="12">
                  <c:v>1245475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8A-492A-AF42-1168E1C03A61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8A-492A-AF42-1168E1C03A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8A-492A-AF42-1168E1C03A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101638</c:v>
                </c:pt>
                <c:pt idx="12">
                  <c:v>101638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8A-492A-AF42-1168E1C03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CB8A-492A-AF42-1168E1C03A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83005</c:v>
                      </c:pt>
                      <c:pt idx="1">
                        <c:v>82408</c:v>
                      </c:pt>
                      <c:pt idx="2">
                        <c:v>40454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20578</c:v>
                      </c:pt>
                      <c:pt idx="8">
                        <c:v>20300</c:v>
                      </c:pt>
                      <c:pt idx="9">
                        <c:v>11357</c:v>
                      </c:pt>
                      <c:pt idx="10">
                        <c:v>17964</c:v>
                      </c:pt>
                      <c:pt idx="11">
                        <c:v>33939</c:v>
                      </c:pt>
                      <c:pt idx="12">
                        <c:v>316749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B8A-492A-AF42-1168E1C03A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8A-492A-AF42-1168E1C03A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8A-492A-AF42-1168E1C03A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8A-492A-AF42-1168E1C03A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8A-492A-AF42-1168E1C03A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8A-492A-AF42-1168E1C03A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8A-492A-AF42-1168E1C03A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8A-492A-AF42-1168E1C03A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8A-492A-AF42-1168E1C03A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8A-492A-AF42-1168E1C03A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8A-492A-AF42-1168E1C03A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8A-492A-AF42-1168E1C03A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8A-492A-AF42-1168E1C03A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8A-492A-AF42-1168E1C03A61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4.8233568595024146E-4</c:v>
                </c:pt>
                <c:pt idx="12">
                  <c:v>4.8233568595024146E-4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8A-492A-AF42-1168E1C03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6B-4951-8CC1-4ABBFA4DB1F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6B-4951-8CC1-4ABBFA4DB1F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6B-4951-8CC1-4ABBFA4DB1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1">
                  <c:v>2277</c:v>
                </c:pt>
                <c:pt idx="12">
                  <c:v>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6B-4951-8CC1-4ABBFA4DB1F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6B-4951-8CC1-4ABBFA4DB1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6B-4951-8CC1-4ABBFA4DB1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1965</c:v>
                </c:pt>
                <c:pt idx="12">
                  <c:v>1965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6B-4951-8CC1-4ABBFA4DB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B6B-4951-8CC1-4ABBFA4DB1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2712</c:v>
                      </c:pt>
                      <c:pt idx="1">
                        <c:v>2377</c:v>
                      </c:pt>
                      <c:pt idx="2">
                        <c:v>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8318</c:v>
                      </c:pt>
                      <c:pt idx="8">
                        <c:v>8240</c:v>
                      </c:pt>
                      <c:pt idx="9">
                        <c:v>1785</c:v>
                      </c:pt>
                      <c:pt idx="10">
                        <c:v>532</c:v>
                      </c:pt>
                      <c:pt idx="11">
                        <c:v>878</c:v>
                      </c:pt>
                      <c:pt idx="12">
                        <c:v>25621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B6B-4951-8CC1-4ABBFA4DB1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6B-4951-8CC1-4ABBFA4DB1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6B-4951-8CC1-4ABBFA4DB1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6B-4951-8CC1-4ABBFA4DB1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6B-4951-8CC1-4ABBFA4DB1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6B-4951-8CC1-4ABBFA4DB1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6B-4951-8CC1-4ABBFA4DB1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6B-4951-8CC1-4ABBFA4DB1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6B-4951-8CC1-4ABBFA4DB1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6B-4951-8CC1-4ABBFA4DB1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6B-4951-8CC1-4ABBFA4DB1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6B-4951-8CC1-4ABBFA4DB1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6B-4951-8CC1-4ABBFA4DB1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6B-4951-8CC1-4ABBFA4DB1F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0.12607449856733521</c:v>
                </c:pt>
                <c:pt idx="12">
                  <c:v>0.12607449856733521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6B-4951-8CC1-4ABBFA4DB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5E-4D85-A0DE-BF709D49C629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5E-4D85-A0DE-BF709D49C629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5E-4D85-A0DE-BF709D49C6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1">
                  <c:v>44607</c:v>
                </c:pt>
                <c:pt idx="12">
                  <c:v>761721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5E-4D85-A0DE-BF709D49C629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5E-4D85-A0DE-BF709D49C6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5E-4D85-A0DE-BF709D49C6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52009</c:v>
                </c:pt>
                <c:pt idx="12">
                  <c:v>52009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5E-4D85-A0DE-BF709D49C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F65E-4D85-A0DE-BF709D49C6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49580</c:v>
                      </c:pt>
                      <c:pt idx="2">
                        <c:v>25966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5444</c:v>
                      </c:pt>
                      <c:pt idx="8">
                        <c:v>4379</c:v>
                      </c:pt>
                      <c:pt idx="9">
                        <c:v>5886</c:v>
                      </c:pt>
                      <c:pt idx="10">
                        <c:v>13929</c:v>
                      </c:pt>
                      <c:pt idx="11">
                        <c:v>28677</c:v>
                      </c:pt>
                      <c:pt idx="12">
                        <c:v>181253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65E-4D85-A0DE-BF709D49C6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5E-4D85-A0DE-BF709D49C6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5E-4D85-A0DE-BF709D49C6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5E-4D85-A0DE-BF709D49C6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5E-4D85-A0DE-BF709D49C6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5E-4D85-A0DE-BF709D49C6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5E-4D85-A0DE-BF709D49C6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5E-4D85-A0DE-BF709D49C6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5E-4D85-A0DE-BF709D49C6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5E-4D85-A0DE-BF709D49C6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5E-4D85-A0DE-BF709D49C6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5E-4D85-A0DE-BF709D49C6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5E-4D85-A0DE-BF709D49C6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5E-4D85-A0DE-BF709D49C629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-0.11443895794312953</c:v>
                </c:pt>
                <c:pt idx="12">
                  <c:v>-0.11443895794312953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5E-4D85-A0DE-BF709D49C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8C-4A6A-B3AE-6C5F73E32662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C-4A6A-B3AE-6C5F73E32662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8C-4A6A-B3AE-6C5F73E326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1">
                  <c:v>6382</c:v>
                </c:pt>
                <c:pt idx="12">
                  <c:v>60756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8C-4A6A-B3AE-6C5F73E32662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8C-4A6A-B3AE-6C5F73E326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8C-4A6A-B3AE-6C5F73E326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7459</c:v>
                </c:pt>
                <c:pt idx="12">
                  <c:v>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8C-4A6A-B3AE-6C5F73E32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D8C-4A6A-B3AE-6C5F73E326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8543</c:v>
                      </c:pt>
                      <c:pt idx="1">
                        <c:v>4050</c:v>
                      </c:pt>
                      <c:pt idx="2">
                        <c:v>2210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2629</c:v>
                      </c:pt>
                      <c:pt idx="8">
                        <c:v>1124</c:v>
                      </c:pt>
                      <c:pt idx="9">
                        <c:v>442</c:v>
                      </c:pt>
                      <c:pt idx="10">
                        <c:v>1738</c:v>
                      </c:pt>
                      <c:pt idx="11">
                        <c:v>1685</c:v>
                      </c:pt>
                      <c:pt idx="12">
                        <c:v>22554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D8C-4A6A-B3AE-6C5F73E326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C-4A6A-B3AE-6C5F73E326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8C-4A6A-B3AE-6C5F73E326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8C-4A6A-B3AE-6C5F73E326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8C-4A6A-B3AE-6C5F73E326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8C-4A6A-B3AE-6C5F73E326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8C-4A6A-B3AE-6C5F73E326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8C-4A6A-B3AE-6C5F73E326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8C-4A6A-B3AE-6C5F73E326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8C-4A6A-B3AE-6C5F73E326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8C-4A6A-B3AE-6C5F73E326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8C-4A6A-B3AE-6C5F73E326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8C-4A6A-B3AE-6C5F73E326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8C-4A6A-B3AE-6C5F73E32662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0.46455919890045161</c:v>
                </c:pt>
                <c:pt idx="12">
                  <c:v>0.46455919890045161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8C-4A6A-B3AE-6C5F73E32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96-4D51-9745-E4FF570ABD55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96-4D51-9745-E4FF570ABD55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96-4D51-9745-E4FF570ABD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1">
                  <c:v>6510</c:v>
                </c:pt>
                <c:pt idx="12">
                  <c:v>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96-4D51-9745-E4FF570ABD55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96-4D51-9745-E4FF570ABD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96-4D51-9745-E4FF570ABD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6767</c:v>
                </c:pt>
                <c:pt idx="12">
                  <c:v>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96-4D51-9745-E4FF570AB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396-4D51-9745-E4FF570ABD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3070</c:v>
                      </c:pt>
                      <c:pt idx="1">
                        <c:v>2897</c:v>
                      </c:pt>
                      <c:pt idx="2">
                        <c:v>1443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1664</c:v>
                      </c:pt>
                      <c:pt idx="8">
                        <c:v>1599</c:v>
                      </c:pt>
                      <c:pt idx="9">
                        <c:v>2076</c:v>
                      </c:pt>
                      <c:pt idx="10">
                        <c:v>274</c:v>
                      </c:pt>
                      <c:pt idx="11">
                        <c:v>803</c:v>
                      </c:pt>
                      <c:pt idx="12">
                        <c:v>13883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396-4D51-9745-E4FF570ABD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96-4D51-9745-E4FF570ABD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96-4D51-9745-E4FF570ABD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96-4D51-9745-E4FF570ABD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96-4D51-9745-E4FF570ABD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96-4D51-9745-E4FF570ABD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96-4D51-9745-E4FF570ABD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96-4D51-9745-E4FF570ABD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96-4D51-9745-E4FF570ABD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96-4D51-9745-E4FF570ABD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96-4D51-9745-E4FF570ABD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96-4D51-9745-E4FF570ABD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96-4D51-9745-E4FF570ABD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96-4D51-9745-E4FF570ABD5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0.56571031929662197</c:v>
                </c:pt>
                <c:pt idx="12">
                  <c:v>0.56571031929662197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96-4D51-9745-E4FF570AB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15-4CFC-B541-0885F58AFB2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15-4CFC-B541-0885F58AFB2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15-4CFC-B541-0885F58AFB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1">
                  <c:v>2445</c:v>
                </c:pt>
                <c:pt idx="12">
                  <c:v>33197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15-4CFC-B541-0885F58AFB2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15-4CFC-B541-0885F58AFB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15-4CFC-B541-0885F58AFB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2934</c:v>
                </c:pt>
                <c:pt idx="12">
                  <c:v>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15-4CFC-B541-0885F58AF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615-4CFC-B541-0885F58AFB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2047</c:v>
                      </c:pt>
                      <c:pt idx="1">
                        <c:v>2775</c:v>
                      </c:pt>
                      <c:pt idx="2">
                        <c:v>1005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3277</c:v>
                      </c:pt>
                      <c:pt idx="8">
                        <c:v>8307</c:v>
                      </c:pt>
                      <c:pt idx="9">
                        <c:v>1415</c:v>
                      </c:pt>
                      <c:pt idx="10">
                        <c:v>419</c:v>
                      </c:pt>
                      <c:pt idx="11">
                        <c:v>447</c:v>
                      </c:pt>
                      <c:pt idx="12">
                        <c:v>19818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615-4CFC-B541-0885F58AFB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15-4CFC-B541-0885F58AFB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15-4CFC-B541-0885F58AFB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15-4CFC-B541-0885F58AFB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15-4CFC-B541-0885F58AFB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15-4CFC-B541-0885F58AFB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15-4CFC-B541-0885F58AFB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15-4CFC-B541-0885F58AFB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15-4CFC-B541-0885F58AFB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15-4CFC-B541-0885F58AFB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15-4CFC-B541-0885F58AFB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15-4CFC-B541-0885F58AFB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15-4CFC-B541-0885F58AFB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15-4CFC-B541-0885F58AFB2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-5.8710298363811364E-2</c:v>
                </c:pt>
                <c:pt idx="12">
                  <c:v>-5.8710298363811364E-2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15-4CFC-B541-0885F58AF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25-4CF7-B095-5EAB1F6797CD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25-4CF7-B095-5EAB1F6797CD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25-4CF7-B095-5EAB1F6797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1">
                  <c:v>3130</c:v>
                </c:pt>
                <c:pt idx="12">
                  <c:v>41377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25-4CF7-B095-5EAB1F6797CD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25-4CF7-B095-5EAB1F6797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25-4CF7-B095-5EAB1F6797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3126</c:v>
                </c:pt>
                <c:pt idx="12">
                  <c:v>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25-4CF7-B095-5EAB1F679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8B25-4CF7-B095-5EAB1F6797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2150</c:v>
                      </c:pt>
                      <c:pt idx="1">
                        <c:v>1375</c:v>
                      </c:pt>
                      <c:pt idx="2">
                        <c:v>654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3058</c:v>
                      </c:pt>
                      <c:pt idx="8">
                        <c:v>184</c:v>
                      </c:pt>
                      <c:pt idx="9">
                        <c:v>230</c:v>
                      </c:pt>
                      <c:pt idx="10">
                        <c:v>711</c:v>
                      </c:pt>
                      <c:pt idx="11">
                        <c:v>466</c:v>
                      </c:pt>
                      <c:pt idx="12">
                        <c:v>9005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B25-4CF7-B095-5EAB1F6797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25-4CF7-B095-5EAB1F6797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25-4CF7-B095-5EAB1F6797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25-4CF7-B095-5EAB1F6797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25-4CF7-B095-5EAB1F6797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25-4CF7-B095-5EAB1F6797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25-4CF7-B095-5EAB1F6797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25-4CF7-B095-5EAB1F6797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25-4CF7-B095-5EAB1F6797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25-4CF7-B095-5EAB1F6797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25-4CF7-B095-5EAB1F6797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25-4CF7-B095-5EAB1F6797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25-4CF7-B095-5EAB1F6797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25-4CF7-B095-5EAB1F6797CD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-2.7985074626865725E-2</c:v>
                </c:pt>
                <c:pt idx="12">
                  <c:v>-2.7985074626865725E-2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25-4CF7-B095-5EAB1F679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A4-4C1B-81F8-C879CA7FDC2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A4-4C1B-81F8-C879CA7FDC2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A4-4C1B-81F8-C879CA7FDC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1">
                  <c:v>883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A4-4C1B-81F8-C879CA7FDC2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A4-4C1B-81F8-C879CA7FDC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A4-4C1B-81F8-C879CA7FDC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1241</c:v>
                </c:pt>
                <c:pt idx="12">
                  <c:v>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A4-4C1B-81F8-C879CA7FD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7A4-4C1B-81F8-C879CA7FDC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</c:v>
                      </c:pt>
                      <c:pt idx="1">
                        <c:v>936</c:v>
                      </c:pt>
                      <c:pt idx="2">
                        <c:v>487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49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14</c:v>
                      </c:pt>
                      <c:pt idx="12">
                        <c:v>2343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7A4-4C1B-81F8-C879CA7FDC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A4-4C1B-81F8-C879CA7FDC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A4-4C1B-81F8-C879CA7FDC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A4-4C1B-81F8-C879CA7FDC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A4-4C1B-81F8-C879CA7FDC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A4-4C1B-81F8-C879CA7FDC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A4-4C1B-81F8-C879CA7FDC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A4-4C1B-81F8-C879CA7FDC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A4-4C1B-81F8-C879CA7FDC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A4-4C1B-81F8-C879CA7FDC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A4-4C1B-81F8-C879CA7FDC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A4-4C1B-81F8-C879CA7FDC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A4-4C1B-81F8-C879CA7FDC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A4-4C1B-81F8-C879CA7FDC2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-0.41434638980651251</c:v>
                </c:pt>
                <c:pt idx="12">
                  <c:v>-0.41434638980651251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A4-4C1B-81F8-C879CA7FD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E5-4872-A974-19DA43B5DB64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E5-4872-A974-19DA43B5DB64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E5-4872-A974-19DA43B5DB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1">
                  <c:v>1223</c:v>
                </c:pt>
                <c:pt idx="12">
                  <c:v>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E5-4872-A974-19DA43B5DB64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E5-4872-A974-19DA43B5DB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E5-4872-A974-19DA43B5DB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1221</c:v>
                </c:pt>
                <c:pt idx="12">
                  <c:v>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E5-4872-A974-19DA43B5D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CE5-4872-A974-19DA43B5DB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3077</c:v>
                      </c:pt>
                      <c:pt idx="1">
                        <c:v>3038</c:v>
                      </c:pt>
                      <c:pt idx="2">
                        <c:v>1095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</c:v>
                      </c:pt>
                      <c:pt idx="9">
                        <c:v>12</c:v>
                      </c:pt>
                      <c:pt idx="10">
                        <c:v>0</c:v>
                      </c:pt>
                      <c:pt idx="11">
                        <c:v>32</c:v>
                      </c:pt>
                      <c:pt idx="12">
                        <c:v>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CE5-4872-A974-19DA43B5DB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E5-4872-A974-19DA43B5DB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E5-4872-A974-19DA43B5DB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E5-4872-A974-19DA43B5DB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E5-4872-A974-19DA43B5DB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E5-4872-A974-19DA43B5DB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E5-4872-A974-19DA43B5DB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E5-4872-A974-19DA43B5DB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E5-4872-A974-19DA43B5DB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E5-4872-A974-19DA43B5DB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E5-4872-A974-19DA43B5DB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E5-4872-A974-19DA43B5DB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E5-4872-A974-19DA43B5DB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E5-4872-A974-19DA43B5DB6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-0.36768513723459351</c:v>
                </c:pt>
                <c:pt idx="12">
                  <c:v>-0.36768513723459351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E5-4872-A974-19DA43B5D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69-4D48-BF2F-A952C4D25890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69-4D48-BF2F-A952C4D25890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69-4D48-BF2F-A952C4D2589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69-4D48-BF2F-A952C4D25890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69-4D48-BF2F-A952C4D258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69-4D48-BF2F-A952C4D2589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115159</c:v>
                </c:pt>
                <c:pt idx="12">
                  <c:v>115159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69-4D48-BF2F-A952C4D25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069-4D48-BF2F-A952C4D258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069-4D48-BF2F-A952C4D258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69-4D48-BF2F-A952C4D258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69-4D48-BF2F-A952C4D258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69-4D48-BF2F-A952C4D258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69-4D48-BF2F-A952C4D258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69-4D48-BF2F-A952C4D258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69-4D48-BF2F-A952C4D258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69-4D48-BF2F-A952C4D258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69-4D48-BF2F-A952C4D258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69-4D48-BF2F-A952C4D258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69-4D48-BF2F-A952C4D258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69-4D48-BF2F-A952C4D258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69-4D48-BF2F-A952C4D258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69-4D48-BF2F-A952C4D2589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1.443566130112206E-3</c:v>
                </c:pt>
                <c:pt idx="12">
                  <c:v>1.443566130112206E-3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69-4D48-BF2F-A952C4D25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57-4AA7-8775-3E54FB37069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57-4AA7-8775-3E54FB37069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57-4AA7-8775-3E54FB37069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1">
                  <c:v>74638</c:v>
                </c:pt>
                <c:pt idx="12">
                  <c:v>1188641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57-4AA7-8775-3E54FB37069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57-4AA7-8775-3E54FB3706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57-4AA7-8775-3E54FB37069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93832</c:v>
                </c:pt>
                <c:pt idx="12">
                  <c:v>93832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57-4AA7-8775-3E54FB370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8757-4AA7-8775-3E54FB3706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49605</c:v>
                      </c:pt>
                      <c:pt idx="8">
                        <c:v>50276</c:v>
                      </c:pt>
                      <c:pt idx="9">
                        <c:v>20597</c:v>
                      </c:pt>
                      <c:pt idx="10">
                        <c:v>22105</c:v>
                      </c:pt>
                      <c:pt idx="11">
                        <c:v>41689</c:v>
                      </c:pt>
                      <c:pt idx="12">
                        <c:v>336567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757-4AA7-8775-3E54FB3706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57-4AA7-8775-3E54FB3706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57-4AA7-8775-3E54FB3706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57-4AA7-8775-3E54FB3706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57-4AA7-8775-3E54FB3706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57-4AA7-8775-3E54FB3706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57-4AA7-8775-3E54FB3706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57-4AA7-8775-3E54FB3706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57-4AA7-8775-3E54FB3706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57-4AA7-8775-3E54FB3706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57-4AA7-8775-3E54FB3706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57-4AA7-8775-3E54FB3706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57-4AA7-8775-3E54FB3706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57-4AA7-8775-3E54FB37069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-3.7585203745779117E-3</c:v>
                </c:pt>
                <c:pt idx="12">
                  <c:v>-3.7585203745779117E-3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57-4AA7-8775-3E54FB370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cat'!$I$52:$J$52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D2-4163-9184-F8B9DAF7FC4D}"/>
              </c:ext>
            </c:extLst>
          </c:dPt>
          <c:val>
            <c:numRef>
              <c:f>'Pernocta evol mensu TF cat'!$I$54:$I$66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D2-4163-9184-F8B9DAF7FC4D}"/>
            </c:ext>
          </c:extLst>
        </c:ser>
        <c:ser>
          <c:idx val="0"/>
          <c:order val="2"/>
          <c:tx>
            <c:strRef>
              <c:f>'Pernocta evol mensu TF cat'!$K$52:$L$52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D2-4163-9184-F8B9DAF7FC4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cat'!$K$54:$K$66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0">
                  <c:v>20938</c:v>
                </c:pt>
                <c:pt idx="11">
                  <c:v>23199</c:v>
                </c:pt>
                <c:pt idx="12">
                  <c:v>264653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D2-4163-9184-F8B9DAF7FC4D}"/>
            </c:ext>
          </c:extLst>
        </c:ser>
        <c:ser>
          <c:idx val="1"/>
          <c:order val="3"/>
          <c:tx>
            <c:strRef>
              <c:f>'Pernocta evol mensu TF cat'!$M$52:$N$52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D2-4163-9184-F8B9DAF7FC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D2-4163-9184-F8B9DAF7FC4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cat'!$M$54:$M$66</c:f>
              <c:numCache>
                <c:formatCode>#,##0</c:formatCode>
                <c:ptCount val="13"/>
                <c:pt idx="0">
                  <c:v>21327</c:v>
                </c:pt>
                <c:pt idx="12">
                  <c:v>21327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D2-4163-9184-F8B9DAF7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cat'!$C$52:$D$52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F8D2-4163-9184-F8B9DAF7FC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cat'!$C$54:$C$66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43534</c:v>
                      </c:pt>
                      <c:pt idx="1">
                        <c:v>40111</c:v>
                      </c:pt>
                      <c:pt idx="2">
                        <c:v>19748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1520</c:v>
                      </c:pt>
                      <c:pt idx="8">
                        <c:v>24</c:v>
                      </c:pt>
                      <c:pt idx="9">
                        <c:v>0</c:v>
                      </c:pt>
                      <c:pt idx="10">
                        <c:v>84</c:v>
                      </c:pt>
                      <c:pt idx="11">
                        <c:v>120</c:v>
                      </c:pt>
                      <c:pt idx="12">
                        <c:v>105446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8D2-4163-9184-F8B9DAF7FC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cat'!$N$53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D2-4163-9184-F8B9DAF7FC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D2-4163-9184-F8B9DAF7FC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D2-4163-9184-F8B9DAF7FC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D2-4163-9184-F8B9DAF7FC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D2-4163-9184-F8B9DAF7FC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D2-4163-9184-F8B9DAF7FC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D2-4163-9184-F8B9DAF7FC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D2-4163-9184-F8B9DAF7FC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D2-4163-9184-F8B9DAF7FC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D2-4163-9184-F8B9DAF7FC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D2-4163-9184-F8B9DAF7FC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D2-4163-9184-F8B9DAF7FC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D2-4163-9184-F8B9DAF7FC4D}"/>
              </c:ext>
            </c:extLst>
          </c:dPt>
          <c:cat>
            <c:strRef>
              <c:f>'Pernocta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cat'!$N$54:$N$66</c:f>
              <c:numCache>
                <c:formatCode>0.0%</c:formatCode>
                <c:ptCount val="13"/>
                <c:pt idx="0">
                  <c:v>2.4991589368962286E-2</c:v>
                </c:pt>
                <c:pt idx="12">
                  <c:v>2.4991589368962286E-2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D2-4163-9184-F8B9DAF7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9A-42D5-9E18-CCB41F0B42E9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A-42D5-9E18-CCB41F0B42E9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9A-42D5-9E18-CCB41F0B42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1">
                  <c:v>692</c:v>
                </c:pt>
                <c:pt idx="12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9A-42D5-9E18-CCB41F0B42E9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9A-42D5-9E18-CCB41F0B42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9A-42D5-9E18-CCB41F0B42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634</c:v>
                </c:pt>
                <c:pt idx="12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9A-42D5-9E18-CCB41F0B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89A-42D5-9E18-CCB41F0B42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</c:v>
                      </c:pt>
                      <c:pt idx="1">
                        <c:v>738</c:v>
                      </c:pt>
                      <c:pt idx="2">
                        <c:v>328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309</c:v>
                      </c:pt>
                      <c:pt idx="8">
                        <c:v>298</c:v>
                      </c:pt>
                      <c:pt idx="9">
                        <c:v>541</c:v>
                      </c:pt>
                      <c:pt idx="10">
                        <c:v>919</c:v>
                      </c:pt>
                      <c:pt idx="11">
                        <c:v>1314</c:v>
                      </c:pt>
                      <c:pt idx="12">
                        <c:v>4963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89A-42D5-9E18-CCB41F0B42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9A-42D5-9E18-CCB41F0B42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9A-42D5-9E18-CCB41F0B42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9A-42D5-9E18-CCB41F0B42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9A-42D5-9E18-CCB41F0B42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9A-42D5-9E18-CCB41F0B42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9A-42D5-9E18-CCB41F0B42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9A-42D5-9E18-CCB41F0B42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9A-42D5-9E18-CCB41F0B42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9A-42D5-9E18-CCB41F0B42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9A-42D5-9E18-CCB41F0B42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9A-42D5-9E18-CCB41F0B42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9A-42D5-9E18-CCB41F0B42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9A-42D5-9E18-CCB41F0B42E9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0.18283582089552231</c:v>
                </c:pt>
                <c:pt idx="12">
                  <c:v>0.18283582089552231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9A-42D5-9E18-CCB41F0B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FC-4004-ACBD-6AAA95B1B94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C-4004-ACBD-6AAA95B1B94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FC-4004-ACBD-6AAA95B1B9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FC-4004-ACBD-6AAA95B1B94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FC-4004-ACBD-6AAA95B1B9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FC-4004-ACBD-6AAA95B1B9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5.639520078354554</c:v>
                </c:pt>
                <c:pt idx="12">
                  <c:v>5.639520078354554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FC-4004-ACBD-6AAA95B1B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FC-4004-ACBD-6AAA95B1B9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FC-4004-ACBD-6AAA95B1B9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FC-4004-ACBD-6AAA95B1B9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FC-4004-ACBD-6AAA95B1B9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FC-4004-ACBD-6AAA95B1B9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FC-4004-ACBD-6AAA95B1B9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FC-4004-ACBD-6AAA95B1B9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FC-4004-ACBD-6AAA95B1B9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FC-4004-ACBD-6AAA95B1B9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FC-4004-ACBD-6AAA95B1B9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FC-4004-ACBD-6AAA95B1B9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FC-4004-ACBD-6AAA95B1B9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FC-4004-ACBD-6AAA95B1B9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FC-4004-ACBD-6AAA95B1B9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FC-4004-ACBD-6AAA95B1B94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-1.0352535459779277</c:v>
                </c:pt>
                <c:pt idx="12">
                  <c:v>-1.0352535459779277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FC-4004-ACBD-6AAA95B1B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7E-43D3-A938-C89B9070162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E-43D3-A938-C89B9070162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7E-43D3-A938-C89B907016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1">
                  <c:v>4.5405860559110813</c:v>
                </c:pt>
                <c:pt idx="12">
                  <c:v>4.1724857951693535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7E-43D3-A938-C89B9070162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7E-43D3-A938-C89B907016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7E-43D3-A938-C89B907016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5.2023855328972681</c:v>
                </c:pt>
                <c:pt idx="12">
                  <c:v>5.2023855328972681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7E-43D3-A938-C89B90701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77E-43D3-A938-C89B907016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6.7361963190184051</c:v>
                      </c:pt>
                      <c:pt idx="1">
                        <c:v>5.3280898876404494</c:v>
                      </c:pt>
                      <c:pt idx="2">
                        <c:v>5.3383534136546187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3.5408600904138172</c:v>
                      </c:pt>
                      <c:pt idx="8">
                        <c:v>3.5137034434293746</c:v>
                      </c:pt>
                      <c:pt idx="9">
                        <c:v>3.9724849527085127</c:v>
                      </c:pt>
                      <c:pt idx="10">
                        <c:v>2.9117849758787044</c:v>
                      </c:pt>
                      <c:pt idx="11">
                        <c:v>3.5903284671532845</c:v>
                      </c:pt>
                      <c:pt idx="12">
                        <c:v>4.0957363327229928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77E-43D3-A938-C89B907016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7E-43D3-A938-C89B907016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7E-43D3-A938-C89B907016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7E-43D3-A938-C89B907016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7E-43D3-A938-C89B907016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7E-43D3-A938-C89B907016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7E-43D3-A938-C89B907016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7E-43D3-A938-C89B907016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7E-43D3-A938-C89B907016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7E-43D3-A938-C89B907016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7E-43D3-A938-C89B907016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7E-43D3-A938-C89B907016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7E-43D3-A938-C89B907016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7E-43D3-A938-C89B9070162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-0.67398448025485802</c:v>
                </c:pt>
                <c:pt idx="12">
                  <c:v>-0.67398448025485802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7E-43D3-A938-C89B90701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D2-4ECF-8718-58549ED9D16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2-4ECF-8718-58549ED9D16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D2-4ECF-8718-58549ED9D1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1">
                  <c:v>4.3829600351339479</c:v>
                </c:pt>
                <c:pt idx="12">
                  <c:v>4.4126023495906015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D2-4ECF-8718-58549ED9D16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D2-4ECF-8718-58549ED9D1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D2-4ECF-8718-58549ED9D1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4.8804071246819341</c:v>
                </c:pt>
                <c:pt idx="12">
                  <c:v>4.8804071246819341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D2-4ECF-8718-58549ED9D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D2-4ECF-8718-58549ED9D1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7.3134218289085542</c:v>
                      </c:pt>
                      <c:pt idx="1">
                        <c:v>6.2183424484644512</c:v>
                      </c:pt>
                      <c:pt idx="2">
                        <c:v>6.7754491017964069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3.5583072854051454</c:v>
                      </c:pt>
                      <c:pt idx="8">
                        <c:v>3.5566747572815536</c:v>
                      </c:pt>
                      <c:pt idx="9">
                        <c:v>3.4369747899159662</c:v>
                      </c:pt>
                      <c:pt idx="10">
                        <c:v>2.5751879699248121</c:v>
                      </c:pt>
                      <c:pt idx="11">
                        <c:v>2.9646924829157175</c:v>
                      </c:pt>
                      <c:pt idx="12">
                        <c:v>4.2372272745013859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D2-4ECF-8718-58549ED9D1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D2-4ECF-8718-58549ED9D1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D2-4ECF-8718-58549ED9D1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D2-4ECF-8718-58549ED9D1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D2-4ECF-8718-58549ED9D1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D2-4ECF-8718-58549ED9D1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D2-4ECF-8718-58549ED9D1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D2-4ECF-8718-58549ED9D1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D2-4ECF-8718-58549ED9D1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D2-4ECF-8718-58549ED9D1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D2-4ECF-8718-58549ED9D1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D2-4ECF-8718-58549ED9D1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D2-4ECF-8718-58549ED9D1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D2-4ECF-8718-58549ED9D16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-1.4800513280401288</c:v>
                </c:pt>
                <c:pt idx="12">
                  <c:v>-1.4800513280401288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D2-4ECF-8718-58549ED9D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EF-4BF3-8D8E-800F82DBD0D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F-4BF3-8D8E-800F82DBD0D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EF-4BF3-8D8E-800F82DBD0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1">
                  <c:v>5.0592485549132951</c:v>
                </c:pt>
                <c:pt idx="12">
                  <c:v>3.6697310391949811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EF-4BF3-8D8E-800F82DBD0D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EF-4BF3-8D8E-800F82DBD0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EF-4BF3-8D8E-800F82DBD0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6.2003154574132493</c:v>
                </c:pt>
                <c:pt idx="12">
                  <c:v>6.2003154574132493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EF-4BF3-8D8E-800F82DBD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EF-4BF3-8D8E-800F82DBD0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2.6701298701298701</c:v>
                      </c:pt>
                      <c:pt idx="1">
                        <c:v>2.4607046070460705</c:v>
                      </c:pt>
                      <c:pt idx="2">
                        <c:v>2.4115853658536586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3.0711974110032361</c:v>
                      </c:pt>
                      <c:pt idx="8">
                        <c:v>2.325503355704698</c:v>
                      </c:pt>
                      <c:pt idx="9">
                        <c:v>5.739371534195933</c:v>
                      </c:pt>
                      <c:pt idx="10">
                        <c:v>3.1066376496191515</c:v>
                      </c:pt>
                      <c:pt idx="11">
                        <c:v>4.0083713850837137</c:v>
                      </c:pt>
                      <c:pt idx="12">
                        <c:v>3.3653032440056418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EF-4BF3-8D8E-800F82DBD0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EF-4BF3-8D8E-800F82DBD0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EF-4BF3-8D8E-800F82DBD0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EF-4BF3-8D8E-800F82DBD0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EF-4BF3-8D8E-800F82DBD0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EF-4BF3-8D8E-800F82DBD0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EF-4BF3-8D8E-800F82DBD0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EF-4BF3-8D8E-800F82DBD0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EF-4BF3-8D8E-800F82DBD0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EF-4BF3-8D8E-800F82DBD0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EF-4BF3-8D8E-800F82DBD0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EF-4BF3-8D8E-800F82DBD0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EF-4BF3-8D8E-800F82DBD0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EF-4BF3-8D8E-800F82DBD0D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1.8999423230848915</c:v>
                </c:pt>
                <c:pt idx="12">
                  <c:v>1.8999423230848915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EF-4BF3-8D8E-800F82DBD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0C-4EFF-A8EB-247792771D53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C-4EFF-A8EB-247792771D53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0C-4EFF-A8EB-247792771D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1">
                  <c:v>5.4969373126547634</c:v>
                </c:pt>
                <c:pt idx="12">
                  <c:v>6.5780161509250608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0C-4EFF-A8EB-247792771D53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0C-4EFF-A8EB-247792771D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0C-4EFF-A8EB-247792771D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5.7032714213568259</c:v>
                </c:pt>
                <c:pt idx="12">
                  <c:v>5.7032714213568259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0C-4EFF-A8EB-24779277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0C-4EFF-A8EB-247792771D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7.2165710311250217</c:v>
                      </c:pt>
                      <c:pt idx="1">
                        <c:v>6.6646178730287104</c:v>
                      </c:pt>
                      <c:pt idx="2">
                        <c:v>8.1990271584920951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6.097185185185185</c:v>
                      </c:pt>
                      <c:pt idx="8">
                        <c:v>6.3997477931904161</c:v>
                      </c:pt>
                      <c:pt idx="9">
                        <c:v>5.1763901549680948</c:v>
                      </c:pt>
                      <c:pt idx="10">
                        <c:v>4.3857421875</c:v>
                      </c:pt>
                      <c:pt idx="11">
                        <c:v>8.2757863935625462</c:v>
                      </c:pt>
                      <c:pt idx="12">
                        <c:v>6.7561589488727254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0C-4EFF-A8EB-247792771D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0C-4EFF-A8EB-247792771D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0C-4EFF-A8EB-247792771D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0C-4EFF-A8EB-247792771D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0C-4EFF-A8EB-247792771D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0C-4EFF-A8EB-247792771D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0C-4EFF-A8EB-247792771D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0C-4EFF-A8EB-247792771D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0C-4EFF-A8EB-247792771D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0C-4EFF-A8EB-247792771D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0C-4EFF-A8EB-247792771D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0C-4EFF-A8EB-247792771D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0C-4EFF-A8EB-247792771D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0C-4EFF-A8EB-247792771D53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-1.093343283935206</c:v>
                </c:pt>
                <c:pt idx="12">
                  <c:v>-1.093343283935206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0C-4EFF-A8EB-24779277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23-4546-802D-5D2666A0CE2B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23-4546-802D-5D2666A0CE2B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23-4546-802D-5D2666A0CE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1">
                  <c:v>4.8761477918670746</c:v>
                </c:pt>
                <c:pt idx="12">
                  <c:v>6.5252711292339853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23-4546-802D-5D2666A0CE2B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23-4546-802D-5D2666A0CE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23-4546-802D-5D2666A0CE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5.3075824063679971</c:v>
                </c:pt>
                <c:pt idx="12">
                  <c:v>5.3075824063679971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23-4546-802D-5D2666A0C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823-4546-802D-5D2666A0CE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6.9637502059647387</c:v>
                      </c:pt>
                      <c:pt idx="1">
                        <c:v>6.9527415509746175</c:v>
                      </c:pt>
                      <c:pt idx="2">
                        <c:v>10.226860968885388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5.1117370892018776</c:v>
                      </c:pt>
                      <c:pt idx="8">
                        <c:v>5.2950423216444982</c:v>
                      </c:pt>
                      <c:pt idx="9">
                        <c:v>4.2314881380301941</c:v>
                      </c:pt>
                      <c:pt idx="10">
                        <c:v>4.2414738124238731</c:v>
                      </c:pt>
                      <c:pt idx="11">
                        <c:v>8.8838289962825279</c:v>
                      </c:pt>
                      <c:pt idx="12">
                        <c:v>6.8703282541126525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823-4546-802D-5D2666A0CE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23-4546-802D-5D2666A0CE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23-4546-802D-5D2666A0CE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23-4546-802D-5D2666A0CE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23-4546-802D-5D2666A0CE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23-4546-802D-5D2666A0CE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23-4546-802D-5D2666A0CE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23-4546-802D-5D2666A0CE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23-4546-802D-5D2666A0CE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23-4546-802D-5D2666A0CE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23-4546-802D-5D2666A0CE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23-4546-802D-5D2666A0CE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23-4546-802D-5D2666A0CE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23-4546-802D-5D2666A0CE2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-1.7683212080898345</c:v>
                </c:pt>
                <c:pt idx="12">
                  <c:v>-1.7683212080898345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23-4546-802D-5D2666A0C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6D-40DA-83AB-A2CD1231F323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D-40DA-83AB-A2CD1231F323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6D-40DA-83AB-A2CD1231F3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1">
                  <c:v>8.2883116883116887</c:v>
                </c:pt>
                <c:pt idx="12">
                  <c:v>7.134335368717708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6D-40DA-83AB-A2CD1231F323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6D-40DA-83AB-A2CD1231F3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6D-40DA-83AB-A2CD1231F3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8.7137850467289724</c:v>
                </c:pt>
                <c:pt idx="12">
                  <c:v>8.7137850467289724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6D-40DA-83AB-A2CD1231F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56D-40DA-83AB-A2CD1231F3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10.206690561529271</c:v>
                      </c:pt>
                      <c:pt idx="1">
                        <c:v>7.9724409448818898</c:v>
                      </c:pt>
                      <c:pt idx="2">
                        <c:v>4.5850622406639001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6.7066326530612246</c:v>
                      </c:pt>
                      <c:pt idx="8">
                        <c:v>9.6896551724137936</c:v>
                      </c:pt>
                      <c:pt idx="9">
                        <c:v>5.1395348837209305</c:v>
                      </c:pt>
                      <c:pt idx="10">
                        <c:v>3.862222222222222</c:v>
                      </c:pt>
                      <c:pt idx="11">
                        <c:v>5.5427631578947372</c:v>
                      </c:pt>
                      <c:pt idx="12">
                        <c:v>7.0547388176415389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56D-40DA-83AB-A2CD1231F323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756D-40DA-83AB-A2CD1231F323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7.3069016152716593</c:v>
                      </c:pt>
                      <c:pt idx="1">
                        <c:v>7.6997971602434081</c:v>
                      </c:pt>
                      <c:pt idx="2">
                        <c:v>4.5830090791180282</c:v>
                      </c:pt>
                      <c:pt idx="3">
                        <c:v>8.2644444444444449</c:v>
                      </c:pt>
                      <c:pt idx="4">
                        <c:v>9.8229166666666661</c:v>
                      </c:pt>
                      <c:pt idx="5">
                        <c:v>12.960893854748603</c:v>
                      </c:pt>
                      <c:pt idx="6">
                        <c:v>13.676595744680851</c:v>
                      </c:pt>
                      <c:pt idx="7">
                        <c:v>8.1945205479452063</c:v>
                      </c:pt>
                      <c:pt idx="8">
                        <c:v>4.7848410757946214</c:v>
                      </c:pt>
                      <c:pt idx="9">
                        <c:v>6.2121212121212119</c:v>
                      </c:pt>
                      <c:pt idx="10">
                        <c:v>5.2242798353909468</c:v>
                      </c:pt>
                      <c:pt idx="11">
                        <c:v>5.8742514970059876</c:v>
                      </c:pt>
                      <c:pt idx="12">
                        <c:v>6.613911290322581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756D-40DA-83AB-A2CD1231F3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6D-40DA-83AB-A2CD1231F3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6D-40DA-83AB-A2CD1231F3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6D-40DA-83AB-A2CD1231F3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6D-40DA-83AB-A2CD1231F3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6D-40DA-83AB-A2CD1231F3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6D-40DA-83AB-A2CD1231F3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6D-40DA-83AB-A2CD1231F3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6D-40DA-83AB-A2CD1231F3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6D-40DA-83AB-A2CD1231F3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6D-40DA-83AB-A2CD1231F3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6D-40DA-83AB-A2CD1231F3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6D-40DA-83AB-A2CD1231F3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6D-40DA-83AB-A2CD1231F323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3.500888424415769</c:v>
                </c:pt>
                <c:pt idx="12">
                  <c:v>3.500888424415769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6D-40DA-83AB-A2CD1231F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F3-4107-9A9E-221E8B7012EC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3-4107-9A9E-221E8B7012EC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F3-4107-9A9E-221E8B7012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1">
                  <c:v>6.3512195121951223</c:v>
                </c:pt>
                <c:pt idx="12">
                  <c:v>5.9830817830817828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F3-4107-9A9E-221E8B7012EC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F3-4107-9A9E-221E8B7012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F3-4107-9A9E-221E8B7012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5.8741319444444446</c:v>
                </c:pt>
                <c:pt idx="12">
                  <c:v>5.8741319444444446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F3-4107-9A9E-221E8B701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F3-4107-9A9E-221E8B7012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5.938104448742747</c:v>
                      </c:pt>
                      <c:pt idx="1">
                        <c:v>4.3893939393939396</c:v>
                      </c:pt>
                      <c:pt idx="2">
                        <c:v>4.2316715542521992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7.812206572769953</c:v>
                      </c:pt>
                      <c:pt idx="8">
                        <c:v>6.5802469135802468</c:v>
                      </c:pt>
                      <c:pt idx="9">
                        <c:v>6.8289473684210522</c:v>
                      </c:pt>
                      <c:pt idx="10">
                        <c:v>3.7534246575342465</c:v>
                      </c:pt>
                      <c:pt idx="11">
                        <c:v>6.1297709923664119</c:v>
                      </c:pt>
                      <c:pt idx="12">
                        <c:v>5.5576461168935145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F3-4107-9A9E-221E8B7012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F3-4107-9A9E-221E8B7012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F3-4107-9A9E-221E8B7012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F3-4107-9A9E-221E8B7012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F3-4107-9A9E-221E8B7012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F3-4107-9A9E-221E8B7012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F3-4107-9A9E-221E8B7012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F3-4107-9A9E-221E8B7012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F3-4107-9A9E-221E8B7012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F3-4107-9A9E-221E8B7012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F3-4107-9A9E-221E8B7012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F3-4107-9A9E-221E8B7012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F3-4107-9A9E-221E8B7012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F3-4107-9A9E-221E8B7012EC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0.36839946036801141</c:v>
                </c:pt>
                <c:pt idx="12">
                  <c:v>0.36839946036801141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F3-4107-9A9E-221E8B701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5D-4DA1-939D-636E0A379990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D-4DA1-939D-636E0A379990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5D-4DA1-939D-636E0A3799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5D-4DA1-939D-636E0A379990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5D-4DA1-939D-636E0A3799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5D-4DA1-939D-636E0A3799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7.4090909090909092</c:v>
                </c:pt>
                <c:pt idx="12">
                  <c:v>7.4090909090909092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5D-4DA1-939D-636E0A379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5D-4DA1-939D-636E0A3799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5D-4DA1-939D-636E0A3799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5D-4DA1-939D-636E0A3799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5D-4DA1-939D-636E0A3799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5D-4DA1-939D-636E0A3799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5D-4DA1-939D-636E0A3799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5D-4DA1-939D-636E0A3799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5D-4DA1-939D-636E0A3799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5D-4DA1-939D-636E0A3799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5D-4DA1-939D-636E0A3799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5D-4DA1-939D-636E0A3799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5D-4DA1-939D-636E0A3799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5D-4DA1-939D-636E0A3799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5D-4DA1-939D-636E0A3799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5D-4DA1-939D-636E0A379990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0.91534090909090882</c:v>
                </c:pt>
                <c:pt idx="12">
                  <c:v>0.91534090909090882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5D-4DA1-939D-636E0A379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5A-4C95-854A-F51CAF30D5F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A-4C95-854A-F51CAF30D5F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5A-4C95-854A-F51CAF30D5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1">
                  <c:v>5.7855822550831792</c:v>
                </c:pt>
                <c:pt idx="12">
                  <c:v>6.3833693304535641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5A-4C95-854A-F51CAF30D5F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5A-4C95-854A-F51CAF30D5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5A-4C95-854A-F51CAF30D5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4.5970588235294114</c:v>
                </c:pt>
                <c:pt idx="12">
                  <c:v>4.5970588235294114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5A-4C95-854A-F51CAF30D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5A-4C95-854A-F51CAF30D5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7.1428571428571432</c:v>
                      </c:pt>
                      <c:pt idx="1">
                        <c:v>7.9022988505747129</c:v>
                      </c:pt>
                      <c:pt idx="2">
                        <c:v>5.8918918918918921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6.7955555555555556</c:v>
                      </c:pt>
                      <c:pt idx="8">
                        <c:v>8.3636363636363633</c:v>
                      </c:pt>
                      <c:pt idx="9">
                        <c:v>4.791666666666667</c:v>
                      </c:pt>
                      <c:pt idx="10">
                        <c:v>6.1826086956521742</c:v>
                      </c:pt>
                      <c:pt idx="11">
                        <c:v>11.365853658536585</c:v>
                      </c:pt>
                      <c:pt idx="12">
                        <c:v>6.9269230769230772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5A-4C95-854A-F51CAF30D5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5A-4C95-854A-F51CAF30D5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5A-4C95-854A-F51CAF30D5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5A-4C95-854A-F51CAF30D5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5A-4C95-854A-F51CAF30D5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5A-4C95-854A-F51CAF30D5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5A-4C95-854A-F51CAF30D5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5A-4C95-854A-F51CAF30D5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5A-4C95-854A-F51CAF30D5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5A-4C95-854A-F51CAF30D5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5A-4C95-854A-F51CAF30D5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5A-4C95-854A-F51CAF30D5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5A-4C95-854A-F51CAF30D5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5A-4C95-854A-F51CAF30D5F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-7.7359781121751681E-2</c:v>
                </c:pt>
                <c:pt idx="12">
                  <c:v>-7.7359781121751681E-2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5A-4C95-854A-F51CAF30D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FC-4965-9553-374CF1A45181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FC-4965-9553-374CF1A45181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FC-4965-9553-374CF1A4518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1">
                  <c:v>15346</c:v>
                </c:pt>
                <c:pt idx="12">
                  <c:v>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FC-4965-9553-374CF1A45181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FC-4965-9553-374CF1A451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FC-4965-9553-374CF1A4518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17821</c:v>
                </c:pt>
                <c:pt idx="12">
                  <c:v>17821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FC-4965-9553-374CF1A45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FFC-4965-9553-374CF1A451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11502</c:v>
                      </c:pt>
                      <c:pt idx="1">
                        <c:v>12365</c:v>
                      </c:pt>
                      <c:pt idx="2">
                        <c:v>4934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3375</c:v>
                      </c:pt>
                      <c:pt idx="8">
                        <c:v>3172</c:v>
                      </c:pt>
                      <c:pt idx="9">
                        <c:v>2194</c:v>
                      </c:pt>
                      <c:pt idx="10">
                        <c:v>4096</c:v>
                      </c:pt>
                      <c:pt idx="11">
                        <c:v>4101</c:v>
                      </c:pt>
                      <c:pt idx="12">
                        <c:v>46883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FFC-4965-9553-374CF1A451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FC-4965-9553-374CF1A451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C-4965-9553-374CF1A451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C-4965-9553-374CF1A451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C-4965-9553-374CF1A451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C-4965-9553-374CF1A451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C-4965-9553-374CF1A451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C-4965-9553-374CF1A451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C-4965-9553-374CF1A451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C-4965-9553-374CF1A451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C-4965-9553-374CF1A451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FC-4965-9553-374CF1A451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FC-4965-9553-374CF1A451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FC-4965-9553-374CF1A45181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0.19227938716799353</c:v>
                </c:pt>
                <c:pt idx="12">
                  <c:v>0.19227938716799353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FC-4965-9553-374CF1A45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5A-49FA-BBD9-0598D876BEE1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A-49FA-BBD9-0598D876BEE1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5A-49FA-BBD9-0598D876BE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A-49FA-BBD9-0598D876BEE1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5A-49FA-BBD9-0598D876BE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5A-49FA-BBD9-0598D876BE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7.4090909090909092</c:v>
                </c:pt>
                <c:pt idx="12">
                  <c:v>7.4090909090909092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5A-49FA-BBD9-0598D876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5A-49FA-BBD9-0598D876BE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5A-49FA-BBD9-0598D876BE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5A-49FA-BBD9-0598D876BE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5A-49FA-BBD9-0598D876BE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5A-49FA-BBD9-0598D876BE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5A-49FA-BBD9-0598D876BE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5A-49FA-BBD9-0598D876BE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5A-49FA-BBD9-0598D876BE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5A-49FA-BBD9-0598D876BE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5A-49FA-BBD9-0598D876BE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5A-49FA-BBD9-0598D876BE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5A-49FA-BBD9-0598D876BE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5A-49FA-BBD9-0598D876BE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5A-49FA-BBD9-0598D876BE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5A-49FA-BBD9-0598D876BEE1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0.91534090909090882</c:v>
                </c:pt>
                <c:pt idx="12">
                  <c:v>0.91534090909090882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5A-49FA-BBD9-0598D876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A8-4F94-9FD6-4C0733D4B1E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8-4F94-9FD6-4C0733D4B1E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A8-4F94-9FD6-4C0733D4B1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1">
                  <c:v>5.8092105263157894</c:v>
                </c:pt>
                <c:pt idx="12">
                  <c:v>9.8836023789294813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A8-4F94-9FD6-4C0733D4B1E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A8-4F94-9FD6-4C0733D4B1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A8-4F94-9FD6-4C0733D4B1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6.4300518134715023</c:v>
                </c:pt>
                <c:pt idx="12">
                  <c:v>6.4300518134715023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A8-4F94-9FD6-4C0733D4B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A8-4F94-9FD6-4C0733D4B1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7.0578512396694215</c:v>
                      </c:pt>
                      <c:pt idx="1">
                        <c:v>5.3485714285714288</c:v>
                      </c:pt>
                      <c:pt idx="2">
                        <c:v>5.4111111111111114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4.666666666666667</c:v>
                      </c:pt>
                      <c:pt idx="12">
                        <c:v>5.7709359605911326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A8-4F94-9FD6-4C0733D4B1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A8-4F94-9FD6-4C0733D4B1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A8-4F94-9FD6-4C0733D4B1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A8-4F94-9FD6-4C0733D4B1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A8-4F94-9FD6-4C0733D4B1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A8-4F94-9FD6-4C0733D4B1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A8-4F94-9FD6-4C0733D4B1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A8-4F94-9FD6-4C0733D4B1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A8-4F94-9FD6-4C0733D4B1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A8-4F94-9FD6-4C0733D4B1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A8-4F94-9FD6-4C0733D4B1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A8-4F94-9FD6-4C0733D4B1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A8-4F94-9FD6-4C0733D4B1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A8-4F94-9FD6-4C0733D4B1E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-5.4744425685509697</c:v>
                </c:pt>
                <c:pt idx="12">
                  <c:v>-5.4744425685509697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A8-4F94-9FD6-4C0733D4B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E8-4528-86B9-689A637B0A82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8-4528-86B9-689A637B0A82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E8-4528-86B9-689A637B0A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1">
                  <c:v>5.6100917431192663</c:v>
                </c:pt>
                <c:pt idx="12">
                  <c:v>7.2838196286472146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8-4528-86B9-689A637B0A82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E8-4528-86B9-689A637B0A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E8-4528-86B9-689A637B0A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6.0746268656716422</c:v>
                </c:pt>
                <c:pt idx="12">
                  <c:v>6.0746268656716422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E8-4528-86B9-689A637B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E8-4528-86B9-689A637B0A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9.7373417721518987</c:v>
                      </c:pt>
                      <c:pt idx="1">
                        <c:v>6.6187363834422657</c:v>
                      </c:pt>
                      <c:pt idx="2">
                        <c:v>8.1716417910447756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</c:v>
                      </c:pt>
                      <c:pt idx="9">
                        <c:v>1.5</c:v>
                      </c:pt>
                      <c:pt idx="10">
                        <c:v>0</c:v>
                      </c:pt>
                      <c:pt idx="11">
                        <c:v>4.5714285714285712</c:v>
                      </c:pt>
                      <c:pt idx="12">
                        <c:v>7.8175965665236049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E8-4528-86B9-689A637B0A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E8-4528-86B9-689A637B0A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E8-4528-86B9-689A637B0A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E8-4528-86B9-689A637B0A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E8-4528-86B9-689A637B0A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E8-4528-86B9-689A637B0A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E8-4528-86B9-689A637B0A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E8-4528-86B9-689A637B0A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E8-4528-86B9-689A637B0A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E8-4528-86B9-689A637B0A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E8-4528-86B9-689A637B0A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E8-4528-86B9-689A637B0A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E8-4528-86B9-689A637B0A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E8-4528-86B9-689A637B0A82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-0.97281838980281066</c:v>
                </c:pt>
                <c:pt idx="12">
                  <c:v>-0.97281838980281066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E8-4528-86B9-689A637B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E2-4733-BD91-FFEE8742E696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2-4733-BD91-FFEE8742E696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E2-4733-BD91-FFEE8742E69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2-4733-BD91-FFEE8742E696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E2-4733-BD91-FFEE8742E6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E2-4733-BD91-FFEE8742E69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5.639520078354554</c:v>
                </c:pt>
                <c:pt idx="12">
                  <c:v>5.639520078354554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2-4733-BD91-FFEE8742E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E2-4733-BD91-FFEE8742E6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E2-4733-BD91-FFEE8742E6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E2-4733-BD91-FFEE8742E6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E2-4733-BD91-FFEE8742E6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E2-4733-BD91-FFEE8742E6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E2-4733-BD91-FFEE8742E6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E2-4733-BD91-FFEE8742E6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E2-4733-BD91-FFEE8742E6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E2-4733-BD91-FFEE8742E6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E2-4733-BD91-FFEE8742E6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E2-4733-BD91-FFEE8742E6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E2-4733-BD91-FFEE8742E6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E2-4733-BD91-FFEE8742E6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E2-4733-BD91-FFEE8742E6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E2-4733-BD91-FFEE8742E69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-1.0352535459779277</c:v>
                </c:pt>
                <c:pt idx="12">
                  <c:v>-1.0352535459779277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2-4733-BD91-FFEE8742E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DC-4204-BEC4-E25FBC676237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DC-4204-BEC4-E25FBC676237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DC-4204-BEC4-E25FBC67623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1">
                  <c:v>4.7967866323907451</c:v>
                </c:pt>
                <c:pt idx="12">
                  <c:v>5.7345256129449336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DC-4204-BEC4-E25FBC676237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DC-4204-BEC4-E25FBC6762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DC-4204-BEC4-E25FBC67623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5.1601407831060273</c:v>
                </c:pt>
                <c:pt idx="12">
                  <c:v>5.1601407831060273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DC-4204-BEC4-E25FBC676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DC-4204-BEC4-E25FBC6762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4.2667297436779634</c:v>
                      </c:pt>
                      <c:pt idx="8">
                        <c:v>4.2934244235695989</c:v>
                      </c:pt>
                      <c:pt idx="9">
                        <c:v>4.5568584070796456</c:v>
                      </c:pt>
                      <c:pt idx="10">
                        <c:v>3.9893521025085725</c:v>
                      </c:pt>
                      <c:pt idx="11">
                        <c:v>6.6447242588460309</c:v>
                      </c:pt>
                      <c:pt idx="12">
                        <c:v>5.3003511866328603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DC-4204-BEC4-E25FBC6762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DC-4204-BEC4-E25FBC6762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DC-4204-BEC4-E25FBC6762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DC-4204-BEC4-E25FBC6762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DC-4204-BEC4-E25FBC6762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DC-4204-BEC4-E25FBC6762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DC-4204-BEC4-E25FBC6762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DC-4204-BEC4-E25FBC6762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DC-4204-BEC4-E25FBC6762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DC-4204-BEC4-E25FBC6762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DC-4204-BEC4-E25FBC6762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DC-4204-BEC4-E25FBC6762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DC-4204-BEC4-E25FBC6762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DC-4204-BEC4-E25FBC676237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-1.0241008452590412</c:v>
                </c:pt>
                <c:pt idx="12">
                  <c:v>-1.0241008452590412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DC-4204-BEC4-E25FBC676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C0-4251-9457-E37FA77774BF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0-4251-9457-E37FA77774BF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C0-4251-9457-E37FA77774B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C0-4251-9457-E37FA77774BF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C0-4251-9457-E37FA77774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C0-4251-9457-E37FA77774B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C0-4251-9457-E37FA7777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C0-4251-9457-E37FA77774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C0-4251-9457-E37FA77774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C0-4251-9457-E37FA77774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C0-4251-9457-E37FA77774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C0-4251-9457-E37FA77774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C0-4251-9457-E37FA77774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C0-4251-9457-E37FA77774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C0-4251-9457-E37FA77774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C0-4251-9457-E37FA77774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C0-4251-9457-E37FA77774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C0-4251-9457-E37FA77774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C0-4251-9457-E37FA77774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C0-4251-9457-E37FA77774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C0-4251-9457-E37FA77774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C0-4251-9457-E37FA77774BF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C0-4251-9457-E37FA7777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AE-46F8-9FB6-04D1CE0EB517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E-46F8-9FB6-04D1CE0EB517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AE-46F8-9FB6-04D1CE0EB51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AE-46F8-9FB6-04D1CE0EB517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AE-46F8-9FB6-04D1CE0EB5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AE-46F8-9FB6-04D1CE0EB51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AE-46F8-9FB6-04D1CE0EB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AE-46F8-9FB6-04D1CE0EB5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AE-46F8-9FB6-04D1CE0EB5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AE-46F8-9FB6-04D1CE0EB5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AE-46F8-9FB6-04D1CE0EB5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AE-46F8-9FB6-04D1CE0EB5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AE-46F8-9FB6-04D1CE0EB5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AE-46F8-9FB6-04D1CE0EB5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AE-46F8-9FB6-04D1CE0EB5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AE-46F8-9FB6-04D1CE0EB5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AE-46F8-9FB6-04D1CE0EB5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AE-46F8-9FB6-04D1CE0EB5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AE-46F8-9FB6-04D1CE0EB5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AE-46F8-9FB6-04D1CE0EB5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AE-46F8-9FB6-04D1CE0EB5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AE-46F8-9FB6-04D1CE0EB517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AE-46F8-9FB6-04D1CE0EB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05-4B1D-B8CF-357007EA1654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5-4B1D-B8CF-357007EA1654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05-4B1D-B8CF-357007EA165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8.4206896551724135</c:v>
                </c:pt>
                <c:pt idx="12">
                  <c:v>8.3046629848123512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5-4B1D-B8CF-357007EA1654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05-4B1D-B8CF-357007EA16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05-4B1D-B8CF-357007EA165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9.5380143112701248</c:v>
                </c:pt>
                <c:pt idx="12">
                  <c:v>9.5380143112701248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05-4B1D-B8CF-357007EA1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F05-4B1D-B8CF-357007EA16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8.190780809031045</c:v>
                      </c:pt>
                      <c:pt idx="1">
                        <c:v>6.8860085836909875</c:v>
                      </c:pt>
                      <c:pt idx="2">
                        <c:v>8.8082069580731481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4.042553191489362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14</c:v>
                      </c:pt>
                      <c:pt idx="11">
                        <c:v>6.3157894736842106</c:v>
                      </c:pt>
                      <c:pt idx="12">
                        <c:v>7.5491122565864837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F05-4B1D-B8CF-357007EA16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05-4B1D-B8CF-357007EA16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05-4B1D-B8CF-357007EA16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05-4B1D-B8CF-357007EA16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05-4B1D-B8CF-357007EA16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05-4B1D-B8CF-357007EA16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05-4B1D-B8CF-357007EA16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05-4B1D-B8CF-357007EA16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05-4B1D-B8CF-357007EA16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05-4B1D-B8CF-357007EA16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05-4B1D-B8CF-357007EA16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05-4B1D-B8CF-357007EA16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05-4B1D-B8CF-357007EA16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05-4B1D-B8CF-357007EA1654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-0.87589960264378952</c:v>
                </c:pt>
                <c:pt idx="12">
                  <c:v>-0.87589960264378952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05-4B1D-B8CF-357007EA1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19-49D8-9C35-A5F305948078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19-49D8-9C35-A5F305948078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19-49D8-9C35-A5F30594807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  <c:pt idx="11">
                  <c:v>0.65790000000000004</c:v>
                </c:pt>
                <c:pt idx="12">
                  <c:v>0.82775664662909765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19-49D8-9C35-A5F305948078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19-49D8-9C35-A5F3059480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19-49D8-9C35-A5F30594807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0.76390000000000002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19-49D8-9C35-A5F305948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19-49D8-9C35-A5F3059480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0.74590000000000001</c:v>
                      </c:pt>
                      <c:pt idx="1">
                        <c:v>0.76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0.70719999999999994</c:v>
                      </c:pt>
                      <c:pt idx="8">
                        <c:v>0.81629999999999991</c:v>
                      </c:pt>
                      <c:pt idx="9">
                        <c:v>0.32350000000000001</c:v>
                      </c:pt>
                      <c:pt idx="10">
                        <c:v>0.36009999999999998</c:v>
                      </c:pt>
                      <c:pt idx="11">
                        <c:v>0.65659999999999996</c:v>
                      </c:pt>
                      <c:pt idx="12">
                        <c:v>0.60407891607923314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19-49D8-9C35-A5F3059480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19-49D8-9C35-A5F3059480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19-49D8-9C35-A5F3059480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19-49D8-9C35-A5F3059480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19-49D8-9C35-A5F3059480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19-49D8-9C35-A5F3059480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19-49D8-9C35-A5F3059480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19-49D8-9C35-A5F3059480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19-49D8-9C35-A5F3059480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19-49D8-9C35-A5F3059480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19-49D8-9C35-A5F3059480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19-49D8-9C35-A5F3059480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19-49D8-9C35-A5F3059480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19-49D8-9C35-A5F305948078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-1.2155696366222601E-2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19-49D8-9C35-A5F305948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B9-453F-819A-FCE71E76630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9-453F-819A-FCE71E76630C}"/>
            </c:ext>
          </c:extLst>
        </c:ser>
        <c:ser>
          <c:idx val="0"/>
          <c:order val="1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B9-453F-819A-FCE71E76630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0.7913</c:v>
                </c:pt>
                <c:pt idx="11">
                  <c:v>0.84849999999999992</c:v>
                </c:pt>
                <c:pt idx="12">
                  <c:v>0.8216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B9-453F-819A-FCE71E76630C}"/>
            </c:ext>
          </c:extLst>
        </c:ser>
        <c:ser>
          <c:idx val="1"/>
          <c:order val="2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B9-453F-819A-FCE71E76630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B9-453F-819A-FCE71E766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B9-453F-819A-FCE71E7663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B9-453F-819A-FCE71E7663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B9-453F-819A-FCE71E7663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B9-453F-819A-FCE71E7663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B9-453F-819A-FCE71E7663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B9-453F-819A-FCE71E7663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B9-453F-819A-FCE71E7663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9-453F-819A-FCE71E7663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9-453F-819A-FCE71E7663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9-453F-819A-FCE71E7663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9-453F-819A-FCE71E7663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9-453F-819A-FCE71E7663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B9-453F-819A-FCE71E76630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2.4967148488830748E-2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B9-453F-819A-FCE71E766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52-44FE-AAD3-D4387B00CA4F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52-44FE-AAD3-D4387B00CA4F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52-44FE-AAD3-D4387B00CA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1">
                  <c:v>9148</c:v>
                </c:pt>
                <c:pt idx="12">
                  <c:v>116734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52-44FE-AAD3-D4387B00CA4F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52-44FE-AAD3-D4387B00CA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52-44FE-AAD3-D4387B00CA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9799</c:v>
                </c:pt>
                <c:pt idx="12">
                  <c:v>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52-44FE-AAD3-D4387B00C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7752-44FE-AAD3-D4387B00CA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6069</c:v>
                      </c:pt>
                      <c:pt idx="1">
                        <c:v>7131</c:v>
                      </c:pt>
                      <c:pt idx="2">
                        <c:v>2539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1065</c:v>
                      </c:pt>
                      <c:pt idx="8">
                        <c:v>827</c:v>
                      </c:pt>
                      <c:pt idx="9">
                        <c:v>1391</c:v>
                      </c:pt>
                      <c:pt idx="10">
                        <c:v>3284</c:v>
                      </c:pt>
                      <c:pt idx="11">
                        <c:v>3228</c:v>
                      </c:pt>
                      <c:pt idx="12">
                        <c:v>26382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752-44FE-AAD3-D4387B00CA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52-44FE-AAD3-D4387B00CA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52-44FE-AAD3-D4387B00CA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52-44FE-AAD3-D4387B00CA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52-44FE-AAD3-D4387B00CA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52-44FE-AAD3-D4387B00CA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52-44FE-AAD3-D4387B00CA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52-44FE-AAD3-D4387B00CA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52-44FE-AAD3-D4387B00CA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52-44FE-AAD3-D4387B00CA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52-44FE-AAD3-D4387B00CA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52-44FE-AAD3-D4387B00CA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52-44FE-AAD3-D4387B00CA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52-44FE-AAD3-D4387B00CA4F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0.18060240963855412</c:v>
                </c:pt>
                <c:pt idx="12">
                  <c:v>0.18060240963855412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52-44FE-AAD3-D4387B00C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5E-46BD-8D26-A2E66419E680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5E-46BD-8D26-A2E66419E680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5E-46BD-8D26-A2E66419E68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  <c:pt idx="11">
                  <c:v>0.61499999999999999</c:v>
                </c:pt>
                <c:pt idx="12">
                  <c:v>0.82954099756436295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5E-46BD-8D26-A2E66419E680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5E-46BD-8D26-A2E66419E6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5E-46BD-8D26-A2E66419E68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0.76029999999999998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5E-46BD-8D26-A2E66419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5E-46BD-8D26-A2E66419E68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0.79610000000000003</c:v>
                      </c:pt>
                      <c:pt idx="8">
                        <c:v>0.83379999999999999</c:v>
                      </c:pt>
                      <c:pt idx="9">
                        <c:v>0.3306</c:v>
                      </c:pt>
                      <c:pt idx="10">
                        <c:v>0.36659999999999998</c:v>
                      </c:pt>
                      <c:pt idx="11">
                        <c:v>0.66909999999999992</c:v>
                      </c:pt>
                      <c:pt idx="12">
                        <c:v>0.58930000000000005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5E-46BD-8D26-A2E66419E6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5E-46BD-8D26-A2E66419E6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5E-46BD-8D26-A2E66419E6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5E-46BD-8D26-A2E66419E6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5E-46BD-8D26-A2E66419E6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5E-46BD-8D26-A2E66419E6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5E-46BD-8D26-A2E66419E6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5E-46BD-8D26-A2E66419E6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5E-46BD-8D26-A2E66419E6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5E-46BD-8D26-A2E66419E6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5E-46BD-8D26-A2E66419E6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5E-46BD-8D26-A2E66419E6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5E-46BD-8D26-A2E66419E6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5E-46BD-8D26-A2E66419E68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-2.0358201262723918E-2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5E-46BD-8D26-A2E66419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1745</c:v>
                </c:pt>
                <c:pt idx="1">
                  <c:v>33</c:v>
                </c:pt>
                <c:pt idx="2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5-4EE4-B04D-D7AB0F6F0A09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1965</c:v>
                </c:pt>
                <c:pt idx="1">
                  <c:v>621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5-4EE4-B04D-D7AB0F6F0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CD5-4EE4-B04D-D7AB0F6F0A0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CD5-4EE4-B04D-D7AB0F6F0A0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CD5-4EE4-B04D-D7AB0F6F0A0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5-4EE4-B04D-D7AB0F6F0A09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5-4EE4-B04D-D7AB0F6F0A09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5-4EE4-B04D-D7AB0F6F0A09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D5-4EE4-B04D-D7AB0F6F0A09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5-4EE4-B04D-D7AB0F6F0A0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D5-4EE4-B04D-D7AB0F6F0A0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0.75606002308580222</c:v>
                </c:pt>
                <c:pt idx="1">
                  <c:v>0.23893805309734514</c:v>
                </c:pt>
                <c:pt idx="2">
                  <c:v>5.001923816852636E-3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D5-4EE4-B04D-D7AB0F6F0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D5-4EE4-B04D-D7AB0F6F0A0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D5-4EE4-B04D-D7AB0F6F0A0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D5-4EE4-B04D-D7AB0F6F0A0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D5-4EE4-B04D-D7AB0F6F0A0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D5-4EE4-B04D-D7AB0F6F0A0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D5-4EE4-B04D-D7AB0F6F0A09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D5-4EE4-B04D-D7AB0F6F0A09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D5-4EE4-B04D-D7AB0F6F0A09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D5-4EE4-B04D-D7AB0F6F0A09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D5-4EE4-B04D-D7AB0F6F0A09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D5-4EE4-B04D-D7AB0F6F0A0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D5-4EE4-B04D-D7AB0F6F0A0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0.12607449856733521</c:v>
                </c:pt>
                <c:pt idx="1">
                  <c:v>17.818181818181817</c:v>
                </c:pt>
                <c:pt idx="2">
                  <c:v>-0.97415506958250497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D5-4EE4-B04D-D7AB0F6F0A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10-42EB-8A48-8DCE4E8B02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10-42EB-8A48-8DCE4E8B02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10-42EB-8A48-8DCE4E8B02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10-42EB-8A48-8DCE4E8B02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10-42EB-8A48-8DCE4E8B0281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10-42EB-8A48-8DCE4E8B0281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10-42EB-8A48-8DCE4E8B0281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10-42EB-8A48-8DCE4E8B028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10-42EB-8A48-8DCE4E8B028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10-42EB-8A48-8DCE4E8B0281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10-42EB-8A48-8DCE4E8B0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1965</c:v>
                </c:pt>
                <c:pt idx="1">
                  <c:v>621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10-42EB-8A48-8DCE4E8B0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1-466E-B049-7EC29674CF6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1-466E-B049-7EC29674CF6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1-466E-B049-7EC29674CF6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1-466E-B049-7EC29674CF6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1-466E-B049-7EC29674CF6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1-466E-B049-7EC29674CF6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51-466E-B049-7EC29674CF6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51-466E-B049-7EC29674CF6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51-466E-B049-7EC29674CF6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51-466E-B049-7EC29674C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A51-466E-B049-7EC29674CF6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51-466E-B049-7EC29674CF6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51-466E-B049-7EC29674CF6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51-466E-B049-7EC29674CF6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51-466E-B049-7EC29674C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A51-466E-B049-7EC29674CF6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A51-466E-B049-7EC29674CF6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51-466E-B049-7EC29674CF6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51-466E-B049-7EC29674CF6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51-466E-B049-7EC29674CF6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51-466E-B049-7EC29674CF6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51-466E-B049-7EC29674CF6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51-466E-B049-7EC29674CF6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51-466E-B049-7EC29674CF6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51-466E-B049-7EC29674CF6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51-466E-B049-7EC29674CF6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51-466E-B049-7EC29674CF6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51-466E-B049-7EC29674CF6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51-466E-B049-7EC29674CF6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51-466E-B049-7EC29674CF6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51-466E-B049-7EC29674CF6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51-466E-B049-7EC29674CF6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51-466E-B049-7EC29674CF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A51-466E-B049-7EC29674CF6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A51-466E-B049-7EC29674CF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A51-466E-B049-7EC29674CF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A51-466E-B049-7EC29674CF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A51-466E-B049-7EC29674CF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A51-466E-B049-7EC29674CF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A51-466E-B049-7EC29674CF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A51-466E-B049-7EC29674CF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A51-466E-B049-7EC29674CF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A51-466E-B049-7EC29674CF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A51-466E-B049-7EC29674CF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A51-466E-B049-7EC29674CF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A51-466E-B049-7EC29674CF6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A51-466E-B049-7EC29674CF6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A51-466E-B049-7EC29674CF6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A51-466E-B049-7EC29674CF6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A51-466E-B049-7EC29674CF6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51-466E-B049-7EC29674CF6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A51-466E-B049-7EC29674CF6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A51-466E-B049-7EC29674CF6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A51-466E-B049-7EC29674CF6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51-466E-B049-7EC29674CF6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A51-466E-B049-7EC29674CF6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A51-466E-B049-7EC29674CF6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A51-466E-B049-7EC29674CF6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A51-466E-B049-7EC29674CF6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A51-466E-B049-7EC29674CF6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A51-466E-B049-7EC29674CF6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A51-466E-B049-7EC29674CF6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A51-466E-B049-7EC29674CF6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A51-466E-B049-7EC29674CF6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A51-466E-B049-7EC29674CF6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A51-466E-B049-7EC29674CF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A51-466E-B049-7EC29674CF6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A51-466E-B049-7EC29674CF6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A51-466E-B049-7EC29674CF6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A51-466E-B049-7EC29674CF6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A51-466E-B049-7EC29674CF6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A51-466E-B049-7EC29674CF6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A51-466E-B049-7EC29674CF6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A51-466E-B049-7EC29674CF6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A51-466E-B049-7EC29674CF6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A51-466E-B049-7EC29674CF6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A51-466E-B049-7EC29674CF6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A51-466E-B049-7EC29674CF6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A51-466E-B049-7EC29674CF6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A51-466E-B049-7EC29674CF6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A51-466E-B049-7EC29674CF6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A51-466E-B049-7EC29674CF6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A51-466E-B049-7EC29674CF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A51-466E-B049-7EC29674C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AA-4E19-AC02-A6D0698B37C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AA-4E19-AC02-A6D0698B37C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AA-4E19-AC02-A6D0698B37C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A-4E19-AC02-A6D0698B37C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AA-4E19-AC02-A6D0698B3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2380</c:v>
                </c:pt>
                <c:pt idx="1">
                  <c:v>0</c:v>
                </c:pt>
                <c:pt idx="2">
                  <c:v>0</c:v>
                </c:pt>
                <c:pt idx="3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1-4697-A921-73FCF3C64BBA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2125</c:v>
                </c:pt>
                <c:pt idx="1">
                  <c:v>0</c:v>
                </c:pt>
                <c:pt idx="2">
                  <c:v>0</c:v>
                </c:pt>
                <c:pt idx="3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1-4697-A921-73FCF3C64BBA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2426</c:v>
                </c:pt>
                <c:pt idx="1">
                  <c:v>0</c:v>
                </c:pt>
                <c:pt idx="2">
                  <c:v>0</c:v>
                </c:pt>
                <c:pt idx="3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91-4697-A921-73FCF3C64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0.14164705882352946</c:v>
                </c:pt>
                <c:pt idx="1">
                  <c:v>0</c:v>
                </c:pt>
                <c:pt idx="2">
                  <c:v>0</c:v>
                </c:pt>
                <c:pt idx="3">
                  <c:v>0.10897435897435903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91-4697-A921-73FCF3C64BBA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0.93343593689880722</c:v>
                </c:pt>
                <c:pt idx="1">
                  <c:v>0</c:v>
                </c:pt>
                <c:pt idx="2">
                  <c:v>0</c:v>
                </c:pt>
                <c:pt idx="3">
                  <c:v>6.6564063101192769E-2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91-4697-A921-73FCF3C64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CF7-4310-90C4-7BE514626B7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F7-4310-90C4-7BE514626B7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F7-4310-90C4-7BE514626B7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7-4310-90C4-7BE514626B7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F7-4310-90C4-7BE514626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1994</c:v>
                </c:pt>
                <c:pt idx="1">
                  <c:v>0</c:v>
                </c:pt>
                <c:pt idx="2">
                  <c:v>0</c:v>
                </c:pt>
                <c:pt idx="3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1-477C-8B42-F0718495AF59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1636</c:v>
                </c:pt>
                <c:pt idx="1">
                  <c:v>0</c:v>
                </c:pt>
                <c:pt idx="2">
                  <c:v>0</c:v>
                </c:pt>
                <c:pt idx="3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1-477C-8B42-F0718495AF59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1819</c:v>
                </c:pt>
                <c:pt idx="1">
                  <c:v>0</c:v>
                </c:pt>
                <c:pt idx="2">
                  <c:v>0</c:v>
                </c:pt>
                <c:pt idx="3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1-477C-8B42-F0718495A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0.11185819070904635</c:v>
                </c:pt>
                <c:pt idx="1">
                  <c:v>0</c:v>
                </c:pt>
                <c:pt idx="2">
                  <c:v>0</c:v>
                </c:pt>
                <c:pt idx="3">
                  <c:v>0.33944954128440363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B1-477C-8B42-F0718495AF59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0.92569974554707379</c:v>
                </c:pt>
                <c:pt idx="1">
                  <c:v>0</c:v>
                </c:pt>
                <c:pt idx="2">
                  <c:v>0</c:v>
                </c:pt>
                <c:pt idx="3">
                  <c:v>7.4300254452926207E-2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B1-477C-8B42-F0718495A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E4-4E91-98E9-B06D78F9853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E4-4E91-98E9-B06D78F9853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E4-4E91-98E9-B06D78F9853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E4-4E91-98E9-B06D78F9853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E4-4E91-98E9-B06D78F9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386</c:v>
                </c:pt>
                <c:pt idx="1">
                  <c:v>0</c:v>
                </c:pt>
                <c:pt idx="2">
                  <c:v>0</c:v>
                </c:pt>
                <c:pt idx="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1-4A90-82E0-41546D68DFA7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489</c:v>
                </c:pt>
                <c:pt idx="1">
                  <c:v>0</c:v>
                </c:pt>
                <c:pt idx="2">
                  <c:v>0</c:v>
                </c:pt>
                <c:pt idx="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1-4A90-82E0-41546D68DFA7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607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F1-4A90-82E0-41546D68D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0.24130879345603273</c:v>
                </c:pt>
                <c:pt idx="1">
                  <c:v>0</c:v>
                </c:pt>
                <c:pt idx="2">
                  <c:v>0</c:v>
                </c:pt>
                <c:pt idx="3">
                  <c:v>-0.42553191489361697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F1-4A90-82E0-41546D68DFA7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0.95741324921135651</c:v>
                </c:pt>
                <c:pt idx="1">
                  <c:v>0</c:v>
                </c:pt>
                <c:pt idx="2">
                  <c:v>0</c:v>
                </c:pt>
                <c:pt idx="3">
                  <c:v>4.2586750788643532E-2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F1-4A90-82E0-41546D68D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FB-4076-8C35-0D1E4FDC99E0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FB-4076-8C35-0D1E4FDC99E0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FB-4076-8C35-0D1E4FDC99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1">
                  <c:v>770</c:v>
                </c:pt>
                <c:pt idx="12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FB-4076-8C35-0D1E4FDC99E0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FB-4076-8C35-0D1E4FDC99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FB-4076-8C35-0D1E4FDC99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856</c:v>
                </c:pt>
                <c:pt idx="12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FB-4076-8C35-0D1E4FDC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C7FB-4076-8C35-0D1E4FDC99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837</c:v>
                      </c:pt>
                      <c:pt idx="1">
                        <c:v>508</c:v>
                      </c:pt>
                      <c:pt idx="2">
                        <c:v>482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392</c:v>
                      </c:pt>
                      <c:pt idx="8">
                        <c:v>116</c:v>
                      </c:pt>
                      <c:pt idx="9">
                        <c:v>86</c:v>
                      </c:pt>
                      <c:pt idx="10">
                        <c:v>450</c:v>
                      </c:pt>
                      <c:pt idx="11">
                        <c:v>304</c:v>
                      </c:pt>
                      <c:pt idx="12">
                        <c:v>3197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7FB-4076-8C35-0D1E4FDC99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FB-4076-8C35-0D1E4FDC99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FB-4076-8C35-0D1E4FDC99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FB-4076-8C35-0D1E4FDC99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FB-4076-8C35-0D1E4FDC99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FB-4076-8C35-0D1E4FDC99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FB-4076-8C35-0D1E4FDC99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FB-4076-8C35-0D1E4FDC99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FB-4076-8C35-0D1E4FDC99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FB-4076-8C35-0D1E4FDC99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FB-4076-8C35-0D1E4FDC99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FB-4076-8C35-0D1E4FDC99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FB-4076-8C35-0D1E4FDC99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FB-4076-8C35-0D1E4FDC99E0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-0.12384851586489254</c:v>
                </c:pt>
                <c:pt idx="12">
                  <c:v>-0.12384851586489254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FB-4076-8C35-0D1E4FDC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A2-4DB7-96E0-BB4B4C4420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A2-4DB7-96E0-BB4B4C4420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9A2-4DB7-96E0-BB4B4C4420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9A2-4DB7-96E0-BB4B4C4420C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9A2-4DB7-96E0-BB4B4C4420C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9A2-4DB7-96E0-BB4B4C4420C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A2-4DB7-96E0-BB4B4C4420C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A2-4DB7-96E0-BB4B4C4420C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9A2-4DB7-96E0-BB4B4C4420C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9A2-4DB7-96E0-BB4B4C4420C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A2-4DB7-96E0-BB4B4C4420C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A2-4DB7-96E0-BB4B4C4420C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A2-4DB7-96E0-BB4B4C4420C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A2-4DB7-96E0-BB4B4C4420C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A2-4DB7-96E0-BB4B4C4420C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A2-4DB7-96E0-BB4B4C4420C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A2-4DB7-96E0-BB4B4C4420C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A2-4DB7-96E0-BB4B4C4420C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A2-4DB7-96E0-BB4B4C4420C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9A2-4DB7-96E0-BB4B4C4420C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9A2-4DB7-96E0-BB4B4C442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0D-4971-A456-B77310F035C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0D-4971-A456-B77310F035C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0D-4971-A456-B77310F035C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D-4971-A456-B77310F035C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0D-4971-A456-B77310F035C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0D-4971-A456-B77310F035C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0D-4971-A456-B77310F035C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0D-4971-A456-B77310F035C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0D-4971-A456-B77310F035C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0D-4971-A456-B77310F03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D0D-4971-A456-B77310F035C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0D-4971-A456-B77310F035C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0D-4971-A456-B77310F035C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0D-4971-A456-B77310F035C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0D-4971-A456-B77310F03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D0D-4971-A456-B77310F035C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D0D-4971-A456-B77310F035C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0D-4971-A456-B77310F035C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0D-4971-A456-B77310F035C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0D-4971-A456-B77310F035C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0D-4971-A456-B77310F035C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0D-4971-A456-B77310F035C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0D-4971-A456-B77310F035C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0D-4971-A456-B77310F035C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0D-4971-A456-B77310F035C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0D-4971-A456-B77310F035C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0D-4971-A456-B77310F035C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0D-4971-A456-B77310F035C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0D-4971-A456-B77310F035C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0D-4971-A456-B77310F035C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0D-4971-A456-B77310F035C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0D-4971-A456-B77310F035C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0D-4971-A456-B77310F035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D0D-4971-A456-B77310F035C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0D-4971-A456-B77310F035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D0D-4971-A456-B77310F035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D0D-4971-A456-B77310F035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D0D-4971-A456-B77310F035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D0D-4971-A456-B77310F035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D0D-4971-A456-B77310F035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D0D-4971-A456-B77310F035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D0D-4971-A456-B77310F035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D0D-4971-A456-B77310F035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D0D-4971-A456-B77310F035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D0D-4971-A456-B77310F035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D0D-4971-A456-B77310F035C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D0D-4971-A456-B77310F035C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D0D-4971-A456-B77310F035C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D0D-4971-A456-B77310F035C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D0D-4971-A456-B77310F035C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0D-4971-A456-B77310F035C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D0D-4971-A456-B77310F035C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0D-4971-A456-B77310F035C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D0D-4971-A456-B77310F035C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D0D-4971-A456-B77310F035C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D0D-4971-A456-B77310F035C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D0D-4971-A456-B77310F035C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D0D-4971-A456-B77310F035C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D0D-4971-A456-B77310F035C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D0D-4971-A456-B77310F035C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D0D-4971-A456-B77310F035C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D0D-4971-A456-B77310F035C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D0D-4971-A456-B77310F035C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D0D-4971-A456-B77310F035C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D0D-4971-A456-B77310F035C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D0D-4971-A456-B77310F035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D0D-4971-A456-B77310F035C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D0D-4971-A456-B77310F035C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D0D-4971-A456-B77310F035C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D0D-4971-A456-B77310F035C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D0D-4971-A456-B77310F035C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D0D-4971-A456-B77310F035C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D0D-4971-A456-B77310F035C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D0D-4971-A456-B77310F035C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D0D-4971-A456-B77310F035C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D0D-4971-A456-B77310F035C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D0D-4971-A456-B77310F035C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D0D-4971-A456-B77310F035C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D0D-4971-A456-B77310F035C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D0D-4971-A456-B77310F035C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D0D-4971-A456-B77310F035C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D0D-4971-A456-B77310F035C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D0D-4971-A456-B77310F035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D0D-4971-A456-B77310F03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8728</c:v>
                </c:pt>
                <c:pt idx="1">
                  <c:v>5690</c:v>
                </c:pt>
                <c:pt idx="2">
                  <c:v>3478</c:v>
                </c:pt>
                <c:pt idx="3">
                  <c:v>18745</c:v>
                </c:pt>
                <c:pt idx="4">
                  <c:v>2578</c:v>
                </c:pt>
                <c:pt idx="5">
                  <c:v>10452</c:v>
                </c:pt>
                <c:pt idx="6">
                  <c:v>3042</c:v>
                </c:pt>
                <c:pt idx="7">
                  <c:v>1649</c:v>
                </c:pt>
                <c:pt idx="8">
                  <c:v>2787</c:v>
                </c:pt>
                <c:pt idx="9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4-4232-96B4-7CE665C72376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7100</c:v>
                </c:pt>
                <c:pt idx="1">
                  <c:v>4403</c:v>
                </c:pt>
                <c:pt idx="2">
                  <c:v>596</c:v>
                </c:pt>
                <c:pt idx="3">
                  <c:v>17189</c:v>
                </c:pt>
                <c:pt idx="4">
                  <c:v>2281</c:v>
                </c:pt>
                <c:pt idx="5">
                  <c:v>11900</c:v>
                </c:pt>
                <c:pt idx="6">
                  <c:v>2177</c:v>
                </c:pt>
                <c:pt idx="7">
                  <c:v>1032</c:v>
                </c:pt>
                <c:pt idx="8">
                  <c:v>2799</c:v>
                </c:pt>
                <c:pt idx="9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4-4232-96B4-7CE665C72376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44-4232-96B4-7CE665C72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-1.6478873239436642E-2</c:v>
                </c:pt>
                <c:pt idx="1">
                  <c:v>0.25369066545537144</c:v>
                </c:pt>
                <c:pt idx="2">
                  <c:v>0.51342281879194629</c:v>
                </c:pt>
                <c:pt idx="3">
                  <c:v>8.3541799988364751E-2</c:v>
                </c:pt>
                <c:pt idx="4">
                  <c:v>0.13941253836036815</c:v>
                </c:pt>
                <c:pt idx="5">
                  <c:v>1.3445378151260012E-3</c:v>
                </c:pt>
                <c:pt idx="6">
                  <c:v>0.21819016995865881</c:v>
                </c:pt>
                <c:pt idx="7">
                  <c:v>-0.17538759689922478</c:v>
                </c:pt>
                <c:pt idx="8">
                  <c:v>-0.23865666309396216</c:v>
                </c:pt>
                <c:pt idx="9">
                  <c:v>-0.13954108858057634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44-4232-96B4-7CE665C72376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0.12603783120352322</c:v>
                </c:pt>
                <c:pt idx="1">
                  <c:v>9.963179553822829E-2</c:v>
                </c:pt>
                <c:pt idx="2">
                  <c:v>1.6280412966572809E-2</c:v>
                </c:pt>
                <c:pt idx="3">
                  <c:v>0.33616706374990973</c:v>
                </c:pt>
                <c:pt idx="4">
                  <c:v>4.690997039924915E-2</c:v>
                </c:pt>
                <c:pt idx="5">
                  <c:v>0.21507472384665366</c:v>
                </c:pt>
                <c:pt idx="6">
                  <c:v>4.7866580030322722E-2</c:v>
                </c:pt>
                <c:pt idx="7">
                  <c:v>1.5359901812143528E-2</c:v>
                </c:pt>
                <c:pt idx="8">
                  <c:v>3.8462926864486317E-2</c:v>
                </c:pt>
                <c:pt idx="9">
                  <c:v>5.8208793588910547E-2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44-4232-96B4-7CE665C72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A8-4EE6-AABB-7C2951DE7D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A8-4EE6-AABB-7C2951DE7D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A8-4EE6-AABB-7C2951DE7D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CA8-4EE6-AABB-7C2951DE7D8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CA8-4EE6-AABB-7C2951DE7D8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CA8-4EE6-AABB-7C2951DE7D8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CA8-4EE6-AABB-7C2951DE7D8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CA8-4EE6-AABB-7C2951DE7D8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CA8-4EE6-AABB-7C2951DE7D8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CA8-4EE6-AABB-7C2951DE7D8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8-4EE6-AABB-7C2951DE7D8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8-4EE6-AABB-7C2951DE7D8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A8-4EE6-AABB-7C2951DE7D8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A8-4EE6-AABB-7C2951DE7D8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A8-4EE6-AABB-7C2951DE7D8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A8-4EE6-AABB-7C2951DE7D8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A8-4EE6-AABB-7C2951DE7D8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A8-4EE6-AABB-7C2951DE7D8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A8-4EE6-AABB-7C2951DE7D8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CA8-4EE6-AABB-7C2951DE7D8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CA8-4EE6-AABB-7C2951DE7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A7-4AD7-BE1A-9318E569AD4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7-4AD7-BE1A-9318E569AD4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7-4AD7-BE1A-9318E569AD4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7-4AD7-BE1A-9318E569AD4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A7-4AD7-BE1A-9318E569AD4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A7-4AD7-BE1A-9318E569AD4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7-4AD7-BE1A-9318E569AD4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7-4AD7-BE1A-9318E569AD4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7-4AD7-BE1A-9318E569AD4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A7-4AD7-BE1A-9318E569A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5A7-4AD7-BE1A-9318E569AD4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7-4AD7-BE1A-9318E569AD4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7-4AD7-BE1A-9318E569AD4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7-4AD7-BE1A-9318E569AD4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A7-4AD7-BE1A-9318E569A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5A7-4AD7-BE1A-9318E569AD4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5A7-4AD7-BE1A-9318E569AD4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7-4AD7-BE1A-9318E569AD4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7-4AD7-BE1A-9318E569AD4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A7-4AD7-BE1A-9318E569AD4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A7-4AD7-BE1A-9318E569AD4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7-4AD7-BE1A-9318E569AD4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7-4AD7-BE1A-9318E569AD4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7-4AD7-BE1A-9318E569AD4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A7-4AD7-BE1A-9318E569AD4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A7-4AD7-BE1A-9318E569AD4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A7-4AD7-BE1A-9318E569AD4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A7-4AD7-BE1A-9318E569AD4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A7-4AD7-BE1A-9318E569AD4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A7-4AD7-BE1A-9318E569AD4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A7-4AD7-BE1A-9318E569AD4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A7-4AD7-BE1A-9318E569AD4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A7-4AD7-BE1A-9318E569AD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5A7-4AD7-BE1A-9318E569AD4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5A7-4AD7-BE1A-9318E569A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5A7-4AD7-BE1A-9318E569A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5A7-4AD7-BE1A-9318E569A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5A7-4AD7-BE1A-9318E569A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5A7-4AD7-BE1A-9318E569A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5A7-4AD7-BE1A-9318E569A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5A7-4AD7-BE1A-9318E569A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5A7-4AD7-BE1A-9318E569A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5A7-4AD7-BE1A-9318E569A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5A7-4AD7-BE1A-9318E569A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5A7-4AD7-BE1A-9318E569A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5A7-4AD7-BE1A-9318E569A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5A7-4AD7-BE1A-9318E569A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5A7-4AD7-BE1A-9318E569A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5A7-4AD7-BE1A-9318E569A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5A7-4AD7-BE1A-9318E569AD4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A7-4AD7-BE1A-9318E569AD4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5A7-4AD7-BE1A-9318E569AD4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A7-4AD7-BE1A-9318E569AD4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5A7-4AD7-BE1A-9318E569AD4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5A7-4AD7-BE1A-9318E569AD4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A7-4AD7-BE1A-9318E569AD4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A7-4AD7-BE1A-9318E569AD4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5A7-4AD7-BE1A-9318E569AD4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5A7-4AD7-BE1A-9318E569AD4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5A7-4AD7-BE1A-9318E569AD4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5A7-4AD7-BE1A-9318E569AD4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5A7-4AD7-BE1A-9318E569AD4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5A7-4AD7-BE1A-9318E569AD4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5A7-4AD7-BE1A-9318E569AD4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5A7-4AD7-BE1A-9318E569AD4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5A7-4AD7-BE1A-9318E569AD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5A7-4AD7-BE1A-9318E569AD4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5A7-4AD7-BE1A-9318E569AD4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5A7-4AD7-BE1A-9318E569AD4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5A7-4AD7-BE1A-9318E569AD4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5A7-4AD7-BE1A-9318E569AD4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5A7-4AD7-BE1A-9318E569AD4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5A7-4AD7-BE1A-9318E569AD4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5A7-4AD7-BE1A-9318E569AD4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5A7-4AD7-BE1A-9318E569AD4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5A7-4AD7-BE1A-9318E569AD4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5A7-4AD7-BE1A-9318E569AD4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5A7-4AD7-BE1A-9318E569AD4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5A7-4AD7-BE1A-9318E569AD4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5A7-4AD7-BE1A-9318E569AD4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5A7-4AD7-BE1A-9318E569AD4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5A7-4AD7-BE1A-9318E569AD4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5A7-4AD7-BE1A-9318E569AD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5A7-4AD7-BE1A-9318E569A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4914</c:v>
                </c:pt>
                <c:pt idx="1">
                  <c:v>4265</c:v>
                </c:pt>
                <c:pt idx="2">
                  <c:v>741</c:v>
                </c:pt>
                <c:pt idx="3">
                  <c:v>15131</c:v>
                </c:pt>
                <c:pt idx="4">
                  <c:v>2122</c:v>
                </c:pt>
                <c:pt idx="5">
                  <c:v>5450</c:v>
                </c:pt>
                <c:pt idx="6">
                  <c:v>1557</c:v>
                </c:pt>
                <c:pt idx="7">
                  <c:v>722</c:v>
                </c:pt>
                <c:pt idx="8">
                  <c:v>548</c:v>
                </c:pt>
                <c:pt idx="9">
                  <c:v>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7-4DAC-AE2E-1A849C0149AA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4997</c:v>
                </c:pt>
                <c:pt idx="1">
                  <c:v>3219</c:v>
                </c:pt>
                <c:pt idx="2">
                  <c:v>317</c:v>
                </c:pt>
                <c:pt idx="3">
                  <c:v>13891</c:v>
                </c:pt>
                <c:pt idx="4">
                  <c:v>1745</c:v>
                </c:pt>
                <c:pt idx="5">
                  <c:v>6504</c:v>
                </c:pt>
                <c:pt idx="6">
                  <c:v>1445</c:v>
                </c:pt>
                <c:pt idx="7">
                  <c:v>461</c:v>
                </c:pt>
                <c:pt idx="8">
                  <c:v>962</c:v>
                </c:pt>
                <c:pt idx="9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7-4DAC-AE2E-1A849C0149AA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A7-4DAC-AE2E-1A849C014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-0.14168501100660391</c:v>
                </c:pt>
                <c:pt idx="1">
                  <c:v>0.16091954022988508</c:v>
                </c:pt>
                <c:pt idx="2">
                  <c:v>0.59305993690851744</c:v>
                </c:pt>
                <c:pt idx="3">
                  <c:v>6.6301922107839584E-2</c:v>
                </c:pt>
                <c:pt idx="4">
                  <c:v>0.12607449856733521</c:v>
                </c:pt>
                <c:pt idx="5">
                  <c:v>8.0104551045510508E-2</c:v>
                </c:pt>
                <c:pt idx="6">
                  <c:v>0.21245674740484422</c:v>
                </c:pt>
                <c:pt idx="7">
                  <c:v>0.30802603036876364</c:v>
                </c:pt>
                <c:pt idx="8">
                  <c:v>0.79209979209979209</c:v>
                </c:pt>
                <c:pt idx="9">
                  <c:v>0.12063492063492065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A7-4DAC-AE2E-1A849C0149AA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0.11446185049771823</c:v>
                </c:pt>
                <c:pt idx="1">
                  <c:v>9.9730458221024262E-2</c:v>
                </c:pt>
                <c:pt idx="2">
                  <c:v>1.3477088948787063E-2</c:v>
                </c:pt>
                <c:pt idx="3">
                  <c:v>0.39529235942462171</c:v>
                </c:pt>
                <c:pt idx="4">
                  <c:v>5.2440554028448667E-2</c:v>
                </c:pt>
                <c:pt idx="5">
                  <c:v>0.18747831656481012</c:v>
                </c:pt>
                <c:pt idx="6">
                  <c:v>4.6756158095593928E-2</c:v>
                </c:pt>
                <c:pt idx="7">
                  <c:v>1.6092444823997226E-2</c:v>
                </c:pt>
                <c:pt idx="8">
                  <c:v>4.6008913559819592E-2</c:v>
                </c:pt>
                <c:pt idx="9">
                  <c:v>2.8261855835179206E-2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A7-4DAC-AE2E-1A849C014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2E-4DC2-86ED-F49D3AC83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2E-4DC2-86ED-F49D3AC83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2E-4DC2-86ED-F49D3AC83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B2E-4DC2-86ED-F49D3AC8374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B2E-4DC2-86ED-F49D3AC83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2E-4DC2-86ED-F49D3AC83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2E-4DC2-86ED-F49D3AC83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B2E-4DC2-86ED-F49D3AC83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B2E-4DC2-86ED-F49D3AC8374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B2E-4DC2-86ED-F49D3AC8374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2E-4DC2-86ED-F49D3AC8374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E-4DC2-86ED-F49D3AC8374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E-4DC2-86ED-F49D3AC8374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2E-4DC2-86ED-F49D3AC8374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2E-4DC2-86ED-F49D3AC8374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2E-4DC2-86ED-F49D3AC8374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2E-4DC2-86ED-F49D3AC8374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2E-4DC2-86ED-F49D3AC8374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2E-4DC2-86ED-F49D3AC8374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B2E-4DC2-86ED-F49D3AC8374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B2E-4DC2-86ED-F49D3AC83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03-4C2A-8F03-6E74ABF1AC7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03-4C2A-8F03-6E74ABF1AC7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03-4C2A-8F03-6E74ABF1AC7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03-4C2A-8F03-6E74ABF1AC7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03-4C2A-8F03-6E74ABF1AC7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03-4C2A-8F03-6E74ABF1AC7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03-4C2A-8F03-6E74ABF1AC7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03-4C2A-8F03-6E74ABF1AC7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03-4C2A-8F03-6E74ABF1AC7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03-4C2A-8F03-6E74ABF1A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003-4C2A-8F03-6E74ABF1AC7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03-4C2A-8F03-6E74ABF1AC7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03-4C2A-8F03-6E74ABF1AC7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03-4C2A-8F03-6E74ABF1AC7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03-4C2A-8F03-6E74ABF1A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003-4C2A-8F03-6E74ABF1AC7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003-4C2A-8F03-6E74ABF1AC7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03-4C2A-8F03-6E74ABF1AC7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03-4C2A-8F03-6E74ABF1AC7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03-4C2A-8F03-6E74ABF1AC7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03-4C2A-8F03-6E74ABF1AC7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03-4C2A-8F03-6E74ABF1AC7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03-4C2A-8F03-6E74ABF1AC7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03-4C2A-8F03-6E74ABF1AC7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03-4C2A-8F03-6E74ABF1AC7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03-4C2A-8F03-6E74ABF1AC7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03-4C2A-8F03-6E74ABF1AC7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03-4C2A-8F03-6E74ABF1AC7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03-4C2A-8F03-6E74ABF1AC7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03-4C2A-8F03-6E74ABF1AC7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03-4C2A-8F03-6E74ABF1AC7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03-4C2A-8F03-6E74ABF1AC7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03-4C2A-8F03-6E74ABF1AC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003-4C2A-8F03-6E74ABF1AC7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003-4C2A-8F03-6E74ABF1AC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003-4C2A-8F03-6E74ABF1AC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003-4C2A-8F03-6E74ABF1AC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003-4C2A-8F03-6E74ABF1AC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003-4C2A-8F03-6E74ABF1AC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003-4C2A-8F03-6E74ABF1AC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003-4C2A-8F03-6E74ABF1AC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003-4C2A-8F03-6E74ABF1AC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003-4C2A-8F03-6E74ABF1AC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003-4C2A-8F03-6E74ABF1AC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003-4C2A-8F03-6E74ABF1AC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003-4C2A-8F03-6E74ABF1AC7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003-4C2A-8F03-6E74ABF1AC7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003-4C2A-8F03-6E74ABF1AC7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003-4C2A-8F03-6E74ABF1AC7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003-4C2A-8F03-6E74ABF1AC7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03-4C2A-8F03-6E74ABF1AC7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03-4C2A-8F03-6E74ABF1AC7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03-4C2A-8F03-6E74ABF1AC7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03-4C2A-8F03-6E74ABF1AC7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03-4C2A-8F03-6E74ABF1AC7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03-4C2A-8F03-6E74ABF1AC7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03-4C2A-8F03-6E74ABF1AC7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03-4C2A-8F03-6E74ABF1AC7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03-4C2A-8F03-6E74ABF1AC7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03-4C2A-8F03-6E74ABF1AC7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003-4C2A-8F03-6E74ABF1AC7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003-4C2A-8F03-6E74ABF1AC7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003-4C2A-8F03-6E74ABF1AC7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003-4C2A-8F03-6E74ABF1AC7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003-4C2A-8F03-6E74ABF1AC7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003-4C2A-8F03-6E74ABF1AC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003-4C2A-8F03-6E74ABF1AC7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003-4C2A-8F03-6E74ABF1AC7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003-4C2A-8F03-6E74ABF1AC7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003-4C2A-8F03-6E74ABF1AC7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003-4C2A-8F03-6E74ABF1AC7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003-4C2A-8F03-6E74ABF1AC7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003-4C2A-8F03-6E74ABF1AC7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003-4C2A-8F03-6E74ABF1AC7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003-4C2A-8F03-6E74ABF1AC7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003-4C2A-8F03-6E74ABF1AC7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003-4C2A-8F03-6E74ABF1AC7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003-4C2A-8F03-6E74ABF1AC7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003-4C2A-8F03-6E74ABF1AC7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003-4C2A-8F03-6E74ABF1AC7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003-4C2A-8F03-6E74ABF1AC7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003-4C2A-8F03-6E74ABF1AC7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003-4C2A-8F03-6E74ABF1AC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003-4C2A-8F03-6E74ABF1A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3814</c:v>
                </c:pt>
                <c:pt idx="1">
                  <c:v>1425</c:v>
                </c:pt>
                <c:pt idx="2">
                  <c:v>2737</c:v>
                </c:pt>
                <c:pt idx="3">
                  <c:v>3614</c:v>
                </c:pt>
                <c:pt idx="4">
                  <c:v>456</c:v>
                </c:pt>
                <c:pt idx="5">
                  <c:v>5002</c:v>
                </c:pt>
                <c:pt idx="6">
                  <c:v>1485</c:v>
                </c:pt>
                <c:pt idx="7">
                  <c:v>927</c:v>
                </c:pt>
                <c:pt idx="8">
                  <c:v>2239</c:v>
                </c:pt>
                <c:pt idx="9">
                  <c:v>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4-477F-941D-720CC5F7E9F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2103</c:v>
                </c:pt>
                <c:pt idx="1">
                  <c:v>1184</c:v>
                </c:pt>
                <c:pt idx="2">
                  <c:v>279</c:v>
                </c:pt>
                <c:pt idx="3">
                  <c:v>3298</c:v>
                </c:pt>
                <c:pt idx="4">
                  <c:v>536</c:v>
                </c:pt>
                <c:pt idx="5">
                  <c:v>5396</c:v>
                </c:pt>
                <c:pt idx="6">
                  <c:v>732</c:v>
                </c:pt>
                <c:pt idx="7">
                  <c:v>571</c:v>
                </c:pt>
                <c:pt idx="8">
                  <c:v>1837</c:v>
                </c:pt>
                <c:pt idx="9">
                  <c:v>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4-477F-941D-720CC5F7E9F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A4-477F-941D-720CC5F7E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0.2810271041369472</c:v>
                </c:pt>
                <c:pt idx="1">
                  <c:v>0.50591216216216206</c:v>
                </c:pt>
                <c:pt idx="2">
                  <c:v>0.42293906810035842</c:v>
                </c:pt>
                <c:pt idx="3">
                  <c:v>0.15615524560339589</c:v>
                </c:pt>
                <c:pt idx="4">
                  <c:v>0.18283582089552231</c:v>
                </c:pt>
                <c:pt idx="5">
                  <c:v>-9.3587842846552971E-2</c:v>
                </c:pt>
                <c:pt idx="6">
                  <c:v>0.22950819672131151</c:v>
                </c:pt>
                <c:pt idx="7">
                  <c:v>-0.56567425569176888</c:v>
                </c:pt>
                <c:pt idx="8">
                  <c:v>-0.77844311377245512</c:v>
                </c:pt>
                <c:pt idx="9">
                  <c:v>-0.22725651088119869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A4-477F-941D-720CC5F7E9F0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0.15022584062900798</c:v>
                </c:pt>
                <c:pt idx="1">
                  <c:v>9.9425639881782185E-2</c:v>
                </c:pt>
                <c:pt idx="2">
                  <c:v>2.2137957954608822E-2</c:v>
                </c:pt>
                <c:pt idx="3">
                  <c:v>0.21262476997713711</c:v>
                </c:pt>
                <c:pt idx="4">
                  <c:v>3.5353816985445825E-2</c:v>
                </c:pt>
                <c:pt idx="5">
                  <c:v>0.27273741147604974</c:v>
                </c:pt>
                <c:pt idx="6">
                  <c:v>5.0186806446216474E-2</c:v>
                </c:pt>
                <c:pt idx="7">
                  <c:v>1.3829253331846317E-2</c:v>
                </c:pt>
                <c:pt idx="8">
                  <c:v>2.2695589137344561E-2</c:v>
                </c:pt>
                <c:pt idx="9">
                  <c:v>0.12078291418056097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4-477F-941D-720CC5F7E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49807</c:v>
                </c:pt>
                <c:pt idx="1">
                  <c:v>55684</c:v>
                </c:pt>
                <c:pt idx="2">
                  <c:v>48630</c:v>
                </c:pt>
                <c:pt idx="3">
                  <c:v>44398</c:v>
                </c:pt>
                <c:pt idx="4">
                  <c:v>30584</c:v>
                </c:pt>
                <c:pt idx="5">
                  <c:v>31009</c:v>
                </c:pt>
                <c:pt idx="6">
                  <c:v>30125</c:v>
                </c:pt>
                <c:pt idx="7">
                  <c:v>26564</c:v>
                </c:pt>
                <c:pt idx="8">
                  <c:v>26590</c:v>
                </c:pt>
                <c:pt idx="9">
                  <c:v>22355</c:v>
                </c:pt>
                <c:pt idx="10">
                  <c:v>25489</c:v>
                </c:pt>
                <c:pt idx="11">
                  <c:v>29416</c:v>
                </c:pt>
                <c:pt idx="12">
                  <c:v>37427</c:v>
                </c:pt>
                <c:pt idx="13">
                  <c:v>38539</c:v>
                </c:pt>
                <c:pt idx="14">
                  <c:v>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9-4E72-B912-5537127B2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-0.10554198692622652</c:v>
                </c:pt>
                <c:pt idx="1">
                  <c:v>0.14505449311124829</c:v>
                </c:pt>
                <c:pt idx="2">
                  <c:v>9.531960899139591E-2</c:v>
                </c:pt>
                <c:pt idx="3">
                  <c:v>0.45167407794925452</c:v>
                </c:pt>
                <c:pt idx="4">
                  <c:v>-1.3705698345641615E-2</c:v>
                </c:pt>
                <c:pt idx="5">
                  <c:v>2.9344398340249045E-2</c:v>
                </c:pt>
                <c:pt idx="6">
                  <c:v>0.13405360638458053</c:v>
                </c:pt>
                <c:pt idx="7">
                  <c:v>-9.7781120722073567E-4</c:v>
                </c:pt>
                <c:pt idx="8">
                  <c:v>0.18944307761127255</c:v>
                </c:pt>
                <c:pt idx="9">
                  <c:v>-0.12295500019616301</c:v>
                </c:pt>
                <c:pt idx="10">
                  <c:v>-0.13349877617623063</c:v>
                </c:pt>
                <c:pt idx="11">
                  <c:v>-0.21404333769738426</c:v>
                </c:pt>
                <c:pt idx="12">
                  <c:v>-2.8853888269026129E-2</c:v>
                </c:pt>
                <c:pt idx="13">
                  <c:v>1.0031706429648111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9-4E72-B912-5537127B2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12-496A-A5E2-6D7F5CEB668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12-496A-A5E2-6D7F5CEB668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12-496A-A5E2-6D7F5CEB66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1">
                  <c:v>1025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12-496A-A5E2-6D7F5CEB668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12-496A-A5E2-6D7F5CEB66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12-496A-A5E2-6D7F5CEB66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1152</c:v>
                </c:pt>
                <c:pt idx="12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12-496A-A5E2-6D7F5CEB6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7712-496A-A5E2-6D7F5CEB66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517</c:v>
                      </c:pt>
                      <c:pt idx="1">
                        <c:v>660</c:v>
                      </c:pt>
                      <c:pt idx="2">
                        <c:v>341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</c:v>
                      </c:pt>
                      <c:pt idx="8">
                        <c:v>243</c:v>
                      </c:pt>
                      <c:pt idx="9">
                        <c:v>304</c:v>
                      </c:pt>
                      <c:pt idx="10">
                        <c:v>73</c:v>
                      </c:pt>
                      <c:pt idx="11">
                        <c:v>131</c:v>
                      </c:pt>
                      <c:pt idx="12">
                        <c:v>2498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712-496A-A5E2-6D7F5CEB66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12-496A-A5E2-6D7F5CEB66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12-496A-A5E2-6D7F5CEB66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12-496A-A5E2-6D7F5CEB66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12-496A-A5E2-6D7F5CEB66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12-496A-A5E2-6D7F5CEB66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12-496A-A5E2-6D7F5CEB66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12-496A-A5E2-6D7F5CEB66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12-496A-A5E2-6D7F5CEB66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12-496A-A5E2-6D7F5CEB66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12-496A-A5E2-6D7F5CEB66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12-496A-A5E2-6D7F5CEB66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12-496A-A5E2-6D7F5CEB66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12-496A-A5E2-6D7F5CEB668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0.46751592356687888</c:v>
                </c:pt>
                <c:pt idx="12">
                  <c:v>0.46751592356687888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12-496A-A5E2-6D7F5CEB6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33708</c:v>
                </c:pt>
                <c:pt idx="1">
                  <c:v>36164</c:v>
                </c:pt>
                <c:pt idx="2">
                  <c:v>32271</c:v>
                </c:pt>
                <c:pt idx="3">
                  <c:v>20278</c:v>
                </c:pt>
                <c:pt idx="4">
                  <c:v>25621</c:v>
                </c:pt>
                <c:pt idx="5">
                  <c:v>19123</c:v>
                </c:pt>
                <c:pt idx="6">
                  <c:v>16486</c:v>
                </c:pt>
                <c:pt idx="7">
                  <c:v>13022</c:v>
                </c:pt>
                <c:pt idx="8">
                  <c:v>14959</c:v>
                </c:pt>
                <c:pt idx="9">
                  <c:v>8760</c:v>
                </c:pt>
                <c:pt idx="10">
                  <c:v>15133</c:v>
                </c:pt>
                <c:pt idx="11">
                  <c:v>15282</c:v>
                </c:pt>
                <c:pt idx="12">
                  <c:v>27243</c:v>
                </c:pt>
                <c:pt idx="13">
                  <c:v>26912</c:v>
                </c:pt>
                <c:pt idx="14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4-4B8E-A98C-37F02A9A8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-6.791284149983412E-2</c:v>
                </c:pt>
                <c:pt idx="1">
                  <c:v>0.12063462551516846</c:v>
                </c:pt>
                <c:pt idx="2">
                  <c:v>0.59142913502317773</c:v>
                </c:pt>
                <c:pt idx="3">
                  <c:v>-0.20853986963818738</c:v>
                </c:pt>
                <c:pt idx="4">
                  <c:v>0.33980024054803115</c:v>
                </c:pt>
                <c:pt idx="5">
                  <c:v>0.15995390027902467</c:v>
                </c:pt>
                <c:pt idx="6">
                  <c:v>0.26601136538166181</c:v>
                </c:pt>
                <c:pt idx="7">
                  <c:v>-0.12948726519152354</c:v>
                </c:pt>
                <c:pt idx="8">
                  <c:v>0.70764840182648392</c:v>
                </c:pt>
                <c:pt idx="9">
                  <c:v>-0.42113262406660945</c:v>
                </c:pt>
                <c:pt idx="10">
                  <c:v>-9.7500327182306057E-3</c:v>
                </c:pt>
                <c:pt idx="11">
                  <c:v>-0.43904856293359762</c:v>
                </c:pt>
                <c:pt idx="12">
                  <c:v>1.229934601664695E-2</c:v>
                </c:pt>
                <c:pt idx="13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74-4B8E-A98C-37F02A9A8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16099</c:v>
                </c:pt>
                <c:pt idx="1">
                  <c:v>19520</c:v>
                </c:pt>
                <c:pt idx="2">
                  <c:v>16359</c:v>
                </c:pt>
                <c:pt idx="3">
                  <c:v>24120</c:v>
                </c:pt>
                <c:pt idx="4">
                  <c:v>4963</c:v>
                </c:pt>
                <c:pt idx="5">
                  <c:v>11886</c:v>
                </c:pt>
                <c:pt idx="6">
                  <c:v>13639</c:v>
                </c:pt>
                <c:pt idx="7">
                  <c:v>13542</c:v>
                </c:pt>
                <c:pt idx="8">
                  <c:v>11631</c:v>
                </c:pt>
                <c:pt idx="9">
                  <c:v>13595</c:v>
                </c:pt>
                <c:pt idx="10">
                  <c:v>10356</c:v>
                </c:pt>
                <c:pt idx="11">
                  <c:v>14134</c:v>
                </c:pt>
                <c:pt idx="12">
                  <c:v>10184</c:v>
                </c:pt>
                <c:pt idx="13">
                  <c:v>11627</c:v>
                </c:pt>
                <c:pt idx="14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B-4858-8B0A-D4275E79C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-0.17525614754098362</c:v>
                </c:pt>
                <c:pt idx="1">
                  <c:v>0.19322696986368371</c:v>
                </c:pt>
                <c:pt idx="2">
                  <c:v>-0.32176616915422884</c:v>
                </c:pt>
                <c:pt idx="3">
                  <c:v>3.8599637316139432</c:v>
                </c:pt>
                <c:pt idx="4">
                  <c:v>-0.58244994110718484</c:v>
                </c:pt>
                <c:pt idx="5">
                  <c:v>-0.12852848449299803</c:v>
                </c:pt>
                <c:pt idx="6">
                  <c:v>7.1629006055236033E-3</c:v>
                </c:pt>
                <c:pt idx="7">
                  <c:v>0.16430229558937315</c:v>
                </c:pt>
                <c:pt idx="8">
                  <c:v>-0.14446487679293862</c:v>
                </c:pt>
                <c:pt idx="9">
                  <c:v>0.31276554654306676</c:v>
                </c:pt>
                <c:pt idx="10">
                  <c:v>-0.26729871232489033</c:v>
                </c:pt>
                <c:pt idx="11">
                  <c:v>0.38786331500392768</c:v>
                </c:pt>
                <c:pt idx="12">
                  <c:v>-0.12410768039907116</c:v>
                </c:pt>
                <c:pt idx="13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B-4858-8B0A-D4275E79C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5A-4308-9C7C-E1BADD4966A2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A-4308-9C7C-E1BADD4966A2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5A-4308-9C7C-E1BADD4966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5A-4308-9C7C-E1BADD4966A2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5A-4308-9C7C-E1BADD4966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5A-4308-9C7C-E1BADD4966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396</c:v>
                </c:pt>
                <c:pt idx="12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5A-4308-9C7C-E1BADD496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F05A-4308-9C7C-E1BADD4966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05A-4308-9C7C-E1BADD4966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5A-4308-9C7C-E1BADD4966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5A-4308-9C7C-E1BADD4966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5A-4308-9C7C-E1BADD4966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5A-4308-9C7C-E1BADD4966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5A-4308-9C7C-E1BADD4966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5A-4308-9C7C-E1BADD4966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5A-4308-9C7C-E1BADD4966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5A-4308-9C7C-E1BADD4966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5A-4308-9C7C-E1BADD4966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5A-4308-9C7C-E1BADD4966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5A-4308-9C7C-E1BADD4966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5A-4308-9C7C-E1BADD4966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5A-4308-9C7C-E1BADD4966A2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-0.17500000000000004</c:v>
                </c:pt>
                <c:pt idx="12">
                  <c:v>-0.17500000000000004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5A-4308-9C7C-E1BADD496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6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6" Type="http://schemas.openxmlformats.org/officeDocument/2006/relationships/chart" Target="../charts/chart72.xml"/><Relationship Id="rId5" Type="http://schemas.openxmlformats.org/officeDocument/2006/relationships/image" Target="../media/image6.png"/><Relationship Id="rId4" Type="http://schemas.openxmlformats.org/officeDocument/2006/relationships/chart" Target="../charts/chart71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2.xml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10" Type="http://schemas.openxmlformats.org/officeDocument/2006/relationships/chart" Target="../charts/chart46.xml"/><Relationship Id="rId4" Type="http://schemas.openxmlformats.org/officeDocument/2006/relationships/image" Target="../media/image2.png"/><Relationship Id="rId9" Type="http://schemas.openxmlformats.org/officeDocument/2006/relationships/chart" Target="../charts/chart45.xml"/><Relationship Id="rId14" Type="http://schemas.openxmlformats.org/officeDocument/2006/relationships/chart" Target="../charts/chart5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image" Target="../media/image3.png"/><Relationship Id="rId7" Type="http://schemas.openxmlformats.org/officeDocument/2006/relationships/chart" Target="../charts/chart5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6.png"/><Relationship Id="rId5" Type="http://schemas.openxmlformats.org/officeDocument/2006/relationships/chart" Target="../charts/chart63.xml"/><Relationship Id="rId4" Type="http://schemas.openxmlformats.org/officeDocument/2006/relationships/image" Target="../media/image5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5" Type="http://schemas.openxmlformats.org/officeDocument/2006/relationships/chart" Target="../charts/chart65.xml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F7C838-7DC3-4185-86FC-168F3088E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557F333-322C-482E-94E2-9E1B30755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8DF15F-608F-4C8F-85F3-0262A5096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525AF4-FED6-44DE-B180-5DA9A0AEB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EF25BBE-9316-46EC-A4DC-49C41BC00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1,819 viajeros 
cuota: 92.6%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146 viajeros
cuota: 7.4%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3468BA8-D008-4714-A9A5-D6FCF81E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71FA1A-8079-4766-B4AE-371F91712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5D42B46-5837-49D6-88AA-B9F4E1D7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1772CD3-DD52-47F9-BE0A-CC59FFDB1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607 viajeros 
cuota: 95.7%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27 viajeros
cuota: 4.3%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B1E2AB8-E392-4A57-B452-E9144F3AF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25FBDD-77D3-4229-8002-22886DA9C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CEE0F1B-C808-4AFE-80DF-0BF01AF0B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58502E9-98E6-488B-8B27-FEE247647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79B3A2-F5C0-4919-9964-DD1DF440B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E3C13BC-C295-4E11-83D1-BB0D0B0A4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991B9D-7412-4B00-9C00-4F4B22018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C897253-E7FF-455C-AD13-C45F73F48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186029C-4910-412B-8AC5-A3D774CCC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918145-51CB-4F06-8D25-C3158F687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2A28C7E-218B-4991-A1B7-695FB346C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2EBA31-2F62-489E-BC52-2E826C9AE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7F690D6-1185-41DE-956A-4909CF582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47E9514-BFE8-4D8C-955A-15D5DDAE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377132-29D8-4A86-A701-B0A9981C4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235BB4-A0BB-4DB5-A640-C2CEBFBF0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51C311-8485-47D0-88EF-17133BB17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477083-FC04-4D3B-B2D7-51D371D02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69C44E-C0DF-455A-B364-274A12C64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B6CC08-32F3-4A2D-B7D1-F77149D8D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5CAF103-7979-432E-9785-0532F3EF2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5C4336-538E-4002-892E-7A216E9A0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F7B2E1-0337-43B2-9382-BFF07D417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8B052B-2D95-49F4-81B0-5962796E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BB1017-2269-4C2B-8A68-85F2099AD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64A2AD-71D8-4EF3-8F1B-1A5E76109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AC3073-D470-4F74-880F-EEDA21C3A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1403D0-FE3E-45F3-8480-ACBE1DA4D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9BE114-A1E0-428E-905E-064A9DD82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39DD8C-8E45-4C68-9948-445E93BEA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D54F57-CEA3-4640-AC85-AE98F3CD4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A688387-96FC-4C09-B10F-2E6A853F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47</xdr:row>
      <xdr:rowOff>0</xdr:rowOff>
    </xdr:from>
    <xdr:to>
      <xdr:col>25</xdr:col>
      <xdr:colOff>660000</xdr:colOff>
      <xdr:row>67</xdr:row>
      <xdr:rowOff>104776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5BEB36-EF15-4CA7-B202-AD877B8E1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438E216-2F54-45E1-90B6-6B460E3840A8}" type="TxLink">
            <a:rPr lang="en-US" sz="1600" b="1" i="0" u="none" strike="noStrike">
              <a:solidFill>
                <a:srgbClr val="7B8279"/>
              </a:solidFill>
              <a:latin typeface="Aptos Narrow"/>
              <a:ea typeface="Calibri"/>
              <a:cs typeface="Calibri"/>
            </a:rPr>
            <a:t>Viajeros entrados en los apartamentos de San Miguel de Abona</a:t>
          </a:fld>
          <a:endParaRPr lang="es-E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87B1D5-981D-4145-B804-2DE68DD4B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FF0A5A-383B-4382-8423-2178B84B7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5D4FDE-4166-446A-9081-A959F1B00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E4D09E-3CAA-4EAF-A7D8-0526C1A77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4452B3D-55D1-4A66-B934-B25AC5D8D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8FCFFB-4432-47EB-9CED-B8C24E4AF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C7C577-7B4A-4537-A775-992164F56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EAA98C-266A-4A81-8C97-8B368C765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FC321D-7F2F-41B4-B68D-D39A371F6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BAA9C5-EEAC-4C5B-BE16-79F38A26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E47DBF-0499-40AF-BA7A-D6BE0EF28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34925</xdr:colOff>
      <xdr:row>2</xdr:row>
      <xdr:rowOff>504825</xdr:rowOff>
    </xdr:from>
    <xdr:to>
      <xdr:col>35</xdr:col>
      <xdr:colOff>228600</xdr:colOff>
      <xdr:row>28</xdr:row>
      <xdr:rowOff>161925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E12BDD0-A44A-4E6B-9C5C-CF0F60A37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A00CE-30EB-4878-A54A-94BD5C9F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646BEDF-262C-4839-AF12-D5D7C15E1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312A39F-FD57-455C-9968-63903DAAA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7F779-901D-4ABB-9E9D-38EC5A30E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AE7C10-A053-4092-9745-1C467549F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128B791-3E7A-4F4F-BEC3-D8DE89F14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56F6EC-483B-414E-8173-01BA1F76B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568FD8-221C-40FD-B039-E05532833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A474F33-715F-4A2D-AF4E-67F9DC757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F853334-71A2-45F7-AE02-6C11F208CE68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04820DE-444F-F7AE-F575-FF335E37F8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6214B39-FB0C-07CD-101D-ABFE6198D8E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6AF978-3F83-430B-BC7C-B324CE021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157E0E-B476-4AF2-966A-E05A6B8E4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7D1D14-8EC5-4E99-A52A-4228B6C9C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7DAF5B-5321-40D4-AF33-D9293B77E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E0B1515-7D52-4AC5-8057-9D7B1A319A0F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3EF0844-3319-5D30-79DB-BFEA491FF3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43C3662-EF88-DA6C-1FDB-EAA86B0B04A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34AD8D-3A9C-413D-A302-28470958D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17BAF4-96AB-400D-B3AF-48724EB4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831B44E-54C7-4C66-82BC-723117EBE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9CA0AF-5FF3-4751-A091-C421455A98B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5B4DA14-860B-E394-66B1-04C6F05B44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CDA2518-F6C2-4AA1-FCA2-3ABE2AD4FE8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25052C-080E-4F27-8893-86AB5066F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237782-88E1-4222-9442-C25D6583C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C018AA-2E93-4622-9D6B-3E8468ADA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46E664-5EE0-44E4-9A4C-726F7D032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A2C47FE-8729-4925-B754-0168B3D56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A30577E-528E-4534-9967-915A5F9E2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79F56AD-9C3B-4C27-BBF8-617310532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755450F-A775-41F8-897C-47E133C29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15658FD-EB58-4338-B732-67DDC53B3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0445384-FB09-4DB6-92B0-2D0749579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6EDF0A1-2F98-4D0F-9E73-0DE31CFF6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49ACEB4-692A-4088-A0DB-0D1852FE2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1CCE367-360A-4098-98F3-3D21ECE77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7002408-98B0-4EA5-9AA4-B2F0FDF94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7A4025-AB94-4390-ADDF-7C2F048B1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E9C7C5-DC17-4B38-B198-3AA6DBD8B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E121C0-3B47-45A1-BE20-B4B60EA5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D83A4E-D830-4878-8986-23D21171F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25D769-4103-439C-9249-FC5CEAD40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1C1BBC-5561-4621-8A3D-44E0FD33C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A9F4F81-6DBD-4F74-9A28-6FA9A47D4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48</xdr:row>
      <xdr:rowOff>0</xdr:rowOff>
    </xdr:from>
    <xdr:to>
      <xdr:col>25</xdr:col>
      <xdr:colOff>698100</xdr:colOff>
      <xdr:row>68</xdr:row>
      <xdr:rowOff>85726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7F61C23-A47A-4276-B537-9415F2DE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00A3E-B3F3-443F-989C-0AE723A8E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07206E-A82A-4A15-B696-289D7BC72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630A9D-60A0-42E3-9320-4908272FB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9:$N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A2B9E2-2074-45F5-9F41-834D2D1DA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F3DDBC-5F6E-425F-817F-4BCFE808A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3D2F8D-B3F9-443F-A072-429999D0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D46B3B-2D9D-4AEE-B784-AB9908868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0F2FE44-2FE6-43B5-BDA7-D15AF80BB8B8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AA0F042-B116-727A-A72B-7A61B5AE58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C6722EF-F543-D33E-8C10-BB947E0B9B6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474284-4B90-4ACE-8A79-F5CA0F86A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CEFA9E-D56D-43E1-8150-9677DA8EB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83E9B2-6D3F-422D-AE71-69F8D118E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BBB2B3-E1E4-4B39-9F5A-FAC93FD16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8F971A-ADDC-4D18-A481-DE52A1AFE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4F9D91-0330-4994-B7CD-D6EA9F5E9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5386B87-2252-45C4-86AA-527EDDD9F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B2A30B7-B2D0-476C-9D64-E035D5EB7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047AAF7-1ED3-4784-B3E7-393BF5087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2E86CBD-32B5-4C1B-956A-24FE6CD47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3BD4149-6564-4FA8-ABD1-E57A246BA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E24F680-0937-4E2E-A4CD-C5A05D966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F4ADDFD-1ACD-42E2-A7C2-DF6AA3593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9C105CE-CBEC-4B62-B288-F7CE98424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95210FE-DE15-4B3F-B0FF-BBCC3A1E9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951CAB0-8CF8-4412-953B-D455FE9AF5C2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C53BA31-80D3-9A40-8FAE-C3B23B42F8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338CE28-DEB2-1B91-8935-E449E7352E6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60D50C0-A142-4998-996E-9EB6E7C8C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123ED5-FA31-4629-88C3-87E04161F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816D9D-E2CE-41A3-B268-119FFD703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A2FB073-5243-4DA4-B389-4C3142480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CDEF5D-3FD7-4B25-8301-208952BF8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4B6B106-0082-418C-8148-4EBF774CA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ADCF7EB-F8B9-43F5-8236-80EBF0F15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270EB30-BA3B-49F9-8D2D-3614B86B5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161924</xdr:colOff>
      <xdr:row>134</xdr:row>
      <xdr:rowOff>104776</xdr:rowOff>
    </xdr:from>
    <xdr:to>
      <xdr:col>25</xdr:col>
      <xdr:colOff>304800</xdr:colOff>
      <xdr:row>154</xdr:row>
      <xdr:rowOff>47626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45D794F-2734-4F48-A1EF-A2A20F17F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AFD8866-860E-46C4-B9B2-217B83F09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BA8170D-047B-4F45-B62A-F4CB1B905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C96876B-D76F-4D16-9F64-014DEB100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414DA30-8BB9-41B0-95D8-412D0E807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8DF714C-8396-4EA0-8F30-5A0D7E984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F54DB06-5B07-4670-B7EB-E3541AF63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AB2434-9234-4EEF-BF15-3264B23DF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D853D4-9982-4ED1-AC7D-137FC912D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B5D9B4-3132-46BB-B5AA-FA4BED582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CC4046E-AD00-4A83-8598-88377A359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BF52CBF-617B-4490-B2E2-98759CAB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8DB5E50-F081-45B7-B205-BC1BAEC3F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C720523-8C37-4280-8159-AD4C7A76E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9F2A3C3-B730-4AC1-A255-8C8F481BDAB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EA403AB-0E95-5878-C7B0-DA6C5E5BCC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014D625-E246-DA88-7509-D16C03E00B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3D6D45-B384-47D6-B17C-BF000408A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47</xdr:row>
      <xdr:rowOff>419099</xdr:rowOff>
    </xdr:from>
    <xdr:to>
      <xdr:col>26</xdr:col>
      <xdr:colOff>126599</xdr:colOff>
      <xdr:row>68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33DD6361-0B04-4759-BAEF-F205921A6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89EEB9-12F7-433D-B26E-9DE60FAF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73EA870-4A22-4862-A197-A4D8BE2D2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BB4F812-E0C5-4361-A0E7-B91D0639B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41D3B7C-6CB3-4EF5-9291-61E6311D3CF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21EF295-434F-7285-257B-F6116F222D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1608FF1-0E38-AAE2-A407-3717A197E0B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74A14E-8A20-467C-9BFA-0C045FE70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F05182-C6BF-4061-8F43-FA5990FAD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43EFD01-242D-46E2-B08A-622869900DD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B44147A-04D1-9266-9C8F-D6E11A52B0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E4EBBD4-E85E-999E-9196-DA8430425B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B4DCAF-9C65-4A3D-B825-B2E65D071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0D9F4D-F310-41CF-947D-B2EF84B03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295526-5765-4A9A-A8A8-339FCE7CB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C50C7D2-77FA-4339-97CC-1EE58E1CA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F9F1A15-8A6A-4A7A-A7CC-6FBCD0B59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18,3%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634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24,4%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634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24,4%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8A812EF-B2FB-4AF4-9841-2DBCD8875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977AF9-2C9D-477E-8FEE-ACCDA1BCC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475B2BC-5D21-4224-AB4F-529FDC463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82844E-0ED8-4EBD-9A63-3696252D5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2,426 viajeros 
cuota: 93.3%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173 viajeros
cuota: 6.7%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diciembre/Indicadores%20alojativos%20San%20Miguel%20122024.xlsx" TargetMode="External"/><Relationship Id="rId1" Type="http://schemas.openxmlformats.org/officeDocument/2006/relationships/externalLinkPath" Target="/sites/INVESTIGACION/Documentos%20compartidos/General/Encuesta%20Alojam%20Tur&#237;sticos%20(ISTAC)/2024/Municipios/diciembre/Indicadores%20alojativos%20San%20Miguel%2012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11811</v>
          </cell>
          <cell r="I9">
            <v>11584</v>
          </cell>
          <cell r="K9">
            <v>15634</v>
          </cell>
          <cell r="M9">
            <v>17228</v>
          </cell>
          <cell r="N9">
            <v>0.10195727261097609</v>
          </cell>
          <cell r="O9">
            <v>0.45864025061383451</v>
          </cell>
        </row>
        <row r="10">
          <cell r="A10" t="str">
            <v>feb</v>
          </cell>
          <cell r="B10" t="str">
            <v>Febrero</v>
          </cell>
          <cell r="C10">
            <v>12040</v>
          </cell>
          <cell r="I10">
            <v>14671</v>
          </cell>
          <cell r="K10">
            <v>20512</v>
          </cell>
          <cell r="M10">
            <v>17964</v>
          </cell>
          <cell r="N10">
            <v>-0.12421996879875197</v>
          </cell>
          <cell r="O10">
            <v>0.49202657807308969</v>
          </cell>
        </row>
        <row r="11">
          <cell r="A11" t="str">
            <v>mar</v>
          </cell>
          <cell r="B11" t="str">
            <v>Marzo</v>
          </cell>
          <cell r="C11">
            <v>12441</v>
          </cell>
          <cell r="I11">
            <v>19941</v>
          </cell>
          <cell r="K11">
            <v>21527</v>
          </cell>
          <cell r="M11">
            <v>21188</v>
          </cell>
          <cell r="N11">
            <v>-1.5747665722116388E-2</v>
          </cell>
          <cell r="O11">
            <v>0.70307853066473758</v>
          </cell>
        </row>
        <row r="12">
          <cell r="A12" t="str">
            <v>abr</v>
          </cell>
          <cell r="B12" t="str">
            <v>Abril</v>
          </cell>
          <cell r="C12">
            <v>11487</v>
          </cell>
          <cell r="I12">
            <v>16329</v>
          </cell>
          <cell r="K12">
            <v>26292</v>
          </cell>
          <cell r="M12">
            <v>20460</v>
          </cell>
          <cell r="N12">
            <v>-0.221816522136011</v>
          </cell>
          <cell r="O12">
            <v>0.78114390180203719</v>
          </cell>
        </row>
        <row r="13">
          <cell r="A13" t="str">
            <v>may</v>
          </cell>
          <cell r="B13" t="str">
            <v>Mayo</v>
          </cell>
          <cell r="C13">
            <v>9934</v>
          </cell>
          <cell r="I13">
            <v>15949</v>
          </cell>
          <cell r="K13">
            <v>20694</v>
          </cell>
          <cell r="M13">
            <v>21715</v>
          </cell>
          <cell r="N13">
            <v>4.9337972359137838E-2</v>
          </cell>
          <cell r="O13">
            <v>1.1859271189853029</v>
          </cell>
        </row>
        <row r="14">
          <cell r="A14" t="str">
            <v>jun</v>
          </cell>
          <cell r="B14" t="str">
            <v>Junio</v>
          </cell>
          <cell r="C14">
            <v>11553</v>
          </cell>
          <cell r="I14">
            <v>13606</v>
          </cell>
          <cell r="K14">
            <v>22097</v>
          </cell>
          <cell r="M14">
            <v>19721</v>
          </cell>
          <cell r="N14">
            <v>-0.10752590849436572</v>
          </cell>
          <cell r="O14">
            <v>0.70700251017051841</v>
          </cell>
        </row>
        <row r="15">
          <cell r="A15" t="str">
            <v>jul</v>
          </cell>
          <cell r="B15" t="str">
            <v>Julio</v>
          </cell>
          <cell r="C15">
            <v>12797</v>
          </cell>
          <cell r="I15">
            <v>15515</v>
          </cell>
          <cell r="K15">
            <v>21748</v>
          </cell>
          <cell r="M15">
            <v>20589</v>
          </cell>
          <cell r="N15">
            <v>-5.3292256759242207E-2</v>
          </cell>
          <cell r="O15">
            <v>0.60889270922872551</v>
          </cell>
        </row>
        <row r="16">
          <cell r="A16" t="str">
            <v>ago</v>
          </cell>
          <cell r="B16" t="str">
            <v>Agosto</v>
          </cell>
          <cell r="C16">
            <v>13742</v>
          </cell>
          <cell r="I16">
            <v>21074</v>
          </cell>
          <cell r="K16">
            <v>20367</v>
          </cell>
          <cell r="M16">
            <v>22021</v>
          </cell>
          <cell r="N16">
            <v>8.1209800166936796E-2</v>
          </cell>
          <cell r="O16">
            <v>0.6024596128656674</v>
          </cell>
        </row>
        <row r="17">
          <cell r="A17" t="str">
            <v>sep</v>
          </cell>
          <cell r="B17" t="str">
            <v>Septiembre</v>
          </cell>
          <cell r="C17">
            <v>11463</v>
          </cell>
          <cell r="I17">
            <v>17425</v>
          </cell>
          <cell r="K17">
            <v>18863</v>
          </cell>
          <cell r="M17">
            <v>20469</v>
          </cell>
          <cell r="N17">
            <v>8.5140221597836963E-2</v>
          </cell>
          <cell r="O17">
            <v>0.78565820465846636</v>
          </cell>
        </row>
        <row r="18">
          <cell r="A18" t="str">
            <v>oct</v>
          </cell>
          <cell r="B18" t="str">
            <v>Octubre</v>
          </cell>
          <cell r="C18">
            <v>11916</v>
          </cell>
          <cell r="I18">
            <v>20050</v>
          </cell>
          <cell r="K18">
            <v>26095</v>
          </cell>
          <cell r="M18">
            <v>21212</v>
          </cell>
          <cell r="N18">
            <v>-0.18712397010921633</v>
          </cell>
          <cell r="O18">
            <v>0.78012755958375291</v>
          </cell>
        </row>
        <row r="19">
          <cell r="A19" t="str">
            <v>nov</v>
          </cell>
          <cell r="B19" t="str">
            <v>Noviembre</v>
          </cell>
          <cell r="C19">
            <v>12009</v>
          </cell>
          <cell r="I19">
            <v>14824</v>
          </cell>
          <cell r="K19">
            <v>18426</v>
          </cell>
          <cell r="M19">
            <v>18264</v>
          </cell>
          <cell r="N19">
            <v>-8.7919244545751063E-3</v>
          </cell>
          <cell r="O19">
            <v>0.52085935548338735</v>
          </cell>
        </row>
        <row r="20">
          <cell r="A20" t="str">
            <v>dic</v>
          </cell>
          <cell r="B20" t="str">
            <v>Diciembre</v>
          </cell>
          <cell r="C20">
            <v>11708</v>
          </cell>
          <cell r="I20">
            <v>17905</v>
          </cell>
          <cell r="K20">
            <v>20333</v>
          </cell>
          <cell r="M20">
            <v>18315</v>
          </cell>
          <cell r="N20">
            <v>-9.9247528648010674E-2</v>
          </cell>
          <cell r="O20">
            <v>0.56431499829176635</v>
          </cell>
        </row>
        <row r="21">
          <cell r="A21" t="str">
            <v>Total</v>
          </cell>
          <cell r="C21">
            <v>142901</v>
          </cell>
          <cell r="I21">
            <v>198873</v>
          </cell>
          <cell r="K21">
            <v>252588</v>
          </cell>
          <cell r="M21">
            <v>239146</v>
          </cell>
          <cell r="N21">
            <v>-5.3217096615832848E-2</v>
          </cell>
          <cell r="O21">
            <v>0.67350823297247753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1228</v>
          </cell>
          <cell r="I31">
            <v>1925</v>
          </cell>
          <cell r="K31">
            <v>2578</v>
          </cell>
          <cell r="M31">
            <v>2281</v>
          </cell>
          <cell r="N31">
            <v>-0.11520558572536854</v>
          </cell>
          <cell r="O31">
            <v>0.85749185667752448</v>
          </cell>
        </row>
        <row r="32">
          <cell r="B32" t="str">
            <v>Febrero</v>
          </cell>
          <cell r="C32">
            <v>1237</v>
          </cell>
          <cell r="I32">
            <v>2222</v>
          </cell>
          <cell r="K32">
            <v>2461</v>
          </cell>
          <cell r="M32">
            <v>2017</v>
          </cell>
          <cell r="N32">
            <v>-0.18041446566436403</v>
          </cell>
          <cell r="O32">
            <v>0.63055780113177051</v>
          </cell>
        </row>
        <row r="33">
          <cell r="B33" t="str">
            <v>Marzo</v>
          </cell>
          <cell r="C33">
            <v>1737</v>
          </cell>
          <cell r="I33">
            <v>2841</v>
          </cell>
          <cell r="K33">
            <v>3676</v>
          </cell>
          <cell r="M33">
            <v>3382</v>
          </cell>
          <cell r="N33">
            <v>-7.9978237214363479E-2</v>
          </cell>
          <cell r="O33">
            <v>0.94703511801957396</v>
          </cell>
        </row>
        <row r="34">
          <cell r="B34" t="str">
            <v>Abril</v>
          </cell>
          <cell r="C34">
            <v>2507</v>
          </cell>
          <cell r="I34">
            <v>4092</v>
          </cell>
          <cell r="K34">
            <v>6591</v>
          </cell>
          <cell r="M34">
            <v>3903</v>
          </cell>
          <cell r="N34">
            <v>-0.40782885753299958</v>
          </cell>
          <cell r="O34">
            <v>0.5568408456322298</v>
          </cell>
        </row>
        <row r="35">
          <cell r="B35" t="str">
            <v>Mayo</v>
          </cell>
          <cell r="C35">
            <v>2564</v>
          </cell>
          <cell r="I35">
            <v>4088</v>
          </cell>
          <cell r="K35">
            <v>3914</v>
          </cell>
          <cell r="M35">
            <v>5934</v>
          </cell>
          <cell r="N35">
            <v>0.51609606540623409</v>
          </cell>
          <cell r="O35">
            <v>1.3143525741029642</v>
          </cell>
        </row>
        <row r="36">
          <cell r="B36" t="str">
            <v>Junio</v>
          </cell>
          <cell r="C36">
            <v>2881</v>
          </cell>
          <cell r="I36">
            <v>4013</v>
          </cell>
          <cell r="K36">
            <v>5372</v>
          </cell>
          <cell r="M36">
            <v>5322</v>
          </cell>
          <cell r="N36">
            <v>-9.3075204765450392E-3</v>
          </cell>
          <cell r="O36">
            <v>0.84727525164873319</v>
          </cell>
        </row>
        <row r="37">
          <cell r="B37" t="str">
            <v>Julio</v>
          </cell>
          <cell r="C37">
            <v>4539</v>
          </cell>
          <cell r="I37">
            <v>5277</v>
          </cell>
          <cell r="K37">
            <v>6908</v>
          </cell>
          <cell r="M37">
            <v>5357</v>
          </cell>
          <cell r="N37">
            <v>-0.22452229299363058</v>
          </cell>
          <cell r="O37">
            <v>0.18021590658735409</v>
          </cell>
        </row>
        <row r="38">
          <cell r="B38" t="str">
            <v>Agosto</v>
          </cell>
          <cell r="C38">
            <v>4149</v>
          </cell>
          <cell r="I38">
            <v>7545</v>
          </cell>
          <cell r="K38">
            <v>6775</v>
          </cell>
          <cell r="M38">
            <v>6771</v>
          </cell>
          <cell r="N38">
            <v>-5.9040590405901039E-4</v>
          </cell>
          <cell r="O38">
            <v>0.63195950831525671</v>
          </cell>
        </row>
        <row r="39">
          <cell r="B39" t="str">
            <v>Septiembre</v>
          </cell>
          <cell r="C39">
            <v>2906</v>
          </cell>
          <cell r="I39">
            <v>5843</v>
          </cell>
          <cell r="K39">
            <v>5114</v>
          </cell>
          <cell r="M39">
            <v>5525</v>
          </cell>
          <cell r="N39">
            <v>8.0367618302698451E-2</v>
          </cell>
          <cell r="O39">
            <v>0.90123881624225732</v>
          </cell>
        </row>
        <row r="40">
          <cell r="B40" t="str">
            <v>Octubre</v>
          </cell>
          <cell r="C40">
            <v>2690</v>
          </cell>
          <cell r="I40">
            <v>4253</v>
          </cell>
          <cell r="K40">
            <v>5907</v>
          </cell>
          <cell r="M40">
            <v>3763</v>
          </cell>
          <cell r="N40">
            <v>-0.3629592009480278</v>
          </cell>
          <cell r="O40">
            <v>0.39888475836431225</v>
          </cell>
        </row>
        <row r="41">
          <cell r="B41" t="str">
            <v>Noviembre</v>
          </cell>
          <cell r="C41">
            <v>2414</v>
          </cell>
          <cell r="I41">
            <v>3549</v>
          </cell>
          <cell r="K41">
            <v>2675</v>
          </cell>
          <cell r="M41">
            <v>2583</v>
          </cell>
          <cell r="N41">
            <v>-3.439252336448595E-2</v>
          </cell>
          <cell r="O41">
            <v>7.0008285004142579E-2</v>
          </cell>
        </row>
        <row r="42">
          <cell r="B42" t="str">
            <v>Diciembre</v>
          </cell>
          <cell r="C42">
            <v>2157</v>
          </cell>
          <cell r="I42">
            <v>2982</v>
          </cell>
          <cell r="K42">
            <v>3713</v>
          </cell>
          <cell r="M42">
            <v>2969</v>
          </cell>
          <cell r="N42">
            <v>-0.20037705359547531</v>
          </cell>
          <cell r="O42">
            <v>0.37644877144181743</v>
          </cell>
        </row>
        <row r="43">
          <cell r="C43">
            <v>31009</v>
          </cell>
          <cell r="I43">
            <v>48630</v>
          </cell>
          <cell r="K43">
            <v>55684</v>
          </cell>
          <cell r="M43">
            <v>49807</v>
          </cell>
          <cell r="N43">
            <v>-0.10554198692622652</v>
          </cell>
          <cell r="O43">
            <v>0.60621110000322487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830</v>
          </cell>
          <cell r="I53">
            <v>1030</v>
          </cell>
          <cell r="K53">
            <v>2122</v>
          </cell>
          <cell r="M53">
            <v>1745</v>
          </cell>
          <cell r="N53">
            <v>-0.1776625824693685</v>
          </cell>
          <cell r="O53">
            <v>1.1024096385542168</v>
          </cell>
        </row>
        <row r="54">
          <cell r="B54" t="str">
            <v>Febrero</v>
          </cell>
          <cell r="C54">
            <v>936</v>
          </cell>
          <cell r="I54">
            <v>1304</v>
          </cell>
          <cell r="K54">
            <v>1499</v>
          </cell>
          <cell r="M54">
            <v>1341</v>
          </cell>
          <cell r="N54">
            <v>-0.10540360240160107</v>
          </cell>
          <cell r="O54">
            <v>0.43269230769230771</v>
          </cell>
        </row>
        <row r="55">
          <cell r="B55" t="str">
            <v>Marzo</v>
          </cell>
          <cell r="C55">
            <v>1061</v>
          </cell>
          <cell r="I55">
            <v>1397</v>
          </cell>
          <cell r="K55">
            <v>2154</v>
          </cell>
          <cell r="M55">
            <v>2524</v>
          </cell>
          <cell r="N55">
            <v>0.17177344475394607</v>
          </cell>
          <cell r="O55">
            <v>1.3788878416588126</v>
          </cell>
        </row>
        <row r="56">
          <cell r="B56" t="str">
            <v>Abril</v>
          </cell>
          <cell r="C56">
            <v>1686</v>
          </cell>
          <cell r="I56">
            <v>2348</v>
          </cell>
          <cell r="K56">
            <v>2696</v>
          </cell>
          <cell r="M56">
            <v>2784</v>
          </cell>
          <cell r="N56">
            <v>3.2640949554896048E-2</v>
          </cell>
          <cell r="O56">
            <v>0.6512455516014235</v>
          </cell>
        </row>
        <row r="57">
          <cell r="B57" t="str">
            <v>Mayo</v>
          </cell>
          <cell r="C57">
            <v>1516</v>
          </cell>
          <cell r="I57">
            <v>2517</v>
          </cell>
          <cell r="K57">
            <v>2827</v>
          </cell>
          <cell r="M57">
            <v>4403</v>
          </cell>
          <cell r="N57">
            <v>0.55748142907675979</v>
          </cell>
          <cell r="O57">
            <v>1.9043535620052769</v>
          </cell>
        </row>
        <row r="58">
          <cell r="B58" t="str">
            <v>Junio</v>
          </cell>
          <cell r="C58">
            <v>1689</v>
          </cell>
          <cell r="I58">
            <v>3049</v>
          </cell>
          <cell r="K58">
            <v>3312</v>
          </cell>
          <cell r="M58">
            <v>3266</v>
          </cell>
          <cell r="N58">
            <v>-1.388888888888884E-2</v>
          </cell>
          <cell r="O58">
            <v>0.93368857312018938</v>
          </cell>
        </row>
        <row r="59">
          <cell r="B59" t="str">
            <v>Julio</v>
          </cell>
          <cell r="C59">
            <v>2639</v>
          </cell>
          <cell r="I59">
            <v>3973</v>
          </cell>
          <cell r="K59">
            <v>3945</v>
          </cell>
          <cell r="M59">
            <v>3427</v>
          </cell>
          <cell r="N59">
            <v>-0.13130544993662863</v>
          </cell>
          <cell r="O59">
            <v>0.29859795377036757</v>
          </cell>
        </row>
        <row r="60">
          <cell r="B60" t="str">
            <v>Agosto</v>
          </cell>
          <cell r="C60">
            <v>2422</v>
          </cell>
          <cell r="I60">
            <v>4704</v>
          </cell>
          <cell r="K60">
            <v>4462</v>
          </cell>
          <cell r="M60">
            <v>4116</v>
          </cell>
          <cell r="N60">
            <v>-7.7543702375616363E-2</v>
          </cell>
          <cell r="O60">
            <v>0.699421965317919</v>
          </cell>
        </row>
        <row r="61">
          <cell r="B61" t="str">
            <v>Septiembre</v>
          </cell>
          <cell r="C61">
            <v>1735</v>
          </cell>
          <cell r="I61">
            <v>3932</v>
          </cell>
          <cell r="K61">
            <v>3604</v>
          </cell>
          <cell r="M61">
            <v>3544</v>
          </cell>
          <cell r="N61">
            <v>-1.6648168701442811E-2</v>
          </cell>
          <cell r="O61">
            <v>1.042651296829971</v>
          </cell>
        </row>
        <row r="62">
          <cell r="B62" t="str">
            <v>Octubre</v>
          </cell>
          <cell r="C62">
            <v>1455</v>
          </cell>
          <cell r="I62">
            <v>2904</v>
          </cell>
          <cell r="K62">
            <v>4407</v>
          </cell>
          <cell r="M62">
            <v>2418</v>
          </cell>
          <cell r="N62">
            <v>-0.45132743362831862</v>
          </cell>
          <cell r="O62">
            <v>0.66185567010309287</v>
          </cell>
        </row>
        <row r="63">
          <cell r="B63" t="str">
            <v>Noviembre</v>
          </cell>
          <cell r="C63">
            <v>1620</v>
          </cell>
          <cell r="I63">
            <v>2830</v>
          </cell>
          <cell r="K63">
            <v>2091</v>
          </cell>
          <cell r="M63">
            <v>1863</v>
          </cell>
          <cell r="N63">
            <v>-0.10903873744619796</v>
          </cell>
          <cell r="O63">
            <v>0.14999999999999991</v>
          </cell>
        </row>
        <row r="64">
          <cell r="B64" t="str">
            <v>Diciembre</v>
          </cell>
          <cell r="C64">
            <v>1534</v>
          </cell>
          <cell r="I64">
            <v>2283</v>
          </cell>
          <cell r="K64">
            <v>3045</v>
          </cell>
          <cell r="M64">
            <v>2277</v>
          </cell>
          <cell r="N64">
            <v>-0.25221674876847289</v>
          </cell>
          <cell r="O64">
            <v>0.48435462842242494</v>
          </cell>
        </row>
        <row r="65">
          <cell r="C65">
            <v>19123</v>
          </cell>
          <cell r="I65">
            <v>32271</v>
          </cell>
          <cell r="K65">
            <v>36164</v>
          </cell>
          <cell r="M65">
            <v>33708</v>
          </cell>
          <cell r="N65">
            <v>-6.791284149983412E-2</v>
          </cell>
          <cell r="O65">
            <v>0.7626941379490666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398</v>
          </cell>
          <cell r="I75">
            <v>895</v>
          </cell>
          <cell r="K75">
            <v>456</v>
          </cell>
          <cell r="M75">
            <v>536</v>
          </cell>
          <cell r="N75">
            <v>0.17543859649122817</v>
          </cell>
          <cell r="O75">
            <v>0.3467336683417086</v>
          </cell>
        </row>
        <row r="76">
          <cell r="B76" t="str">
            <v>Febrero</v>
          </cell>
          <cell r="C76">
            <v>301</v>
          </cell>
          <cell r="I76">
            <v>918</v>
          </cell>
          <cell r="K76">
            <v>962</v>
          </cell>
          <cell r="M76">
            <v>676</v>
          </cell>
          <cell r="N76">
            <v>-0.29729729729729726</v>
          </cell>
          <cell r="O76">
            <v>1.2458471760797343</v>
          </cell>
        </row>
        <row r="77">
          <cell r="B77" t="str">
            <v>Marzo</v>
          </cell>
          <cell r="C77">
            <v>676</v>
          </cell>
          <cell r="I77">
            <v>1444</v>
          </cell>
          <cell r="K77">
            <v>1522</v>
          </cell>
          <cell r="M77">
            <v>858</v>
          </cell>
          <cell r="N77">
            <v>-0.43626806833114318</v>
          </cell>
          <cell r="O77">
            <v>0.26923076923076916</v>
          </cell>
        </row>
        <row r="78">
          <cell r="B78" t="str">
            <v>Abril</v>
          </cell>
          <cell r="C78">
            <v>821</v>
          </cell>
          <cell r="I78">
            <v>1744</v>
          </cell>
          <cell r="K78">
            <v>3895</v>
          </cell>
          <cell r="M78">
            <v>1119</v>
          </cell>
          <cell r="N78">
            <v>-0.71270860077021825</v>
          </cell>
          <cell r="O78">
            <v>0.36297198538367836</v>
          </cell>
        </row>
        <row r="79">
          <cell r="B79" t="str">
            <v>Mayo</v>
          </cell>
          <cell r="C79">
            <v>1048</v>
          </cell>
          <cell r="I79">
            <v>1571</v>
          </cell>
          <cell r="K79">
            <v>1087</v>
          </cell>
          <cell r="M79">
            <v>1531</v>
          </cell>
          <cell r="N79">
            <v>0.40846366145354196</v>
          </cell>
          <cell r="O79">
            <v>0.46087786259541974</v>
          </cell>
        </row>
        <row r="80">
          <cell r="B80" t="str">
            <v>Junio</v>
          </cell>
          <cell r="C80">
            <v>1192</v>
          </cell>
          <cell r="I80">
            <v>964</v>
          </cell>
          <cell r="K80">
            <v>2060</v>
          </cell>
          <cell r="M80">
            <v>2056</v>
          </cell>
          <cell r="N80">
            <v>-1.9417475728155109E-3</v>
          </cell>
          <cell r="O80">
            <v>0.72483221476510074</v>
          </cell>
        </row>
        <row r="81">
          <cell r="B81" t="str">
            <v>Julio</v>
          </cell>
          <cell r="C81">
            <v>1900</v>
          </cell>
          <cell r="I81">
            <v>1304</v>
          </cell>
          <cell r="K81">
            <v>2963</v>
          </cell>
          <cell r="M81">
            <v>1930</v>
          </cell>
          <cell r="N81">
            <v>-0.34863314208572393</v>
          </cell>
          <cell r="O81">
            <v>1.5789473684210575E-2</v>
          </cell>
        </row>
        <row r="82">
          <cell r="B82" t="str">
            <v>Agosto</v>
          </cell>
          <cell r="C82">
            <v>1727</v>
          </cell>
          <cell r="I82">
            <v>2841</v>
          </cell>
          <cell r="K82">
            <v>2313</v>
          </cell>
          <cell r="M82">
            <v>2655</v>
          </cell>
          <cell r="N82">
            <v>0.14785992217898825</v>
          </cell>
          <cell r="O82">
            <v>0.5373480023161552</v>
          </cell>
        </row>
        <row r="83">
          <cell r="B83" t="str">
            <v>Septiembre</v>
          </cell>
          <cell r="C83">
            <v>1171</v>
          </cell>
          <cell r="I83">
            <v>1911</v>
          </cell>
          <cell r="K83">
            <v>1510</v>
          </cell>
          <cell r="M83">
            <v>1981</v>
          </cell>
          <cell r="N83">
            <v>0.31192052980132456</v>
          </cell>
          <cell r="O83">
            <v>0.69171648163962418</v>
          </cell>
        </row>
        <row r="84">
          <cell r="B84" t="str">
            <v>Octubre</v>
          </cell>
          <cell r="C84">
            <v>1235</v>
          </cell>
          <cell r="I84">
            <v>1349</v>
          </cell>
          <cell r="K84">
            <v>1500</v>
          </cell>
          <cell r="M84">
            <v>1345</v>
          </cell>
          <cell r="N84">
            <v>-0.10333333333333339</v>
          </cell>
          <cell r="O84">
            <v>8.9068825910931126E-2</v>
          </cell>
        </row>
        <row r="85">
          <cell r="B85" t="str">
            <v>Noviembre</v>
          </cell>
          <cell r="C85">
            <v>794</v>
          </cell>
          <cell r="I85">
            <v>719</v>
          </cell>
          <cell r="K85">
            <v>584</v>
          </cell>
          <cell r="M85">
            <v>720</v>
          </cell>
          <cell r="N85">
            <v>0.23287671232876717</v>
          </cell>
          <cell r="O85">
            <v>-9.3198992443324968E-2</v>
          </cell>
        </row>
        <row r="86">
          <cell r="B86" t="str">
            <v>Diciembre</v>
          </cell>
          <cell r="C86">
            <v>623</v>
          </cell>
          <cell r="I86">
            <v>699</v>
          </cell>
          <cell r="K86">
            <v>668</v>
          </cell>
          <cell r="M86">
            <v>692</v>
          </cell>
          <cell r="N86">
            <v>3.5928143712574911E-2</v>
          </cell>
          <cell r="O86">
            <v>0.1107544141252006</v>
          </cell>
        </row>
        <row r="87">
          <cell r="C87">
            <v>11886</v>
          </cell>
          <cell r="I87">
            <v>16359</v>
          </cell>
          <cell r="K87">
            <v>19520</v>
          </cell>
          <cell r="M87">
            <v>16099</v>
          </cell>
          <cell r="N87">
            <v>-0.17525614754098362</v>
          </cell>
          <cell r="O87">
            <v>0.35445061416792867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10583</v>
          </cell>
          <cell r="I97">
            <v>9659</v>
          </cell>
          <cell r="K97">
            <v>13056</v>
          </cell>
          <cell r="M97">
            <v>14947</v>
          </cell>
          <cell r="N97">
            <v>0.14483762254901955</v>
          </cell>
          <cell r="O97">
            <v>0.41235944439194938</v>
          </cell>
        </row>
        <row r="98">
          <cell r="B98" t="str">
            <v>Febrero</v>
          </cell>
          <cell r="C98">
            <v>10803</v>
          </cell>
          <cell r="I98">
            <v>12449</v>
          </cell>
          <cell r="K98">
            <v>18051</v>
          </cell>
          <cell r="M98">
            <v>15947</v>
          </cell>
          <cell r="N98">
            <v>-0.116558639410559</v>
          </cell>
          <cell r="O98">
            <v>0.4761640285105988</v>
          </cell>
        </row>
        <row r="99">
          <cell r="B99" t="str">
            <v>Marzo</v>
          </cell>
          <cell r="C99">
            <v>10704</v>
          </cell>
          <cell r="I99">
            <v>17100</v>
          </cell>
          <cell r="K99">
            <v>17851</v>
          </cell>
          <cell r="M99">
            <v>17806</v>
          </cell>
          <cell r="N99">
            <v>-2.5208671783093495E-3</v>
          </cell>
          <cell r="O99">
            <v>0.66349028400597909</v>
          </cell>
        </row>
        <row r="100">
          <cell r="B100" t="str">
            <v>Abril</v>
          </cell>
          <cell r="C100">
            <v>8980</v>
          </cell>
          <cell r="I100">
            <v>12237</v>
          </cell>
          <cell r="K100">
            <v>19701</v>
          </cell>
          <cell r="M100">
            <v>16557</v>
          </cell>
          <cell r="N100">
            <v>-0.15958580782701381</v>
          </cell>
          <cell r="O100">
            <v>0.8437639198218263</v>
          </cell>
        </row>
        <row r="101">
          <cell r="B101" t="str">
            <v>Mayo</v>
          </cell>
          <cell r="C101">
            <v>7370</v>
          </cell>
          <cell r="I101">
            <v>11861</v>
          </cell>
          <cell r="K101">
            <v>16780</v>
          </cell>
          <cell r="M101">
            <v>15781</v>
          </cell>
          <cell r="N101">
            <v>-5.9535160905840323E-2</v>
          </cell>
          <cell r="O101">
            <v>1.1412483039348711</v>
          </cell>
        </row>
        <row r="102">
          <cell r="B102" t="str">
            <v>Junio</v>
          </cell>
          <cell r="C102">
            <v>8672</v>
          </cell>
          <cell r="I102">
            <v>9593</v>
          </cell>
          <cell r="K102">
            <v>16725</v>
          </cell>
          <cell r="M102">
            <v>14399</v>
          </cell>
          <cell r="N102">
            <v>-0.13907324364723472</v>
          </cell>
          <cell r="O102">
            <v>0.66040129151291516</v>
          </cell>
        </row>
        <row r="103">
          <cell r="B103" t="str">
            <v>Julio</v>
          </cell>
          <cell r="C103">
            <v>8258</v>
          </cell>
          <cell r="I103">
            <v>10238</v>
          </cell>
          <cell r="K103">
            <v>14840</v>
          </cell>
          <cell r="M103">
            <v>15232</v>
          </cell>
          <cell r="N103">
            <v>2.6415094339622636E-2</v>
          </cell>
          <cell r="O103">
            <v>0.84451441026883023</v>
          </cell>
        </row>
        <row r="104">
          <cell r="B104" t="str">
            <v>Agosto</v>
          </cell>
          <cell r="C104">
            <v>9593</v>
          </cell>
          <cell r="I104">
            <v>13529</v>
          </cell>
          <cell r="K104">
            <v>13592</v>
          </cell>
          <cell r="M104">
            <v>15250</v>
          </cell>
          <cell r="N104">
            <v>0.12198351971748078</v>
          </cell>
          <cell r="O104">
            <v>0.58970082351714792</v>
          </cell>
        </row>
        <row r="105">
          <cell r="B105" t="str">
            <v>Septiembre</v>
          </cell>
          <cell r="C105">
            <v>8557</v>
          </cell>
          <cell r="I105">
            <v>11582</v>
          </cell>
          <cell r="K105">
            <v>13749</v>
          </cell>
          <cell r="M105">
            <v>14944</v>
          </cell>
          <cell r="N105">
            <v>8.6915412029965777E-2</v>
          </cell>
          <cell r="O105">
            <v>0.74640645085894586</v>
          </cell>
        </row>
        <row r="106">
          <cell r="B106" t="str">
            <v>Octubre</v>
          </cell>
          <cell r="C106">
            <v>9226</v>
          </cell>
          <cell r="I106">
            <v>15797</v>
          </cell>
          <cell r="K106">
            <v>20188</v>
          </cell>
          <cell r="M106">
            <v>17449</v>
          </cell>
          <cell r="N106">
            <v>-0.13567465821279967</v>
          </cell>
          <cell r="O106">
            <v>0.89128549750704522</v>
          </cell>
        </row>
        <row r="107">
          <cell r="B107" t="str">
            <v>Noviembre</v>
          </cell>
          <cell r="C107">
            <v>9595</v>
          </cell>
          <cell r="I107">
            <v>11275</v>
          </cell>
          <cell r="K107">
            <v>15751</v>
          </cell>
          <cell r="M107">
            <v>15681</v>
          </cell>
          <cell r="N107">
            <v>-4.4441622754111121E-3</v>
          </cell>
          <cell r="O107">
            <v>0.63428869202709737</v>
          </cell>
        </row>
        <row r="108">
          <cell r="B108" t="str">
            <v>Diciembre</v>
          </cell>
          <cell r="C108">
            <v>9551</v>
          </cell>
          <cell r="I108">
            <v>14923</v>
          </cell>
          <cell r="K108">
            <v>16620</v>
          </cell>
          <cell r="M108">
            <v>15346</v>
          </cell>
          <cell r="N108">
            <v>-7.6654632972322556E-2</v>
          </cell>
          <cell r="O108">
            <v>0.60674274945031925</v>
          </cell>
        </row>
        <row r="109">
          <cell r="C109">
            <v>111892</v>
          </cell>
          <cell r="I109">
            <v>150243</v>
          </cell>
          <cell r="K109">
            <v>196904</v>
          </cell>
          <cell r="M109">
            <v>189339</v>
          </cell>
          <cell r="N109">
            <v>-3.841973753707395E-2</v>
          </cell>
          <cell r="O109">
            <v>0.69215850999177775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5137</v>
          </cell>
          <cell r="I119">
            <v>4461</v>
          </cell>
          <cell r="K119">
            <v>7408</v>
          </cell>
          <cell r="M119">
            <v>8300</v>
          </cell>
          <cell r="N119">
            <v>0.12041036717062625</v>
          </cell>
          <cell r="O119">
            <v>0.61572902472260083</v>
          </cell>
        </row>
        <row r="120">
          <cell r="B120" t="str">
            <v>Febrero</v>
          </cell>
          <cell r="C120">
            <v>6005</v>
          </cell>
          <cell r="I120">
            <v>6730</v>
          </cell>
          <cell r="K120">
            <v>11400</v>
          </cell>
          <cell r="M120">
            <v>8996</v>
          </cell>
          <cell r="N120">
            <v>-0.21087719298245611</v>
          </cell>
          <cell r="O120">
            <v>0.49808492922564529</v>
          </cell>
        </row>
        <row r="121">
          <cell r="B121" t="str">
            <v>Marzo</v>
          </cell>
          <cell r="C121">
            <v>5504</v>
          </cell>
          <cell r="I121">
            <v>8538</v>
          </cell>
          <cell r="K121">
            <v>11193</v>
          </cell>
          <cell r="M121">
            <v>10352</v>
          </cell>
          <cell r="N121">
            <v>-7.51362458679532E-2</v>
          </cell>
          <cell r="O121">
            <v>0.8808139534883721</v>
          </cell>
        </row>
        <row r="122">
          <cell r="B122" t="str">
            <v>Abril</v>
          </cell>
          <cell r="C122">
            <v>5038</v>
          </cell>
          <cell r="I122">
            <v>7844</v>
          </cell>
          <cell r="K122">
            <v>12880</v>
          </cell>
          <cell r="M122">
            <v>10335</v>
          </cell>
          <cell r="N122">
            <v>-0.1975931677018633</v>
          </cell>
          <cell r="O122">
            <v>1.0514092894005556</v>
          </cell>
        </row>
        <row r="123">
          <cell r="B123" t="str">
            <v>Mayo</v>
          </cell>
          <cell r="C123">
            <v>4153</v>
          </cell>
          <cell r="I123">
            <v>7614</v>
          </cell>
          <cell r="K123">
            <v>11897</v>
          </cell>
          <cell r="M123">
            <v>10229</v>
          </cell>
          <cell r="N123">
            <v>-0.14020341262503155</v>
          </cell>
          <cell r="O123">
            <v>1.4630387671562728</v>
          </cell>
        </row>
        <row r="124">
          <cell r="B124" t="str">
            <v>Junio</v>
          </cell>
          <cell r="C124">
            <v>5359</v>
          </cell>
          <cell r="I124">
            <v>6784</v>
          </cell>
          <cell r="K124">
            <v>11071</v>
          </cell>
          <cell r="M124">
            <v>9672</v>
          </cell>
          <cell r="N124">
            <v>-0.12636618191671933</v>
          </cell>
          <cell r="O124">
            <v>0.80481433103190891</v>
          </cell>
        </row>
        <row r="125">
          <cell r="B125" t="str">
            <v>Julio</v>
          </cell>
          <cell r="C125">
            <v>5076</v>
          </cell>
          <cell r="I125">
            <v>6493</v>
          </cell>
          <cell r="K125">
            <v>9714</v>
          </cell>
          <cell r="M125">
            <v>9908</v>
          </cell>
          <cell r="N125">
            <v>1.9971175622812476E-2</v>
          </cell>
          <cell r="O125">
            <v>0.95193065405831367</v>
          </cell>
        </row>
        <row r="126">
          <cell r="B126" t="str">
            <v>Agosto</v>
          </cell>
          <cell r="C126">
            <v>5299</v>
          </cell>
          <cell r="I126">
            <v>9215</v>
          </cell>
          <cell r="K126">
            <v>9184</v>
          </cell>
          <cell r="M126">
            <v>9915</v>
          </cell>
          <cell r="N126">
            <v>7.9594947735191601E-2</v>
          </cell>
          <cell r="O126">
            <v>0.87110775618041147</v>
          </cell>
        </row>
        <row r="127">
          <cell r="B127" t="str">
            <v>Septiembre</v>
          </cell>
          <cell r="C127">
            <v>4728</v>
          </cell>
          <cell r="I127">
            <v>7683</v>
          </cell>
          <cell r="K127">
            <v>9672</v>
          </cell>
          <cell r="M127">
            <v>9883</v>
          </cell>
          <cell r="N127">
            <v>2.1815550041356602E-2</v>
          </cell>
          <cell r="O127">
            <v>1.0903130287648053</v>
          </cell>
        </row>
        <row r="128">
          <cell r="B128" t="str">
            <v>Octubre</v>
          </cell>
          <cell r="C128">
            <v>5150</v>
          </cell>
          <cell r="I128">
            <v>10291</v>
          </cell>
          <cell r="K128">
            <v>14584</v>
          </cell>
          <cell r="M128">
            <v>10648</v>
          </cell>
          <cell r="N128">
            <v>-0.26988480526604497</v>
          </cell>
          <cell r="O128">
            <v>1.0675728155339805</v>
          </cell>
        </row>
        <row r="129">
          <cell r="B129" t="str">
            <v>Noviembre</v>
          </cell>
          <cell r="C129">
            <v>4990</v>
          </cell>
          <cell r="I129">
            <v>6030</v>
          </cell>
          <cell r="K129">
            <v>9172</v>
          </cell>
          <cell r="M129">
            <v>9348</v>
          </cell>
          <cell r="N129">
            <v>1.9188835586567921E-2</v>
          </cell>
          <cell r="O129">
            <v>0.87334669338677351</v>
          </cell>
        </row>
        <row r="130">
          <cell r="B130" t="str">
            <v>Diciembre</v>
          </cell>
          <cell r="C130">
            <v>4975</v>
          </cell>
          <cell r="I130">
            <v>9121</v>
          </cell>
          <cell r="K130">
            <v>9933</v>
          </cell>
          <cell r="M130">
            <v>9148</v>
          </cell>
          <cell r="N130">
            <v>-7.9029497634148793E-2</v>
          </cell>
          <cell r="O130">
            <v>0.83879396984924615</v>
          </cell>
        </row>
        <row r="131">
          <cell r="C131">
            <v>61414</v>
          </cell>
          <cell r="I131">
            <v>90804</v>
          </cell>
          <cell r="K131">
            <v>128108</v>
          </cell>
          <cell r="M131">
            <v>116734</v>
          </cell>
          <cell r="N131">
            <v>-8.8784463109251588E-2</v>
          </cell>
          <cell r="O131">
            <v>0.90077181098772274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1166</v>
          </cell>
          <cell r="G141">
            <v>468</v>
          </cell>
          <cell r="I141">
            <v>681</v>
          </cell>
          <cell r="K141">
            <v>799</v>
          </cell>
          <cell r="M141">
            <v>977</v>
          </cell>
          <cell r="N141">
            <v>0.22277847309136423</v>
          </cell>
          <cell r="O141">
            <v>-0.16209262435677529</v>
          </cell>
        </row>
        <row r="142">
          <cell r="B142" t="str">
            <v>Febrero</v>
          </cell>
          <cell r="C142">
            <v>1038</v>
          </cell>
          <cell r="G142">
            <v>123</v>
          </cell>
          <cell r="I142">
            <v>493</v>
          </cell>
          <cell r="K142">
            <v>970</v>
          </cell>
          <cell r="M142">
            <v>722</v>
          </cell>
          <cell r="N142">
            <v>-0.25567010309278349</v>
          </cell>
          <cell r="O142">
            <v>-0.30443159922928709</v>
          </cell>
        </row>
        <row r="143">
          <cell r="B143" t="str">
            <v>Marzo</v>
          </cell>
          <cell r="C143">
            <v>1083</v>
          </cell>
          <cell r="G143">
            <v>337</v>
          </cell>
          <cell r="I143">
            <v>1542</v>
          </cell>
          <cell r="K143">
            <v>991</v>
          </cell>
          <cell r="M143">
            <v>1079</v>
          </cell>
          <cell r="N143">
            <v>8.8799192734611454E-2</v>
          </cell>
          <cell r="O143">
            <v>-3.6934441366573978E-3</v>
          </cell>
        </row>
        <row r="144">
          <cell r="B144" t="str">
            <v>Abril</v>
          </cell>
          <cell r="C144">
            <v>905</v>
          </cell>
          <cell r="G144">
            <v>336</v>
          </cell>
          <cell r="I144">
            <v>450</v>
          </cell>
          <cell r="K144">
            <v>1079</v>
          </cell>
          <cell r="M144">
            <v>593</v>
          </cell>
          <cell r="N144">
            <v>-0.45041705282669142</v>
          </cell>
          <cell r="O144">
            <v>-0.34475138121546967</v>
          </cell>
        </row>
        <row r="145">
          <cell r="B145" t="str">
            <v>Mayo</v>
          </cell>
          <cell r="C145">
            <v>553</v>
          </cell>
          <cell r="G145">
            <v>398</v>
          </cell>
          <cell r="I145">
            <v>288</v>
          </cell>
          <cell r="K145">
            <v>523</v>
          </cell>
          <cell r="M145">
            <v>557</v>
          </cell>
          <cell r="N145">
            <v>6.5009560229445595E-2</v>
          </cell>
          <cell r="O145">
            <v>7.2332730560578096E-3</v>
          </cell>
        </row>
        <row r="146">
          <cell r="B146" t="str">
            <v>Junio</v>
          </cell>
          <cell r="C146">
            <v>397</v>
          </cell>
          <cell r="G146">
            <v>2089</v>
          </cell>
          <cell r="I146">
            <v>179</v>
          </cell>
          <cell r="K146">
            <v>633</v>
          </cell>
          <cell r="M146">
            <v>501</v>
          </cell>
          <cell r="N146">
            <v>-0.20853080568720384</v>
          </cell>
          <cell r="O146">
            <v>0.26196473551637278</v>
          </cell>
        </row>
        <row r="147">
          <cell r="B147" t="str">
            <v>Julio</v>
          </cell>
          <cell r="C147">
            <v>468</v>
          </cell>
          <cell r="G147">
            <v>425</v>
          </cell>
          <cell r="I147">
            <v>235</v>
          </cell>
          <cell r="K147">
            <v>368</v>
          </cell>
          <cell r="M147">
            <v>525</v>
          </cell>
          <cell r="N147">
            <v>0.42663043478260865</v>
          </cell>
          <cell r="O147">
            <v>0.12179487179487181</v>
          </cell>
        </row>
        <row r="148">
          <cell r="B148" t="str">
            <v>Agosto</v>
          </cell>
          <cell r="C148">
            <v>478</v>
          </cell>
          <cell r="G148">
            <v>361</v>
          </cell>
          <cell r="I148">
            <v>365</v>
          </cell>
          <cell r="K148">
            <v>339</v>
          </cell>
          <cell r="M148">
            <v>575</v>
          </cell>
          <cell r="N148">
            <v>0.69616519174041303</v>
          </cell>
          <cell r="O148">
            <v>0.20292887029288709</v>
          </cell>
        </row>
        <row r="149">
          <cell r="B149" t="str">
            <v>Septiembre</v>
          </cell>
          <cell r="C149">
            <v>1010</v>
          </cell>
          <cell r="G149">
            <v>522</v>
          </cell>
          <cell r="I149">
            <v>409</v>
          </cell>
          <cell r="K149">
            <v>570</v>
          </cell>
          <cell r="M149">
            <v>486</v>
          </cell>
          <cell r="N149">
            <v>-0.14736842105263159</v>
          </cell>
          <cell r="O149">
            <v>-0.51881188118811883</v>
          </cell>
        </row>
        <row r="150">
          <cell r="B150" t="str">
            <v>Octubre</v>
          </cell>
          <cell r="C150">
            <v>663</v>
          </cell>
          <cell r="G150">
            <v>638</v>
          </cell>
          <cell r="I150">
            <v>495</v>
          </cell>
          <cell r="K150">
            <v>573</v>
          </cell>
          <cell r="M150">
            <v>733</v>
          </cell>
          <cell r="N150">
            <v>0.27923211169284468</v>
          </cell>
          <cell r="O150">
            <v>0.105580693815988</v>
          </cell>
        </row>
        <row r="151">
          <cell r="B151" t="str">
            <v>Noviembre</v>
          </cell>
          <cell r="C151">
            <v>1165</v>
          </cell>
          <cell r="G151">
            <v>706</v>
          </cell>
          <cell r="I151">
            <v>972</v>
          </cell>
          <cell r="K151">
            <v>960</v>
          </cell>
          <cell r="M151">
            <v>998</v>
          </cell>
          <cell r="N151">
            <v>3.9583333333333304E-2</v>
          </cell>
          <cell r="O151">
            <v>-0.14334763948497853</v>
          </cell>
        </row>
        <row r="152">
          <cell r="B152" t="str">
            <v>Diciembre</v>
          </cell>
          <cell r="C152">
            <v>857</v>
          </cell>
          <cell r="G152">
            <v>794</v>
          </cell>
          <cell r="I152">
            <v>835</v>
          </cell>
          <cell r="K152">
            <v>1075</v>
          </cell>
          <cell r="M152">
            <v>770</v>
          </cell>
          <cell r="N152">
            <v>-0.28372093023255818</v>
          </cell>
          <cell r="O152">
            <v>-0.10151691948658115</v>
          </cell>
        </row>
        <row r="153">
          <cell r="C153">
            <v>9783</v>
          </cell>
          <cell r="G153">
            <v>7197</v>
          </cell>
          <cell r="I153">
            <v>6944</v>
          </cell>
          <cell r="K153">
            <v>8880</v>
          </cell>
          <cell r="M153">
            <v>8516</v>
          </cell>
          <cell r="N153">
            <v>-4.0990990990991016E-2</v>
          </cell>
          <cell r="O153">
            <v>-0.12951037514054997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1015</v>
          </cell>
          <cell r="I163">
            <v>556</v>
          </cell>
          <cell r="K163">
            <v>786</v>
          </cell>
          <cell r="M163">
            <v>785</v>
          </cell>
          <cell r="N163">
            <v>-1.2722646310432406E-3</v>
          </cell>
          <cell r="O163">
            <v>-0.22660098522167482</v>
          </cell>
        </row>
        <row r="164">
          <cell r="B164" t="str">
            <v>Febrero</v>
          </cell>
          <cell r="C164">
            <v>1243</v>
          </cell>
          <cell r="I164">
            <v>884</v>
          </cell>
          <cell r="K164">
            <v>1866</v>
          </cell>
          <cell r="M164">
            <v>1179</v>
          </cell>
          <cell r="N164">
            <v>-0.36816720257234725</v>
          </cell>
          <cell r="O164">
            <v>-5.1488334674175351E-2</v>
          </cell>
        </row>
        <row r="165">
          <cell r="B165" t="str">
            <v>Marzo</v>
          </cell>
          <cell r="C165">
            <v>1099</v>
          </cell>
          <cell r="I165">
            <v>1327</v>
          </cell>
          <cell r="K165">
            <v>1634</v>
          </cell>
          <cell r="M165">
            <v>802</v>
          </cell>
          <cell r="N165">
            <v>-0.50917992656058753</v>
          </cell>
          <cell r="O165">
            <v>-0.27024567788899001</v>
          </cell>
        </row>
        <row r="166">
          <cell r="B166" t="str">
            <v>Abril</v>
          </cell>
          <cell r="C166">
            <v>1120</v>
          </cell>
          <cell r="I166">
            <v>757</v>
          </cell>
          <cell r="K166">
            <v>1968</v>
          </cell>
          <cell r="M166">
            <v>1348</v>
          </cell>
          <cell r="N166">
            <v>-0.31504065040650409</v>
          </cell>
          <cell r="O166">
            <v>0.20357142857142851</v>
          </cell>
        </row>
        <row r="167">
          <cell r="B167" t="str">
            <v>Mayo</v>
          </cell>
          <cell r="C167">
            <v>976</v>
          </cell>
          <cell r="I167">
            <v>650</v>
          </cell>
          <cell r="K167">
            <v>1147</v>
          </cell>
          <cell r="M167">
            <v>1201</v>
          </cell>
          <cell r="N167">
            <v>4.7079337401918053E-2</v>
          </cell>
          <cell r="O167">
            <v>0.23053278688524581</v>
          </cell>
        </row>
        <row r="168">
          <cell r="B168" t="str">
            <v>Junio</v>
          </cell>
          <cell r="C168">
            <v>1014</v>
          </cell>
          <cell r="I168">
            <v>339</v>
          </cell>
          <cell r="K168">
            <v>1022</v>
          </cell>
          <cell r="M168">
            <v>949</v>
          </cell>
          <cell r="N168">
            <v>-7.1428571428571397E-2</v>
          </cell>
          <cell r="O168">
            <v>-6.4102564102564097E-2</v>
          </cell>
        </row>
        <row r="169">
          <cell r="B169" t="str">
            <v>Julio</v>
          </cell>
          <cell r="C169">
            <v>844</v>
          </cell>
          <cell r="I169">
            <v>516</v>
          </cell>
          <cell r="K169">
            <v>780</v>
          </cell>
          <cell r="M169">
            <v>1247</v>
          </cell>
          <cell r="N169">
            <v>0.59871794871794881</v>
          </cell>
          <cell r="O169">
            <v>0.47748815165876768</v>
          </cell>
        </row>
        <row r="170">
          <cell r="B170" t="str">
            <v>Agosto</v>
          </cell>
          <cell r="C170">
            <v>1369</v>
          </cell>
          <cell r="I170">
            <v>1099</v>
          </cell>
          <cell r="K170">
            <v>1136</v>
          </cell>
          <cell r="M170">
            <v>1635</v>
          </cell>
          <cell r="N170">
            <v>0.43926056338028174</v>
          </cell>
          <cell r="O170">
            <v>0.19430241051862684</v>
          </cell>
        </row>
        <row r="171">
          <cell r="B171" t="str">
            <v>Septiembre</v>
          </cell>
          <cell r="C171">
            <v>965</v>
          </cell>
          <cell r="I171">
            <v>904</v>
          </cell>
          <cell r="K171">
            <v>596</v>
          </cell>
          <cell r="M171">
            <v>1285</v>
          </cell>
          <cell r="N171">
            <v>1.1560402684563758</v>
          </cell>
          <cell r="O171">
            <v>0.33160621761658038</v>
          </cell>
        </row>
        <row r="172">
          <cell r="B172" t="str">
            <v>Octubre</v>
          </cell>
          <cell r="C172">
            <v>916</v>
          </cell>
          <cell r="I172">
            <v>1131</v>
          </cell>
          <cell r="K172">
            <v>834</v>
          </cell>
          <cell r="M172">
            <v>1681</v>
          </cell>
          <cell r="N172">
            <v>1.0155875299760191</v>
          </cell>
          <cell r="O172">
            <v>0.83515283842794763</v>
          </cell>
        </row>
        <row r="173">
          <cell r="B173" t="str">
            <v>Noviembre</v>
          </cell>
          <cell r="C173">
            <v>412</v>
          </cell>
          <cell r="I173">
            <v>729</v>
          </cell>
          <cell r="K173">
            <v>781</v>
          </cell>
          <cell r="M173">
            <v>1108</v>
          </cell>
          <cell r="N173">
            <v>0.41869398207426367</v>
          </cell>
          <cell r="O173">
            <v>1.6893203883495147</v>
          </cell>
        </row>
        <row r="174">
          <cell r="B174" t="str">
            <v>Diciembre</v>
          </cell>
          <cell r="C174">
            <v>398</v>
          </cell>
          <cell r="I174">
            <v>938</v>
          </cell>
          <cell r="K174">
            <v>864</v>
          </cell>
          <cell r="M174">
            <v>1025</v>
          </cell>
          <cell r="N174">
            <v>0.18634259259259256</v>
          </cell>
          <cell r="O174">
            <v>1.5753768844221105</v>
          </cell>
        </row>
        <row r="175">
          <cell r="C175">
            <v>11371</v>
          </cell>
          <cell r="I175">
            <v>9830</v>
          </cell>
          <cell r="K175">
            <v>13414</v>
          </cell>
          <cell r="M175">
            <v>14245</v>
          </cell>
          <cell r="N175">
            <v>6.1950201282242379E-2</v>
          </cell>
          <cell r="O175">
            <v>0.25274821915398826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283</v>
          </cell>
          <cell r="I185">
            <v>446</v>
          </cell>
          <cell r="K185">
            <v>475</v>
          </cell>
          <cell r="M185">
            <v>480</v>
          </cell>
          <cell r="N185">
            <v>1.0526315789473717E-2</v>
          </cell>
          <cell r="O185">
            <v>0.69611307420494706</v>
          </cell>
        </row>
        <row r="186">
          <cell r="B186" t="str">
            <v>Febrero</v>
          </cell>
          <cell r="C186">
            <v>225</v>
          </cell>
          <cell r="I186">
            <v>483</v>
          </cell>
          <cell r="K186">
            <v>598</v>
          </cell>
          <cell r="M186">
            <v>677</v>
          </cell>
          <cell r="N186">
            <v>0.13210702341137126</v>
          </cell>
          <cell r="O186">
            <v>2.0088888888888889</v>
          </cell>
        </row>
        <row r="187">
          <cell r="B187" t="str">
            <v>Marzo</v>
          </cell>
          <cell r="C187">
            <v>400</v>
          </cell>
          <cell r="I187">
            <v>540</v>
          </cell>
          <cell r="K187">
            <v>372</v>
          </cell>
          <cell r="M187">
            <v>497</v>
          </cell>
          <cell r="N187">
            <v>0.33602150537634401</v>
          </cell>
          <cell r="O187">
            <v>0.24249999999999994</v>
          </cell>
        </row>
        <row r="188">
          <cell r="B188" t="str">
            <v>Abril</v>
          </cell>
          <cell r="C188">
            <v>327</v>
          </cell>
          <cell r="I188">
            <v>533</v>
          </cell>
          <cell r="K188">
            <v>264</v>
          </cell>
          <cell r="M188">
            <v>408</v>
          </cell>
          <cell r="N188">
            <v>0.54545454545454541</v>
          </cell>
          <cell r="O188">
            <v>0.24770642201834869</v>
          </cell>
        </row>
        <row r="189">
          <cell r="B189" t="str">
            <v>Mayo</v>
          </cell>
          <cell r="C189">
            <v>185</v>
          </cell>
          <cell r="I189">
            <v>275</v>
          </cell>
          <cell r="K189">
            <v>366</v>
          </cell>
          <cell r="M189">
            <v>265</v>
          </cell>
          <cell r="N189">
            <v>-0.27595628415300544</v>
          </cell>
          <cell r="O189">
            <v>0.43243243243243246</v>
          </cell>
        </row>
        <row r="190">
          <cell r="B190" t="str">
            <v>junio</v>
          </cell>
          <cell r="C190">
            <v>325</v>
          </cell>
          <cell r="I190">
            <v>128</v>
          </cell>
          <cell r="K190">
            <v>260</v>
          </cell>
          <cell r="M190">
            <v>315</v>
          </cell>
          <cell r="N190">
            <v>0.21153846153846145</v>
          </cell>
          <cell r="O190">
            <v>-3.0769230769230771E-2</v>
          </cell>
        </row>
        <row r="191">
          <cell r="B191" t="str">
            <v>Julio</v>
          </cell>
          <cell r="C191">
            <v>493</v>
          </cell>
          <cell r="I191">
            <v>543</v>
          </cell>
          <cell r="K191">
            <v>1051</v>
          </cell>
          <cell r="M191">
            <v>327</v>
          </cell>
          <cell r="N191">
            <v>-0.68886774500475734</v>
          </cell>
          <cell r="O191">
            <v>-0.33671399594320484</v>
          </cell>
        </row>
        <row r="192">
          <cell r="B192" t="str">
            <v>Agosto</v>
          </cell>
          <cell r="C192">
            <v>392</v>
          </cell>
          <cell r="I192">
            <v>374</v>
          </cell>
          <cell r="K192">
            <v>248</v>
          </cell>
          <cell r="M192">
            <v>281</v>
          </cell>
          <cell r="N192">
            <v>0.13306451612903225</v>
          </cell>
          <cell r="O192">
            <v>-0.28316326530612246</v>
          </cell>
        </row>
        <row r="193">
          <cell r="B193" t="str">
            <v>Septiembre</v>
          </cell>
          <cell r="C193">
            <v>249</v>
          </cell>
          <cell r="I193">
            <v>425</v>
          </cell>
          <cell r="K193">
            <v>370</v>
          </cell>
          <cell r="M193">
            <v>360</v>
          </cell>
          <cell r="N193">
            <v>-2.7027027027026973E-2</v>
          </cell>
          <cell r="O193">
            <v>0.44578313253012047</v>
          </cell>
        </row>
        <row r="194">
          <cell r="B194" t="str">
            <v>Octubre</v>
          </cell>
          <cell r="C194">
            <v>214</v>
          </cell>
          <cell r="I194">
            <v>357</v>
          </cell>
          <cell r="K194">
            <v>373</v>
          </cell>
          <cell r="M194">
            <v>608</v>
          </cell>
          <cell r="N194">
            <v>0.63002680965147451</v>
          </cell>
          <cell r="O194">
            <v>1.8411214953271027</v>
          </cell>
        </row>
        <row r="195">
          <cell r="B195" t="str">
            <v>Noviembre</v>
          </cell>
          <cell r="C195">
            <v>362</v>
          </cell>
          <cell r="I195">
            <v>291</v>
          </cell>
          <cell r="K195">
            <v>504</v>
          </cell>
          <cell r="M195">
            <v>547</v>
          </cell>
          <cell r="N195">
            <v>8.5317460317460236E-2</v>
          </cell>
          <cell r="O195">
            <v>0.51104972375690605</v>
          </cell>
        </row>
        <row r="196">
          <cell r="B196" t="str">
            <v>Diciembre</v>
          </cell>
          <cell r="C196">
            <v>294</v>
          </cell>
          <cell r="I196">
            <v>355</v>
          </cell>
          <cell r="K196">
            <v>459</v>
          </cell>
          <cell r="M196">
            <v>381</v>
          </cell>
          <cell r="N196">
            <v>-0.16993464052287577</v>
          </cell>
          <cell r="O196">
            <v>0.29591836734693877</v>
          </cell>
        </row>
        <row r="197">
          <cell r="C197">
            <v>3749</v>
          </cell>
          <cell r="I197">
            <v>4750</v>
          </cell>
          <cell r="K197">
            <v>5340</v>
          </cell>
          <cell r="M197">
            <v>5146</v>
          </cell>
          <cell r="N197">
            <v>-3.6329588014981318E-2</v>
          </cell>
          <cell r="O197">
            <v>0.3726327020538811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274</v>
          </cell>
          <cell r="I207">
            <v>670</v>
          </cell>
          <cell r="K207">
            <v>539</v>
          </cell>
          <cell r="M207">
            <v>688</v>
          </cell>
          <cell r="N207">
            <v>0.27643784786641934</v>
          </cell>
          <cell r="O207">
            <v>1.5109489051094891</v>
          </cell>
        </row>
        <row r="208">
          <cell r="B208" t="str">
            <v>Febrero</v>
          </cell>
          <cell r="C208">
            <v>215</v>
          </cell>
          <cell r="I208">
            <v>604</v>
          </cell>
          <cell r="K208">
            <v>504</v>
          </cell>
          <cell r="M208">
            <v>892</v>
          </cell>
          <cell r="N208">
            <v>0.76984126984126977</v>
          </cell>
          <cell r="O208">
            <v>3.148837209302326</v>
          </cell>
        </row>
        <row r="209">
          <cell r="B209" t="str">
            <v>Marzo</v>
          </cell>
          <cell r="C209">
            <v>331</v>
          </cell>
          <cell r="I209">
            <v>743</v>
          </cell>
          <cell r="K209">
            <v>692</v>
          </cell>
          <cell r="M209">
            <v>527</v>
          </cell>
          <cell r="N209">
            <v>-0.23843930635838151</v>
          </cell>
          <cell r="O209">
            <v>0.59214501510574014</v>
          </cell>
        </row>
        <row r="210">
          <cell r="B210" t="str">
            <v>Abril</v>
          </cell>
          <cell r="C210">
            <v>220</v>
          </cell>
          <cell r="I210">
            <v>396</v>
          </cell>
          <cell r="K210">
            <v>772</v>
          </cell>
          <cell r="M210">
            <v>713</v>
          </cell>
          <cell r="N210">
            <v>-7.6424870466321293E-2</v>
          </cell>
          <cell r="O210">
            <v>2.2409090909090907</v>
          </cell>
        </row>
        <row r="211">
          <cell r="B211" t="str">
            <v>Mayo</v>
          </cell>
          <cell r="C211">
            <v>260</v>
          </cell>
          <cell r="I211">
            <v>1005</v>
          </cell>
          <cell r="K211">
            <v>335</v>
          </cell>
          <cell r="M211">
            <v>517</v>
          </cell>
          <cell r="N211">
            <v>0.5432835820895523</v>
          </cell>
          <cell r="O211">
            <v>0.9884615384615385</v>
          </cell>
        </row>
        <row r="212">
          <cell r="B212" t="str">
            <v>Junio</v>
          </cell>
          <cell r="C212">
            <v>96</v>
          </cell>
          <cell r="I212">
            <v>258</v>
          </cell>
          <cell r="K212">
            <v>259</v>
          </cell>
          <cell r="M212">
            <v>182</v>
          </cell>
          <cell r="N212">
            <v>-0.29729729729729726</v>
          </cell>
          <cell r="O212">
            <v>0.89583333333333326</v>
          </cell>
        </row>
        <row r="213">
          <cell r="B213" t="str">
            <v>Julio</v>
          </cell>
          <cell r="C213">
            <v>113</v>
          </cell>
          <cell r="I213">
            <v>255</v>
          </cell>
          <cell r="K213">
            <v>394</v>
          </cell>
          <cell r="M213">
            <v>292</v>
          </cell>
          <cell r="N213">
            <v>-0.25888324873096447</v>
          </cell>
          <cell r="O213">
            <v>1.584070796460177</v>
          </cell>
        </row>
        <row r="214">
          <cell r="B214" t="str">
            <v>Agosto</v>
          </cell>
          <cell r="C214">
            <v>239</v>
          </cell>
          <cell r="I214">
            <v>246</v>
          </cell>
          <cell r="K214">
            <v>449</v>
          </cell>
          <cell r="M214">
            <v>255</v>
          </cell>
          <cell r="N214">
            <v>-0.43207126948775054</v>
          </cell>
          <cell r="O214">
            <v>6.6945606694560622E-2</v>
          </cell>
        </row>
        <row r="215">
          <cell r="B215" t="str">
            <v>Septiembre</v>
          </cell>
          <cell r="C215">
            <v>97</v>
          </cell>
          <cell r="I215">
            <v>392</v>
          </cell>
          <cell r="K215">
            <v>394</v>
          </cell>
          <cell r="M215">
            <v>386</v>
          </cell>
          <cell r="N215">
            <v>-2.0304568527918732E-2</v>
          </cell>
          <cell r="O215">
            <v>2.9793814432989691</v>
          </cell>
        </row>
        <row r="216">
          <cell r="B216" t="str">
            <v>Octubre</v>
          </cell>
          <cell r="C216">
            <v>258</v>
          </cell>
          <cell r="I216">
            <v>475</v>
          </cell>
          <cell r="K216">
            <v>853</v>
          </cell>
          <cell r="M216">
            <v>735</v>
          </cell>
          <cell r="N216">
            <v>-0.13833528722157096</v>
          </cell>
          <cell r="O216">
            <v>1.8488372093023258</v>
          </cell>
        </row>
        <row r="217">
          <cell r="B217" t="str">
            <v>Noviembre</v>
          </cell>
          <cell r="C217">
            <v>207</v>
          </cell>
          <cell r="I217">
            <v>699</v>
          </cell>
          <cell r="K217">
            <v>654</v>
          </cell>
          <cell r="M217">
            <v>754</v>
          </cell>
          <cell r="N217">
            <v>0.15290519877675846</v>
          </cell>
          <cell r="O217">
            <v>2.6425120772946862</v>
          </cell>
        </row>
        <row r="218">
          <cell r="B218" t="str">
            <v>Diciembre</v>
          </cell>
          <cell r="C218">
            <v>186</v>
          </cell>
          <cell r="I218">
            <v>547</v>
          </cell>
          <cell r="K218">
            <v>669</v>
          </cell>
          <cell r="M218">
            <v>541</v>
          </cell>
          <cell r="N218">
            <v>-0.19133034379671154</v>
          </cell>
          <cell r="O218">
            <v>1.9086021505376345</v>
          </cell>
        </row>
        <row r="219">
          <cell r="C219">
            <v>2496</v>
          </cell>
          <cell r="I219">
            <v>6290</v>
          </cell>
          <cell r="K219">
            <v>6514</v>
          </cell>
          <cell r="M219">
            <v>6482</v>
          </cell>
          <cell r="N219">
            <v>-4.912496162112423E-3</v>
          </cell>
          <cell r="O219">
            <v>1.5969551282051282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283</v>
          </cell>
          <cell r="I229">
            <v>446</v>
          </cell>
          <cell r="K229">
            <v>475</v>
          </cell>
          <cell r="M229">
            <v>480</v>
          </cell>
          <cell r="N229">
            <v>1.0526315789473717E-2</v>
          </cell>
          <cell r="O229">
            <v>0.69611307420494706</v>
          </cell>
        </row>
        <row r="230">
          <cell r="B230" t="str">
            <v>Febrero</v>
          </cell>
          <cell r="C230">
            <v>225</v>
          </cell>
          <cell r="I230">
            <v>483</v>
          </cell>
          <cell r="K230">
            <v>598</v>
          </cell>
          <cell r="M230">
            <v>677</v>
          </cell>
          <cell r="N230">
            <v>0.13210702341137126</v>
          </cell>
          <cell r="O230">
            <v>2.0088888888888889</v>
          </cell>
        </row>
        <row r="231">
          <cell r="B231" t="str">
            <v>Marzo</v>
          </cell>
          <cell r="C231">
            <v>400</v>
          </cell>
          <cell r="I231">
            <v>540</v>
          </cell>
          <cell r="K231">
            <v>372</v>
          </cell>
          <cell r="M231">
            <v>497</v>
          </cell>
          <cell r="N231">
            <v>0.33602150537634401</v>
          </cell>
          <cell r="O231">
            <v>0.24249999999999994</v>
          </cell>
        </row>
        <row r="232">
          <cell r="B232" t="str">
            <v>Abril</v>
          </cell>
          <cell r="C232">
            <v>327</v>
          </cell>
          <cell r="I232">
            <v>533</v>
          </cell>
          <cell r="K232">
            <v>264</v>
          </cell>
          <cell r="M232">
            <v>408</v>
          </cell>
          <cell r="N232">
            <v>0.54545454545454541</v>
          </cell>
          <cell r="O232">
            <v>0.24770642201834869</v>
          </cell>
        </row>
        <row r="233">
          <cell r="B233" t="str">
            <v>Mayo</v>
          </cell>
          <cell r="C233">
            <v>185</v>
          </cell>
          <cell r="I233">
            <v>275</v>
          </cell>
          <cell r="K233">
            <v>366</v>
          </cell>
          <cell r="M233">
            <v>265</v>
          </cell>
          <cell r="N233">
            <v>-0.27595628415300544</v>
          </cell>
          <cell r="O233">
            <v>0.43243243243243246</v>
          </cell>
        </row>
        <row r="234">
          <cell r="B234" t="str">
            <v>Junio</v>
          </cell>
          <cell r="C234">
            <v>325</v>
          </cell>
          <cell r="I234">
            <v>128</v>
          </cell>
          <cell r="K234">
            <v>260</v>
          </cell>
          <cell r="M234">
            <v>315</v>
          </cell>
          <cell r="N234">
            <v>0.21153846153846145</v>
          </cell>
          <cell r="O234">
            <v>-3.0769230769230771E-2</v>
          </cell>
        </row>
        <row r="235">
          <cell r="B235" t="str">
            <v>Julio</v>
          </cell>
          <cell r="C235">
            <v>493</v>
          </cell>
          <cell r="I235">
            <v>543</v>
          </cell>
          <cell r="K235">
            <v>1051</v>
          </cell>
          <cell r="M235">
            <v>327</v>
          </cell>
          <cell r="N235">
            <v>-0.68886774500475734</v>
          </cell>
          <cell r="O235">
            <v>-0.33671399594320484</v>
          </cell>
        </row>
        <row r="236">
          <cell r="B236" t="str">
            <v>Agosto</v>
          </cell>
          <cell r="C236">
            <v>392</v>
          </cell>
          <cell r="I236">
            <v>374</v>
          </cell>
          <cell r="K236">
            <v>248</v>
          </cell>
          <cell r="M236">
            <v>281</v>
          </cell>
          <cell r="N236">
            <v>0.13306451612903225</v>
          </cell>
          <cell r="O236">
            <v>-0.28316326530612246</v>
          </cell>
        </row>
        <row r="237">
          <cell r="B237" t="str">
            <v>Septiembre</v>
          </cell>
          <cell r="C237">
            <v>249</v>
          </cell>
          <cell r="I237">
            <v>425</v>
          </cell>
          <cell r="K237">
            <v>370</v>
          </cell>
          <cell r="M237">
            <v>360</v>
          </cell>
          <cell r="N237">
            <v>-2.7027027027026973E-2</v>
          </cell>
          <cell r="O237">
            <v>0.44578313253012047</v>
          </cell>
        </row>
        <row r="238">
          <cell r="B238" t="str">
            <v>Octubre</v>
          </cell>
          <cell r="C238">
            <v>214</v>
          </cell>
          <cell r="I238">
            <v>357</v>
          </cell>
          <cell r="K238">
            <v>373</v>
          </cell>
          <cell r="M238">
            <v>608</v>
          </cell>
          <cell r="N238">
            <v>0.63002680965147451</v>
          </cell>
          <cell r="O238">
            <v>1.8411214953271027</v>
          </cell>
        </row>
        <row r="239">
          <cell r="B239" t="str">
            <v>Noviembre</v>
          </cell>
          <cell r="C239">
            <v>362</v>
          </cell>
          <cell r="I239">
            <v>291</v>
          </cell>
          <cell r="K239">
            <v>504</v>
          </cell>
          <cell r="M239">
            <v>547</v>
          </cell>
          <cell r="N239">
            <v>8.5317460317460236E-2</v>
          </cell>
          <cell r="O239">
            <v>0.51104972375690605</v>
          </cell>
        </row>
        <row r="240">
          <cell r="B240" t="str">
            <v>Diciembre</v>
          </cell>
          <cell r="C240">
            <v>294</v>
          </cell>
          <cell r="I240">
            <v>355</v>
          </cell>
          <cell r="K240">
            <v>459</v>
          </cell>
          <cell r="M240">
            <v>381</v>
          </cell>
          <cell r="N240">
            <v>-0.16993464052287577</v>
          </cell>
          <cell r="O240">
            <v>0.29591836734693877</v>
          </cell>
        </row>
        <row r="241">
          <cell r="C241">
            <v>3749</v>
          </cell>
          <cell r="I241">
            <v>4750</v>
          </cell>
          <cell r="K241">
            <v>5340</v>
          </cell>
          <cell r="M241">
            <v>5146</v>
          </cell>
          <cell r="N241">
            <v>-3.6329588014981318E-2</v>
          </cell>
          <cell r="O241">
            <v>0.3726327020538811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123</v>
          </cell>
          <cell r="I251">
            <v>100</v>
          </cell>
          <cell r="K251">
            <v>170</v>
          </cell>
          <cell r="M251">
            <v>178</v>
          </cell>
          <cell r="N251">
            <v>4.705882352941182E-2</v>
          </cell>
          <cell r="O251">
            <v>0.44715447154471555</v>
          </cell>
        </row>
        <row r="252">
          <cell r="B252" t="str">
            <v>Febrero</v>
          </cell>
          <cell r="C252">
            <v>139</v>
          </cell>
          <cell r="I252">
            <v>157</v>
          </cell>
          <cell r="K252">
            <v>240</v>
          </cell>
          <cell r="M252">
            <v>373</v>
          </cell>
          <cell r="N252">
            <v>0.5541666666666667</v>
          </cell>
          <cell r="O252">
            <v>1.6834532374100721</v>
          </cell>
        </row>
        <row r="253">
          <cell r="B253" t="str">
            <v>Marzo</v>
          </cell>
          <cell r="C253">
            <v>139</v>
          </cell>
          <cell r="I253">
            <v>132</v>
          </cell>
          <cell r="K253">
            <v>204</v>
          </cell>
          <cell r="M253">
            <v>254</v>
          </cell>
          <cell r="N253">
            <v>0.24509803921568629</v>
          </cell>
          <cell r="O253">
            <v>0.82733812949640284</v>
          </cell>
        </row>
        <row r="254">
          <cell r="B254" t="str">
            <v>Abril</v>
          </cell>
          <cell r="C254">
            <v>27</v>
          </cell>
          <cell r="I254">
            <v>60</v>
          </cell>
          <cell r="K254">
            <v>53</v>
          </cell>
          <cell r="M254">
            <v>57</v>
          </cell>
          <cell r="N254">
            <v>7.547169811320753E-2</v>
          </cell>
          <cell r="O254">
            <v>1.1111111111111112</v>
          </cell>
        </row>
        <row r="255">
          <cell r="B255" t="str">
            <v>Mayo</v>
          </cell>
          <cell r="C255">
            <v>15</v>
          </cell>
          <cell r="I255">
            <v>16</v>
          </cell>
          <cell r="K255">
            <v>19</v>
          </cell>
          <cell r="M255">
            <v>9</v>
          </cell>
          <cell r="N255">
            <v>-0.52631578947368429</v>
          </cell>
          <cell r="O255">
            <v>-0.4</v>
          </cell>
        </row>
        <row r="256">
          <cell r="B256" t="str">
            <v>Junio</v>
          </cell>
          <cell r="C256">
            <v>11</v>
          </cell>
          <cell r="I256">
            <v>6</v>
          </cell>
          <cell r="K256">
            <v>14</v>
          </cell>
          <cell r="M256">
            <v>7</v>
          </cell>
          <cell r="N256">
            <v>-0.5</v>
          </cell>
          <cell r="O256">
            <v>-0.36363636363636365</v>
          </cell>
        </row>
        <row r="257">
          <cell r="B257" t="str">
            <v>Julio</v>
          </cell>
          <cell r="C257">
            <v>25</v>
          </cell>
          <cell r="I257">
            <v>24</v>
          </cell>
          <cell r="K257">
            <v>153</v>
          </cell>
          <cell r="M257">
            <v>16</v>
          </cell>
          <cell r="N257">
            <v>-0.89542483660130723</v>
          </cell>
          <cell r="O257">
            <v>-0.36</v>
          </cell>
        </row>
        <row r="258">
          <cell r="B258" t="str">
            <v>Agosto</v>
          </cell>
          <cell r="C258">
            <v>24</v>
          </cell>
          <cell r="I258">
            <v>41</v>
          </cell>
          <cell r="K258">
            <v>17</v>
          </cell>
          <cell r="M258">
            <v>4</v>
          </cell>
          <cell r="N258">
            <v>-0.76470588235294112</v>
          </cell>
          <cell r="O258">
            <v>-0.83333333333333337</v>
          </cell>
        </row>
        <row r="259">
          <cell r="B259" t="str">
            <v>Septiembre</v>
          </cell>
          <cell r="C259">
            <v>10</v>
          </cell>
          <cell r="I259">
            <v>16</v>
          </cell>
          <cell r="K259">
            <v>43</v>
          </cell>
          <cell r="M259">
            <v>13</v>
          </cell>
          <cell r="N259">
            <v>-0.69767441860465118</v>
          </cell>
          <cell r="O259">
            <v>0.30000000000000004</v>
          </cell>
        </row>
        <row r="260">
          <cell r="B260" t="str">
            <v>Octubre</v>
          </cell>
          <cell r="C260">
            <v>54</v>
          </cell>
          <cell r="I260">
            <v>374</v>
          </cell>
          <cell r="K260">
            <v>91</v>
          </cell>
          <cell r="M260">
            <v>53</v>
          </cell>
          <cell r="N260">
            <v>-0.41758241758241754</v>
          </cell>
          <cell r="O260">
            <v>-1.851851851851849E-2</v>
          </cell>
        </row>
        <row r="261">
          <cell r="B261" t="str">
            <v>Noviembre</v>
          </cell>
          <cell r="C261">
            <v>153</v>
          </cell>
          <cell r="I261">
            <v>217</v>
          </cell>
          <cell r="K261">
            <v>277</v>
          </cell>
          <cell r="M261">
            <v>61</v>
          </cell>
          <cell r="N261">
            <v>-0.77978339350180503</v>
          </cell>
          <cell r="O261">
            <v>-0.60130718954248363</v>
          </cell>
        </row>
        <row r="262">
          <cell r="B262" t="str">
            <v>Diciembre</v>
          </cell>
          <cell r="C262">
            <v>106</v>
          </cell>
          <cell r="I262">
            <v>118</v>
          </cell>
          <cell r="K262">
            <v>176</v>
          </cell>
          <cell r="M262">
            <v>152</v>
          </cell>
          <cell r="N262">
            <v>-0.13636363636363635</v>
          </cell>
          <cell r="O262">
            <v>0.4339622641509433</v>
          </cell>
        </row>
        <row r="263">
          <cell r="C263">
            <v>826</v>
          </cell>
          <cell r="I263">
            <v>1261</v>
          </cell>
          <cell r="K263">
            <v>1457</v>
          </cell>
          <cell r="M263">
            <v>1177</v>
          </cell>
          <cell r="N263">
            <v>-0.19217570350034319</v>
          </cell>
          <cell r="O263">
            <v>0.42493946731234877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345</v>
          </cell>
          <cell r="I273">
            <v>227</v>
          </cell>
          <cell r="K273">
            <v>189</v>
          </cell>
          <cell r="M273">
            <v>274</v>
          </cell>
          <cell r="N273">
            <v>0.44973544973544977</v>
          </cell>
          <cell r="O273">
            <v>-0.20579710144927532</v>
          </cell>
        </row>
        <row r="274">
          <cell r="B274" t="str">
            <v>Febrero</v>
          </cell>
          <cell r="C274">
            <v>186</v>
          </cell>
          <cell r="I274">
            <v>129</v>
          </cell>
          <cell r="K274">
            <v>124</v>
          </cell>
          <cell r="M274">
            <v>414</v>
          </cell>
          <cell r="N274">
            <v>2.338709677419355</v>
          </cell>
          <cell r="O274">
            <v>1.225806451612903</v>
          </cell>
        </row>
        <row r="275">
          <cell r="B275" t="str">
            <v>Marzo</v>
          </cell>
          <cell r="C275">
            <v>192</v>
          </cell>
          <cell r="I275">
            <v>250</v>
          </cell>
          <cell r="K275">
            <v>80</v>
          </cell>
          <cell r="M275">
            <v>313</v>
          </cell>
          <cell r="N275">
            <v>2.9125000000000001</v>
          </cell>
          <cell r="O275">
            <v>0.63020833333333326</v>
          </cell>
        </row>
        <row r="276">
          <cell r="B276" t="str">
            <v>Abril</v>
          </cell>
          <cell r="C276">
            <v>67</v>
          </cell>
          <cell r="I276">
            <v>67</v>
          </cell>
          <cell r="K276">
            <v>26</v>
          </cell>
          <cell r="M276">
            <v>55</v>
          </cell>
          <cell r="N276">
            <v>1.1153846153846154</v>
          </cell>
          <cell r="O276">
            <v>-0.17910447761194026</v>
          </cell>
        </row>
        <row r="277">
          <cell r="B277" t="str">
            <v>Mayo</v>
          </cell>
          <cell r="C277">
            <v>15</v>
          </cell>
          <cell r="I277">
            <v>18</v>
          </cell>
          <cell r="K277">
            <v>3</v>
          </cell>
          <cell r="M277">
            <v>11</v>
          </cell>
          <cell r="N277">
            <v>2.6666666666666665</v>
          </cell>
          <cell r="O277">
            <v>-0.26666666666666672</v>
          </cell>
        </row>
        <row r="278">
          <cell r="B278" t="str">
            <v>Junio</v>
          </cell>
          <cell r="C278">
            <v>50</v>
          </cell>
          <cell r="I278">
            <v>10</v>
          </cell>
          <cell r="K278">
            <v>15</v>
          </cell>
          <cell r="M278">
            <v>11</v>
          </cell>
          <cell r="N278">
            <v>-0.26666666666666672</v>
          </cell>
          <cell r="O278">
            <v>-0.78</v>
          </cell>
        </row>
        <row r="279">
          <cell r="B279" t="str">
            <v>Julio</v>
          </cell>
          <cell r="C279">
            <v>35</v>
          </cell>
          <cell r="I279">
            <v>7</v>
          </cell>
          <cell r="K279">
            <v>18</v>
          </cell>
          <cell r="M279">
            <v>53</v>
          </cell>
          <cell r="N279">
            <v>1.9444444444444446</v>
          </cell>
          <cell r="O279">
            <v>0.51428571428571423</v>
          </cell>
        </row>
        <row r="280">
          <cell r="B280" t="str">
            <v>Agosto</v>
          </cell>
          <cell r="C280">
            <v>19</v>
          </cell>
          <cell r="I280">
            <v>10</v>
          </cell>
          <cell r="K280">
            <v>17</v>
          </cell>
          <cell r="M280">
            <v>1</v>
          </cell>
          <cell r="N280">
            <v>-0.94117647058823528</v>
          </cell>
          <cell r="O280">
            <v>-0.94736842105263164</v>
          </cell>
        </row>
        <row r="281">
          <cell r="B281" t="str">
            <v>Septiembre</v>
          </cell>
          <cell r="C281">
            <v>24</v>
          </cell>
          <cell r="I281">
            <v>7</v>
          </cell>
          <cell r="K281">
            <v>18</v>
          </cell>
          <cell r="M281">
            <v>4</v>
          </cell>
          <cell r="N281">
            <v>-0.77777777777777779</v>
          </cell>
          <cell r="O281">
            <v>-0.83333333333333337</v>
          </cell>
        </row>
        <row r="282">
          <cell r="B282" t="str">
            <v>Octubre</v>
          </cell>
          <cell r="C282">
            <v>94</v>
          </cell>
          <cell r="I282">
            <v>56</v>
          </cell>
          <cell r="K282">
            <v>34</v>
          </cell>
          <cell r="M282">
            <v>47</v>
          </cell>
          <cell r="N282">
            <v>0.38235294117647056</v>
          </cell>
          <cell r="O282">
            <v>-0.5</v>
          </cell>
        </row>
        <row r="283">
          <cell r="B283" t="str">
            <v>Noviembre</v>
          </cell>
          <cell r="C283">
            <v>351</v>
          </cell>
          <cell r="I283">
            <v>80</v>
          </cell>
          <cell r="K283">
            <v>201</v>
          </cell>
          <cell r="M283">
            <v>107</v>
          </cell>
          <cell r="N283">
            <v>-0.46766169154228854</v>
          </cell>
          <cell r="O283">
            <v>-0.6951566951566952</v>
          </cell>
        </row>
        <row r="284">
          <cell r="B284" t="str">
            <v>Diciembre</v>
          </cell>
          <cell r="C284">
            <v>286</v>
          </cell>
          <cell r="I284">
            <v>119</v>
          </cell>
          <cell r="K284">
            <v>219</v>
          </cell>
          <cell r="M284">
            <v>218</v>
          </cell>
          <cell r="N284">
            <v>-4.5662100456621557E-3</v>
          </cell>
          <cell r="O284">
            <v>-0.23776223776223782</v>
          </cell>
        </row>
        <row r="285">
          <cell r="C285">
            <v>1664</v>
          </cell>
          <cell r="I285">
            <v>980</v>
          </cell>
          <cell r="K285">
            <v>944</v>
          </cell>
          <cell r="M285">
            <v>1508</v>
          </cell>
          <cell r="N285">
            <v>0.59745762711864403</v>
          </cell>
          <cell r="O285">
            <v>-9.375E-2</v>
          </cell>
        </row>
      </sheetData>
      <sheetData sheetId="8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11811</v>
          </cell>
          <cell r="I9">
            <v>11584</v>
          </cell>
          <cell r="K9">
            <v>15634</v>
          </cell>
          <cell r="M9">
            <v>17228</v>
          </cell>
          <cell r="N9">
            <v>0.10195727261097609</v>
          </cell>
          <cell r="O9">
            <v>0.45864025061383451</v>
          </cell>
        </row>
        <row r="10">
          <cell r="A10" t="str">
            <v>feb</v>
          </cell>
          <cell r="B10" t="str">
            <v>Febrero</v>
          </cell>
          <cell r="C10">
            <v>12040</v>
          </cell>
          <cell r="I10">
            <v>14671</v>
          </cell>
          <cell r="K10">
            <v>20512</v>
          </cell>
          <cell r="M10">
            <v>17964</v>
          </cell>
          <cell r="N10">
            <v>-0.12421996879875197</v>
          </cell>
          <cell r="O10">
            <v>0.49202657807308969</v>
          </cell>
        </row>
        <row r="11">
          <cell r="A11" t="str">
            <v>mar</v>
          </cell>
          <cell r="B11" t="str">
            <v>Marzo</v>
          </cell>
          <cell r="C11">
            <v>12441</v>
          </cell>
          <cell r="I11">
            <v>19941</v>
          </cell>
          <cell r="K11">
            <v>21527</v>
          </cell>
          <cell r="M11">
            <v>21188</v>
          </cell>
          <cell r="N11">
            <v>-1.5747665722116388E-2</v>
          </cell>
          <cell r="O11">
            <v>0.70307853066473758</v>
          </cell>
        </row>
        <row r="12">
          <cell r="A12" t="str">
            <v>abr</v>
          </cell>
          <cell r="B12" t="str">
            <v>Abril</v>
          </cell>
          <cell r="C12">
            <v>11487</v>
          </cell>
          <cell r="I12">
            <v>16329</v>
          </cell>
          <cell r="K12">
            <v>26292</v>
          </cell>
          <cell r="M12">
            <v>20460</v>
          </cell>
          <cell r="N12">
            <v>-0.221816522136011</v>
          </cell>
          <cell r="O12">
            <v>0.78114390180203719</v>
          </cell>
        </row>
        <row r="13">
          <cell r="A13" t="str">
            <v>may</v>
          </cell>
          <cell r="B13" t="str">
            <v>Mayo</v>
          </cell>
          <cell r="C13">
            <v>9934</v>
          </cell>
          <cell r="I13">
            <v>15949</v>
          </cell>
          <cell r="K13">
            <v>20694</v>
          </cell>
          <cell r="M13">
            <v>21715</v>
          </cell>
          <cell r="N13">
            <v>4.9337972359137838E-2</v>
          </cell>
          <cell r="O13">
            <v>1.1859271189853029</v>
          </cell>
        </row>
        <row r="14">
          <cell r="A14" t="str">
            <v>jun</v>
          </cell>
          <cell r="B14" t="str">
            <v>Junio</v>
          </cell>
          <cell r="C14">
            <v>11553</v>
          </cell>
          <cell r="I14">
            <v>13606</v>
          </cell>
          <cell r="K14">
            <v>22097</v>
          </cell>
          <cell r="M14">
            <v>19721</v>
          </cell>
          <cell r="N14">
            <v>-0.10752590849436572</v>
          </cell>
          <cell r="O14">
            <v>0.70700251017051841</v>
          </cell>
        </row>
        <row r="15">
          <cell r="A15" t="str">
            <v>jul</v>
          </cell>
          <cell r="B15" t="str">
            <v>Julio</v>
          </cell>
          <cell r="C15">
            <v>12797</v>
          </cell>
          <cell r="I15">
            <v>15515</v>
          </cell>
          <cell r="K15">
            <v>21748</v>
          </cell>
          <cell r="M15">
            <v>20589</v>
          </cell>
          <cell r="N15">
            <v>-5.3292256759242207E-2</v>
          </cell>
          <cell r="O15">
            <v>0.60889270922872551</v>
          </cell>
        </row>
        <row r="16">
          <cell r="A16" t="str">
            <v>ago</v>
          </cell>
          <cell r="B16" t="str">
            <v>Agosto</v>
          </cell>
          <cell r="C16">
            <v>13742</v>
          </cell>
          <cell r="I16">
            <v>21074</v>
          </cell>
          <cell r="K16">
            <v>20367</v>
          </cell>
          <cell r="M16">
            <v>22021</v>
          </cell>
          <cell r="N16">
            <v>8.1209800166936796E-2</v>
          </cell>
          <cell r="O16">
            <v>0.6024596128656674</v>
          </cell>
        </row>
        <row r="17">
          <cell r="A17" t="str">
            <v>sep</v>
          </cell>
          <cell r="B17" t="str">
            <v>Septiembre</v>
          </cell>
          <cell r="C17">
            <v>11463</v>
          </cell>
          <cell r="I17">
            <v>17425</v>
          </cell>
          <cell r="K17">
            <v>18863</v>
          </cell>
          <cell r="M17">
            <v>20469</v>
          </cell>
          <cell r="N17">
            <v>8.5140221597836963E-2</v>
          </cell>
          <cell r="O17">
            <v>0.78565820465846636</v>
          </cell>
        </row>
        <row r="18">
          <cell r="A18" t="str">
            <v>oct</v>
          </cell>
          <cell r="B18" t="str">
            <v>Octubre</v>
          </cell>
          <cell r="C18">
            <v>11916</v>
          </cell>
          <cell r="I18">
            <v>20050</v>
          </cell>
          <cell r="K18">
            <v>26095</v>
          </cell>
          <cell r="M18">
            <v>21212</v>
          </cell>
          <cell r="N18">
            <v>-0.18712397010921633</v>
          </cell>
          <cell r="O18">
            <v>0.78012755958375291</v>
          </cell>
        </row>
        <row r="19">
          <cell r="A19" t="str">
            <v>nov</v>
          </cell>
          <cell r="B19" t="str">
            <v>Noviembre</v>
          </cell>
          <cell r="C19">
            <v>12009</v>
          </cell>
          <cell r="I19">
            <v>14824</v>
          </cell>
          <cell r="K19">
            <v>18426</v>
          </cell>
          <cell r="M19">
            <v>18264</v>
          </cell>
          <cell r="N19">
            <v>-8.7919244545751063E-3</v>
          </cell>
          <cell r="O19">
            <v>0.52085935548338735</v>
          </cell>
        </row>
        <row r="20">
          <cell r="A20" t="str">
            <v>dic</v>
          </cell>
          <cell r="B20" t="str">
            <v>Diciembre</v>
          </cell>
          <cell r="C20">
            <v>11708</v>
          </cell>
          <cell r="I20">
            <v>17905</v>
          </cell>
          <cell r="K20">
            <v>20333</v>
          </cell>
          <cell r="M20">
            <v>18315</v>
          </cell>
          <cell r="N20">
            <v>-9.9247528648010674E-2</v>
          </cell>
          <cell r="O20">
            <v>0.56431499829176635</v>
          </cell>
        </row>
        <row r="21">
          <cell r="A21" t="str">
            <v>Total</v>
          </cell>
          <cell r="C21">
            <v>142901</v>
          </cell>
          <cell r="I21">
            <v>198873</v>
          </cell>
          <cell r="K21">
            <v>252588</v>
          </cell>
          <cell r="M21">
            <v>239146</v>
          </cell>
          <cell r="N21">
            <v>-5.3217096615832848E-2</v>
          </cell>
          <cell r="O21">
            <v>0.67350823297247753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6921</v>
          </cell>
          <cell r="I31">
            <v>9886</v>
          </cell>
          <cell r="K31">
            <v>13452</v>
          </cell>
          <cell r="M31">
            <v>15230</v>
          </cell>
          <cell r="N31">
            <v>0.13217365447517104</v>
          </cell>
          <cell r="O31">
            <v>1.2005490536049703</v>
          </cell>
        </row>
        <row r="32">
          <cell r="B32" t="str">
            <v>Febrero</v>
          </cell>
          <cell r="C32">
            <v>6791</v>
          </cell>
          <cell r="I32">
            <v>12864</v>
          </cell>
          <cell r="K32">
            <v>18634</v>
          </cell>
          <cell r="M32">
            <v>15773</v>
          </cell>
          <cell r="N32">
            <v>-0.15353654609852962</v>
          </cell>
          <cell r="O32">
            <v>1.322632896480636</v>
          </cell>
        </row>
        <row r="33">
          <cell r="B33" t="str">
            <v>Marzo</v>
          </cell>
          <cell r="C33">
            <v>7514</v>
          </cell>
          <cell r="I33">
            <v>17909</v>
          </cell>
          <cell r="K33">
            <v>19058</v>
          </cell>
          <cell r="M33">
            <v>18718</v>
          </cell>
          <cell r="N33">
            <v>-1.7840277049008257E-2</v>
          </cell>
          <cell r="O33">
            <v>1.4910833111525155</v>
          </cell>
        </row>
        <row r="34">
          <cell r="B34" t="str">
            <v>Abril</v>
          </cell>
          <cell r="C34">
            <v>7047</v>
          </cell>
          <cell r="I34">
            <v>13700</v>
          </cell>
          <cell r="K34">
            <v>23480</v>
          </cell>
          <cell r="M34">
            <v>17736</v>
          </cell>
          <cell r="N34">
            <v>-0.24463373083475293</v>
          </cell>
          <cell r="O34">
            <v>1.5168156662409538</v>
          </cell>
        </row>
        <row r="35">
          <cell r="B35" t="str">
            <v>Mayo</v>
          </cell>
          <cell r="C35">
            <v>6291</v>
          </cell>
          <cell r="I35">
            <v>13928</v>
          </cell>
          <cell r="K35">
            <v>18104</v>
          </cell>
          <cell r="M35">
            <v>19179</v>
          </cell>
          <cell r="N35">
            <v>5.937914273088829E-2</v>
          </cell>
          <cell r="O35">
            <v>2.0486409155937051</v>
          </cell>
        </row>
        <row r="36">
          <cell r="B36" t="str">
            <v>Junio</v>
          </cell>
          <cell r="C36">
            <v>7023</v>
          </cell>
          <cell r="I36">
            <v>11319</v>
          </cell>
          <cell r="K36">
            <v>19134</v>
          </cell>
          <cell r="M36">
            <v>17089</v>
          </cell>
          <cell r="N36">
            <v>-0.10687780913557021</v>
          </cell>
          <cell r="O36">
            <v>1.4332906165456358</v>
          </cell>
        </row>
        <row r="37">
          <cell r="B37" t="str">
            <v>Julio</v>
          </cell>
          <cell r="C37">
            <v>7987</v>
          </cell>
          <cell r="I37">
            <v>12286</v>
          </cell>
          <cell r="K37">
            <v>18317</v>
          </cell>
          <cell r="M37">
            <v>17239</v>
          </cell>
          <cell r="N37">
            <v>-5.8852432166839552E-2</v>
          </cell>
          <cell r="O37">
            <v>1.1583823713534493</v>
          </cell>
        </row>
        <row r="38">
          <cell r="B38" t="str">
            <v>Agosto</v>
          </cell>
          <cell r="C38">
            <v>7859</v>
          </cell>
          <cell r="I38">
            <v>17921</v>
          </cell>
          <cell r="K38">
            <v>17179</v>
          </cell>
          <cell r="M38">
            <v>18498</v>
          </cell>
          <cell r="N38">
            <v>7.6779789277606314E-2</v>
          </cell>
          <cell r="O38">
            <v>1.3537345718284768</v>
          </cell>
        </row>
        <row r="39">
          <cell r="B39" t="str">
            <v>Septiembre</v>
          </cell>
          <cell r="C39">
            <v>6149</v>
          </cell>
          <cell r="I39">
            <v>14794</v>
          </cell>
          <cell r="K39">
            <v>16071</v>
          </cell>
          <cell r="M39">
            <v>17837</v>
          </cell>
          <cell r="N39">
            <v>0.10988737477443844</v>
          </cell>
          <cell r="O39">
            <v>1.9007968775410635</v>
          </cell>
        </row>
        <row r="40">
          <cell r="B40" t="str">
            <v>Octubre</v>
          </cell>
          <cell r="C40">
            <v>6581</v>
          </cell>
          <cell r="I40">
            <v>17422</v>
          </cell>
          <cell r="K40">
            <v>23469</v>
          </cell>
          <cell r="M40">
            <v>18252</v>
          </cell>
          <cell r="N40">
            <v>-0.22229323788827815</v>
          </cell>
          <cell r="O40">
            <v>1.7734386871296155</v>
          </cell>
        </row>
        <row r="41">
          <cell r="B41" t="str">
            <v>Noviembre</v>
          </cell>
          <cell r="C41">
            <v>6361</v>
          </cell>
          <cell r="I41">
            <v>12627</v>
          </cell>
          <cell r="K41">
            <v>16350</v>
          </cell>
          <cell r="M41">
            <v>16167</v>
          </cell>
          <cell r="N41">
            <v>-1.1192660550458755E-2</v>
          </cell>
          <cell r="O41">
            <v>1.541581512340827</v>
          </cell>
        </row>
        <row r="42">
          <cell r="B42" t="str">
            <v>Diciembre</v>
          </cell>
          <cell r="C42">
            <v>6070</v>
          </cell>
          <cell r="I42">
            <v>15138</v>
          </cell>
          <cell r="K42">
            <v>17513</v>
          </cell>
          <cell r="M42">
            <v>15560</v>
          </cell>
          <cell r="N42">
            <v>-0.11151715868212186</v>
          </cell>
          <cell r="O42">
            <v>1.5634266886326196</v>
          </cell>
        </row>
        <row r="43">
          <cell r="C43">
            <v>82594</v>
          </cell>
          <cell r="I43">
            <v>169794</v>
          </cell>
          <cell r="K43">
            <v>220761</v>
          </cell>
          <cell r="M43">
            <v>207278</v>
          </cell>
          <cell r="N43">
            <v>-6.1075099315549441E-2</v>
          </cell>
          <cell r="O43">
            <v>1.5096011816838995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96827</v>
          </cell>
          <cell r="I9">
            <v>95884</v>
          </cell>
          <cell r="K9">
            <v>98876</v>
          </cell>
          <cell r="M9">
            <v>114993</v>
          </cell>
          <cell r="N9">
            <v>0.1630021440996805</v>
          </cell>
          <cell r="O9">
            <v>0.18761295919526577</v>
          </cell>
        </row>
        <row r="10">
          <cell r="A10" t="str">
            <v>feb</v>
          </cell>
          <cell r="B10" t="str">
            <v>Febrero</v>
          </cell>
          <cell r="C10">
            <v>90570</v>
          </cell>
          <cell r="I10">
            <v>101150</v>
          </cell>
          <cell r="K10">
            <v>108040</v>
          </cell>
          <cell r="M10">
            <v>113195</v>
          </cell>
          <cell r="N10">
            <v>4.7713809700111076E-2</v>
          </cell>
          <cell r="O10">
            <v>0.24980677928673956</v>
          </cell>
        </row>
        <row r="11">
          <cell r="A11" t="str">
            <v>mar</v>
          </cell>
          <cell r="B11" t="str">
            <v>Marzo</v>
          </cell>
          <cell r="C11">
            <v>94375</v>
          </cell>
          <cell r="I11">
            <v>109311</v>
          </cell>
          <cell r="K11">
            <v>108534</v>
          </cell>
          <cell r="M11">
            <v>122553</v>
          </cell>
          <cell r="N11">
            <v>0.12916689700923212</v>
          </cell>
          <cell r="O11">
            <v>0.29857483443708599</v>
          </cell>
        </row>
        <row r="12">
          <cell r="A12" t="str">
            <v>abr</v>
          </cell>
          <cell r="B12" t="str">
            <v>Abril</v>
          </cell>
          <cell r="C12">
            <v>77887</v>
          </cell>
          <cell r="I12">
            <v>113016</v>
          </cell>
          <cell r="K12">
            <v>122279</v>
          </cell>
          <cell r="M12">
            <v>113033</v>
          </cell>
          <cell r="N12">
            <v>-7.5613964785449683E-2</v>
          </cell>
          <cell r="O12">
            <v>0.45124346810122362</v>
          </cell>
        </row>
        <row r="13">
          <cell r="A13" t="str">
            <v>may</v>
          </cell>
          <cell r="B13" t="str">
            <v>Mayo</v>
          </cell>
          <cell r="C13">
            <v>67335</v>
          </cell>
          <cell r="I13">
            <v>104052</v>
          </cell>
          <cell r="K13">
            <v>111302</v>
          </cell>
          <cell r="M13">
            <v>117998</v>
          </cell>
          <cell r="N13">
            <v>6.0160644013584674E-2</v>
          </cell>
          <cell r="O13">
            <v>0.75240216826316186</v>
          </cell>
        </row>
        <row r="14">
          <cell r="A14" t="str">
            <v>jun</v>
          </cell>
          <cell r="B14" t="str">
            <v>Junio</v>
          </cell>
          <cell r="C14">
            <v>80250</v>
          </cell>
          <cell r="I14">
            <v>93083</v>
          </cell>
          <cell r="K14">
            <v>128219</v>
          </cell>
          <cell r="M14">
            <v>124929</v>
          </cell>
          <cell r="N14">
            <v>-2.5659223671998688E-2</v>
          </cell>
          <cell r="O14">
            <v>0.55674766355140193</v>
          </cell>
        </row>
        <row r="15">
          <cell r="A15" t="str">
            <v>jul</v>
          </cell>
          <cell r="B15" t="str">
            <v>Julio</v>
          </cell>
          <cell r="C15">
            <v>93169</v>
          </cell>
          <cell r="I15">
            <v>99960</v>
          </cell>
          <cell r="K15">
            <v>125973</v>
          </cell>
          <cell r="M15">
            <v>138511</v>
          </cell>
          <cell r="N15">
            <v>9.9529264207409485E-2</v>
          </cell>
          <cell r="O15">
            <v>0.48666401914799984</v>
          </cell>
        </row>
        <row r="16">
          <cell r="A16" t="str">
            <v>ago</v>
          </cell>
          <cell r="B16" t="str">
            <v>Agosto</v>
          </cell>
          <cell r="C16">
            <v>106171</v>
          </cell>
          <cell r="I16">
            <v>136811</v>
          </cell>
          <cell r="K16">
            <v>135765</v>
          </cell>
          <cell r="M16">
            <v>150260</v>
          </cell>
          <cell r="N16">
            <v>0.10676536662615543</v>
          </cell>
          <cell r="O16">
            <v>0.41526405515630449</v>
          </cell>
        </row>
        <row r="17">
          <cell r="A17" t="str">
            <v>sep</v>
          </cell>
          <cell r="B17" t="str">
            <v>Septiembre</v>
          </cell>
          <cell r="C17">
            <v>88940</v>
          </cell>
          <cell r="I17">
            <v>107425</v>
          </cell>
          <cell r="K17">
            <v>125237</v>
          </cell>
          <cell r="M17">
            <v>124231</v>
          </cell>
          <cell r="N17">
            <v>-8.0327698683296811E-3</v>
          </cell>
          <cell r="O17">
            <v>0.39679559253429275</v>
          </cell>
        </row>
        <row r="18">
          <cell r="A18" t="str">
            <v>oct</v>
          </cell>
          <cell r="B18" t="str">
            <v>Octubre</v>
          </cell>
          <cell r="C18">
            <v>84734</v>
          </cell>
          <cell r="I18">
            <v>132612</v>
          </cell>
          <cell r="K18">
            <v>146405</v>
          </cell>
          <cell r="M18">
            <v>126079</v>
          </cell>
          <cell r="N18">
            <v>-0.13883405621392708</v>
          </cell>
          <cell r="O18">
            <v>0.48793872589515419</v>
          </cell>
        </row>
        <row r="19">
          <cell r="A19" t="str">
            <v>nov</v>
          </cell>
          <cell r="B19" t="str">
            <v>Noviembre</v>
          </cell>
          <cell r="C19">
            <v>86307</v>
          </cell>
          <cell r="I19">
            <v>113773</v>
          </cell>
          <cell r="K19">
            <v>116842</v>
          </cell>
          <cell r="M19">
            <v>109675</v>
          </cell>
          <cell r="N19">
            <v>-6.1339244449769792E-2</v>
          </cell>
          <cell r="O19">
            <v>0.2707543999907307</v>
          </cell>
        </row>
        <row r="20">
          <cell r="A20" t="str">
            <v>dic</v>
          </cell>
          <cell r="B20" t="str">
            <v>Diciembre</v>
          </cell>
          <cell r="C20">
            <v>89250</v>
          </cell>
          <cell r="I20">
            <v>108987</v>
          </cell>
          <cell r="K20">
            <v>119696</v>
          </cell>
          <cell r="M20">
            <v>97837</v>
          </cell>
          <cell r="N20">
            <v>-0.18262097313193426</v>
          </cell>
          <cell r="O20">
            <v>9.6212885154061567E-2</v>
          </cell>
        </row>
        <row r="21">
          <cell r="A21" t="str">
            <v>Total</v>
          </cell>
          <cell r="C21">
            <v>1055815</v>
          </cell>
          <cell r="I21">
            <v>1316064</v>
          </cell>
          <cell r="K21">
            <v>1447168</v>
          </cell>
          <cell r="M21">
            <v>1453294</v>
          </cell>
          <cell r="N21">
            <v>4.2330952591544957E-3</v>
          </cell>
          <cell r="O21">
            <v>0.37646652112349233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8088</v>
          </cell>
          <cell r="I31">
            <v>11560</v>
          </cell>
          <cell r="K31">
            <v>13570</v>
          </cell>
          <cell r="M31">
            <v>13404</v>
          </cell>
          <cell r="N31">
            <v>-1.223286661753864E-2</v>
          </cell>
          <cell r="O31">
            <v>0.65727002967359049</v>
          </cell>
        </row>
        <row r="32">
          <cell r="B32" t="str">
            <v>Febrero</v>
          </cell>
          <cell r="C32">
            <v>5270</v>
          </cell>
          <cell r="I32">
            <v>8808</v>
          </cell>
          <cell r="K32">
            <v>10875</v>
          </cell>
          <cell r="M32">
            <v>9013</v>
          </cell>
          <cell r="N32">
            <v>-0.17121839080459766</v>
          </cell>
          <cell r="O32">
            <v>0.71024667931688801</v>
          </cell>
        </row>
        <row r="33">
          <cell r="B33" t="str">
            <v>Marzo</v>
          </cell>
          <cell r="C33">
            <v>10427</v>
          </cell>
          <cell r="I33">
            <v>9074</v>
          </cell>
          <cell r="K33">
            <v>15091</v>
          </cell>
          <cell r="M33">
            <v>13346</v>
          </cell>
          <cell r="N33">
            <v>-0.11563183354317141</v>
          </cell>
          <cell r="O33">
            <v>0.2799462932770691</v>
          </cell>
        </row>
        <row r="34">
          <cell r="B34" t="str">
            <v>Abril</v>
          </cell>
          <cell r="C34">
            <v>8500</v>
          </cell>
          <cell r="I34">
            <v>14486</v>
          </cell>
          <cell r="K34">
            <v>21668</v>
          </cell>
          <cell r="M34">
            <v>15353</v>
          </cell>
          <cell r="N34">
            <v>-0.29144360347055565</v>
          </cell>
          <cell r="O34">
            <v>0.80623529411764716</v>
          </cell>
        </row>
        <row r="35">
          <cell r="B35" t="str">
            <v>Mayo</v>
          </cell>
          <cell r="C35">
            <v>8770</v>
          </cell>
          <cell r="I35">
            <v>14287</v>
          </cell>
          <cell r="K35">
            <v>13349</v>
          </cell>
          <cell r="M35">
            <v>21013</v>
          </cell>
          <cell r="N35">
            <v>0.57412540265188405</v>
          </cell>
          <cell r="O35">
            <v>1.3960091220068414</v>
          </cell>
        </row>
        <row r="36">
          <cell r="B36" t="str">
            <v>Junio</v>
          </cell>
          <cell r="C36">
            <v>13553</v>
          </cell>
          <cell r="I36">
            <v>14239</v>
          </cell>
          <cell r="K36">
            <v>18322</v>
          </cell>
          <cell r="M36">
            <v>20012</v>
          </cell>
          <cell r="N36">
            <v>9.2238838554743019E-2</v>
          </cell>
          <cell r="O36">
            <v>0.47657345237216853</v>
          </cell>
        </row>
        <row r="37">
          <cell r="B37" t="str">
            <v>Julio</v>
          </cell>
          <cell r="C37">
            <v>19946</v>
          </cell>
          <cell r="I37">
            <v>19252</v>
          </cell>
          <cell r="K37">
            <v>27286</v>
          </cell>
          <cell r="M37">
            <v>25644</v>
          </cell>
          <cell r="N37">
            <v>-6.0177380341567055E-2</v>
          </cell>
          <cell r="O37">
            <v>0.28567131254386835</v>
          </cell>
        </row>
        <row r="38">
          <cell r="B38" t="str">
            <v>Agosto</v>
          </cell>
          <cell r="C38">
            <v>23503</v>
          </cell>
          <cell r="I38">
            <v>31594</v>
          </cell>
          <cell r="K38">
            <v>26883</v>
          </cell>
          <cell r="M38">
            <v>30588</v>
          </cell>
          <cell r="N38">
            <v>0.13781943979466571</v>
          </cell>
          <cell r="O38">
            <v>0.30145087861124109</v>
          </cell>
        </row>
        <row r="39">
          <cell r="B39" t="str">
            <v>Septiembre</v>
          </cell>
          <cell r="C39">
            <v>18213</v>
          </cell>
          <cell r="I39">
            <v>22910</v>
          </cell>
          <cell r="K39">
            <v>24058</v>
          </cell>
          <cell r="M39">
            <v>21808</v>
          </cell>
          <cell r="N39">
            <v>-9.3523983706043756E-2</v>
          </cell>
          <cell r="O39">
            <v>0.19738648218305599</v>
          </cell>
        </row>
        <row r="40">
          <cell r="B40" t="str">
            <v>Octubre</v>
          </cell>
          <cell r="C40">
            <v>15718</v>
          </cell>
          <cell r="I40">
            <v>24745</v>
          </cell>
          <cell r="K40">
            <v>21110</v>
          </cell>
          <cell r="M40">
            <v>14338</v>
          </cell>
          <cell r="N40">
            <v>-0.32079583135954526</v>
          </cell>
          <cell r="O40">
            <v>-8.7797429698434959E-2</v>
          </cell>
        </row>
        <row r="41">
          <cell r="B41" t="str">
            <v>Noviembre</v>
          </cell>
          <cell r="C41">
            <v>15599</v>
          </cell>
          <cell r="I41">
            <v>28104</v>
          </cell>
          <cell r="K41">
            <v>11487</v>
          </cell>
          <cell r="M41">
            <v>9819</v>
          </cell>
          <cell r="N41">
            <v>-0.14520762601201354</v>
          </cell>
          <cell r="O41">
            <v>-0.3705365728572344</v>
          </cell>
        </row>
        <row r="42">
          <cell r="B42" t="str">
            <v>Diciembre</v>
          </cell>
          <cell r="C42">
            <v>15050</v>
          </cell>
          <cell r="I42">
            <v>21520</v>
          </cell>
          <cell r="K42">
            <v>15397</v>
          </cell>
          <cell r="M42">
            <v>13481</v>
          </cell>
          <cell r="N42">
            <v>-0.12443982594011815</v>
          </cell>
          <cell r="O42">
            <v>-0.10425249169435213</v>
          </cell>
        </row>
        <row r="43">
          <cell r="C43">
            <v>162637</v>
          </cell>
          <cell r="I43">
            <v>220579</v>
          </cell>
          <cell r="K43">
            <v>219096</v>
          </cell>
          <cell r="M43">
            <v>207819</v>
          </cell>
          <cell r="N43">
            <v>-5.1470588235294157E-2</v>
          </cell>
          <cell r="O43">
            <v>0.27780886268192351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5883</v>
          </cell>
          <cell r="I53">
            <v>6030</v>
          </cell>
          <cell r="K53">
            <v>10446</v>
          </cell>
          <cell r="M53">
            <v>11099</v>
          </cell>
          <cell r="N53">
            <v>6.251196630289102E-2</v>
          </cell>
          <cell r="O53">
            <v>0.88662247152813189</v>
          </cell>
        </row>
        <row r="54">
          <cell r="B54" t="str">
            <v>Febrero</v>
          </cell>
          <cell r="C54">
            <v>4461</v>
          </cell>
          <cell r="I54">
            <v>4164</v>
          </cell>
          <cell r="K54">
            <v>7322</v>
          </cell>
          <cell r="M54">
            <v>6226</v>
          </cell>
          <cell r="N54">
            <v>-0.14968587817536194</v>
          </cell>
          <cell r="O54">
            <v>0.39565119928267212</v>
          </cell>
        </row>
        <row r="55">
          <cell r="B55" t="str">
            <v>Marzo</v>
          </cell>
          <cell r="C55">
            <v>8884</v>
          </cell>
          <cell r="I55">
            <v>5754</v>
          </cell>
          <cell r="K55">
            <v>12025</v>
          </cell>
          <cell r="M55">
            <v>10522</v>
          </cell>
          <cell r="N55">
            <v>-0.12498960498960499</v>
          </cell>
          <cell r="O55">
            <v>0.18437640702386315</v>
          </cell>
        </row>
        <row r="56">
          <cell r="B56" t="str">
            <v>Abril</v>
          </cell>
          <cell r="C56">
            <v>5876</v>
          </cell>
          <cell r="I56">
            <v>8238</v>
          </cell>
          <cell r="K56">
            <v>11217</v>
          </cell>
          <cell r="M56">
            <v>12181</v>
          </cell>
          <cell r="N56">
            <v>8.5940982437371805E-2</v>
          </cell>
          <cell r="O56">
            <v>1.0730088495575223</v>
          </cell>
        </row>
        <row r="57">
          <cell r="B57" t="str">
            <v>Mayo</v>
          </cell>
          <cell r="C57">
            <v>6134</v>
          </cell>
          <cell r="I57">
            <v>8230</v>
          </cell>
          <cell r="K57">
            <v>10705</v>
          </cell>
          <cell r="M57">
            <v>16997</v>
          </cell>
          <cell r="N57">
            <v>0.58776272769733762</v>
          </cell>
          <cell r="O57">
            <v>1.7709488099119661</v>
          </cell>
        </row>
        <row r="58">
          <cell r="B58" t="str">
            <v>Junio</v>
          </cell>
          <cell r="C58">
            <v>10539</v>
          </cell>
          <cell r="I58">
            <v>11640</v>
          </cell>
          <cell r="K58">
            <v>13389</v>
          </cell>
          <cell r="M58">
            <v>14806</v>
          </cell>
          <cell r="N58">
            <v>0.10583314661289123</v>
          </cell>
          <cell r="O58">
            <v>0.40487712306670454</v>
          </cell>
        </row>
        <row r="59">
          <cell r="B59" t="str">
            <v>Julio</v>
          </cell>
          <cell r="C59">
            <v>13468</v>
          </cell>
          <cell r="I59">
            <v>16093</v>
          </cell>
          <cell r="K59">
            <v>19485</v>
          </cell>
          <cell r="M59">
            <v>16922</v>
          </cell>
          <cell r="N59">
            <v>-0.1315370798049782</v>
          </cell>
          <cell r="O59">
            <v>0.25645975645975638</v>
          </cell>
        </row>
        <row r="60">
          <cell r="B60" t="str">
            <v>Agosto</v>
          </cell>
          <cell r="C60">
            <v>14975</v>
          </cell>
          <cell r="I60">
            <v>20033</v>
          </cell>
          <cell r="K60">
            <v>20000</v>
          </cell>
          <cell r="M60">
            <v>18481</v>
          </cell>
          <cell r="N60">
            <v>-7.5949999999999962E-2</v>
          </cell>
          <cell r="O60">
            <v>0.23412353923205331</v>
          </cell>
        </row>
        <row r="61">
          <cell r="B61" t="str">
            <v>Septiembre</v>
          </cell>
          <cell r="C61">
            <v>11835</v>
          </cell>
          <cell r="I61">
            <v>17725</v>
          </cell>
          <cell r="K61">
            <v>17405</v>
          </cell>
          <cell r="M61">
            <v>14713</v>
          </cell>
          <cell r="N61">
            <v>-0.15466819879345017</v>
          </cell>
          <cell r="O61">
            <v>0.24317701732150399</v>
          </cell>
        </row>
        <row r="62">
          <cell r="B62" t="str">
            <v>Octubre</v>
          </cell>
          <cell r="C62">
            <v>12204</v>
          </cell>
          <cell r="I62">
            <v>13863</v>
          </cell>
          <cell r="K62">
            <v>17037</v>
          </cell>
          <cell r="M62">
            <v>9764</v>
          </cell>
          <cell r="N62">
            <v>-0.42689440629218756</v>
          </cell>
          <cell r="O62">
            <v>-0.19993444772205837</v>
          </cell>
        </row>
        <row r="63">
          <cell r="B63" t="str">
            <v>Noviembre</v>
          </cell>
          <cell r="C63">
            <v>13337</v>
          </cell>
          <cell r="I63">
            <v>17150</v>
          </cell>
          <cell r="K63">
            <v>9424</v>
          </cell>
          <cell r="M63">
            <v>7049</v>
          </cell>
          <cell r="N63">
            <v>-0.25201612903225812</v>
          </cell>
          <cell r="O63">
            <v>-0.47147034565494494</v>
          </cell>
        </row>
        <row r="64">
          <cell r="B64" t="str">
            <v>Diciembre</v>
          </cell>
          <cell r="C64">
            <v>12622</v>
          </cell>
          <cell r="I64">
            <v>16155</v>
          </cell>
          <cell r="K64">
            <v>13222</v>
          </cell>
          <cell r="M64">
            <v>9980</v>
          </cell>
          <cell r="N64">
            <v>-0.24519739827560127</v>
          </cell>
          <cell r="O64">
            <v>-0.20931706544129303</v>
          </cell>
        </row>
        <row r="65">
          <cell r="C65">
            <v>120218</v>
          </cell>
          <cell r="I65">
            <v>145075</v>
          </cell>
          <cell r="K65">
            <v>161677</v>
          </cell>
          <cell r="M65">
            <v>148740</v>
          </cell>
          <cell r="N65">
            <v>-8.0017565887541164E-2</v>
          </cell>
          <cell r="O65">
            <v>0.23725232494302029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2205</v>
          </cell>
          <cell r="I75">
            <v>5530</v>
          </cell>
          <cell r="K75">
            <v>3124</v>
          </cell>
          <cell r="M75">
            <v>2305</v>
          </cell>
          <cell r="N75">
            <v>-0.26216389244558258</v>
          </cell>
          <cell r="O75">
            <v>4.5351473922902397E-2</v>
          </cell>
        </row>
        <row r="76">
          <cell r="B76" t="str">
            <v>Febrero</v>
          </cell>
          <cell r="C76">
            <v>809</v>
          </cell>
          <cell r="I76">
            <v>4644</v>
          </cell>
          <cell r="K76">
            <v>3553</v>
          </cell>
          <cell r="M76">
            <v>2787</v>
          </cell>
          <cell r="N76">
            <v>-0.21559245707852515</v>
          </cell>
          <cell r="O76">
            <v>2.4449938195302843</v>
          </cell>
        </row>
        <row r="77">
          <cell r="B77" t="str">
            <v>Marzo</v>
          </cell>
          <cell r="C77">
            <v>1543</v>
          </cell>
          <cell r="I77">
            <v>3320</v>
          </cell>
          <cell r="K77">
            <v>3066</v>
          </cell>
          <cell r="M77">
            <v>2824</v>
          </cell>
          <cell r="N77">
            <v>-7.8930202217873502E-2</v>
          </cell>
          <cell r="O77">
            <v>0.83020090732339602</v>
          </cell>
        </row>
        <row r="78">
          <cell r="B78" t="str">
            <v>Abril</v>
          </cell>
          <cell r="C78">
            <v>2624</v>
          </cell>
          <cell r="I78">
            <v>6248</v>
          </cell>
          <cell r="K78">
            <v>10451</v>
          </cell>
          <cell r="M78">
            <v>3172</v>
          </cell>
          <cell r="N78">
            <v>-0.69648837431824706</v>
          </cell>
          <cell r="O78">
            <v>0.20884146341463405</v>
          </cell>
        </row>
        <row r="79">
          <cell r="B79" t="str">
            <v>Mayo</v>
          </cell>
          <cell r="C79">
            <v>2636</v>
          </cell>
          <cell r="I79">
            <v>6057</v>
          </cell>
          <cell r="K79">
            <v>2644</v>
          </cell>
          <cell r="M79">
            <v>4016</v>
          </cell>
          <cell r="N79">
            <v>0.51891074130105896</v>
          </cell>
          <cell r="O79">
            <v>0.5235204855842186</v>
          </cell>
        </row>
        <row r="80">
          <cell r="B80" t="str">
            <v>Junio</v>
          </cell>
          <cell r="C80">
            <v>3014</v>
          </cell>
          <cell r="I80">
            <v>2599</v>
          </cell>
          <cell r="K80">
            <v>4933</v>
          </cell>
          <cell r="M80">
            <v>5206</v>
          </cell>
          <cell r="N80">
            <v>5.5341577133590114E-2</v>
          </cell>
          <cell r="O80">
            <v>0.72727272727272729</v>
          </cell>
        </row>
        <row r="81">
          <cell r="B81" t="str">
            <v>Julio</v>
          </cell>
          <cell r="C81">
            <v>6478</v>
          </cell>
          <cell r="I81">
            <v>3159</v>
          </cell>
          <cell r="K81">
            <v>7801</v>
          </cell>
          <cell r="M81">
            <v>8722</v>
          </cell>
          <cell r="N81">
            <v>0.11806178695039105</v>
          </cell>
          <cell r="O81">
            <v>0.34640321086755166</v>
          </cell>
        </row>
        <row r="82">
          <cell r="B82" t="str">
            <v>Agosto</v>
          </cell>
          <cell r="C82">
            <v>8528</v>
          </cell>
          <cell r="I82">
            <v>11561</v>
          </cell>
          <cell r="K82">
            <v>6883</v>
          </cell>
          <cell r="M82">
            <v>12107</v>
          </cell>
          <cell r="N82">
            <v>0.75897137875926202</v>
          </cell>
          <cell r="O82">
            <v>0.41967636022514077</v>
          </cell>
        </row>
        <row r="83">
          <cell r="B83" t="str">
            <v>Septiembre</v>
          </cell>
          <cell r="C83">
            <v>6378</v>
          </cell>
          <cell r="I83">
            <v>5185</v>
          </cell>
          <cell r="K83">
            <v>6653</v>
          </cell>
          <cell r="M83">
            <v>7095</v>
          </cell>
          <cell r="N83">
            <v>6.6436194198106202E-2</v>
          </cell>
          <cell r="O83">
            <v>0.11241768579491995</v>
          </cell>
        </row>
        <row r="84">
          <cell r="B84" t="str">
            <v>Octubre</v>
          </cell>
          <cell r="C84">
            <v>3514</v>
          </cell>
          <cell r="I84">
            <v>10882</v>
          </cell>
          <cell r="K84">
            <v>4073</v>
          </cell>
          <cell r="M84">
            <v>4574</v>
          </cell>
          <cell r="N84">
            <v>0.12300515590473848</v>
          </cell>
          <cell r="O84">
            <v>0.30165054069436548</v>
          </cell>
        </row>
        <row r="85">
          <cell r="B85" t="str">
            <v>Noviembre</v>
          </cell>
          <cell r="C85">
            <v>2262</v>
          </cell>
          <cell r="I85">
            <v>10954</v>
          </cell>
          <cell r="K85">
            <v>2063</v>
          </cell>
          <cell r="M85">
            <v>2770</v>
          </cell>
          <cell r="N85">
            <v>0.34270479883664562</v>
          </cell>
          <cell r="O85">
            <v>0.22458001768346603</v>
          </cell>
        </row>
        <row r="86">
          <cell r="B86" t="str">
            <v>Diciembre</v>
          </cell>
          <cell r="C86">
            <v>2428</v>
          </cell>
          <cell r="I86">
            <v>5365</v>
          </cell>
          <cell r="K86">
            <v>2175</v>
          </cell>
          <cell r="M86">
            <v>3501</v>
          </cell>
          <cell r="N86">
            <v>0.60965517241379308</v>
          </cell>
          <cell r="O86">
            <v>0.44192751235584837</v>
          </cell>
        </row>
        <row r="87">
          <cell r="C87">
            <v>42419</v>
          </cell>
          <cell r="I87">
            <v>75504</v>
          </cell>
          <cell r="K87">
            <v>57419</v>
          </cell>
          <cell r="M87">
            <v>59079</v>
          </cell>
          <cell r="N87">
            <v>2.8910291018652279E-2</v>
          </cell>
          <cell r="O87">
            <v>0.39274853249722996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88739</v>
          </cell>
          <cell r="I97">
            <v>84324</v>
          </cell>
          <cell r="K97">
            <v>85306</v>
          </cell>
          <cell r="M97">
            <v>101589</v>
          </cell>
          <cell r="N97">
            <v>0.19087754671418189</v>
          </cell>
          <cell r="O97">
            <v>0.1448066802645962</v>
          </cell>
        </row>
        <row r="98">
          <cell r="B98" t="str">
            <v>Febrero</v>
          </cell>
          <cell r="C98">
            <v>85300</v>
          </cell>
          <cell r="I98">
            <v>92342</v>
          </cell>
          <cell r="K98">
            <v>97165</v>
          </cell>
          <cell r="M98">
            <v>104182</v>
          </cell>
          <cell r="N98">
            <v>7.2217362218905956E-2</v>
          </cell>
          <cell r="O98">
            <v>0.22135990621336465</v>
          </cell>
        </row>
        <row r="99">
          <cell r="B99" t="str">
            <v>Marzo</v>
          </cell>
          <cell r="C99">
            <v>83948</v>
          </cell>
          <cell r="I99">
            <v>100237</v>
          </cell>
          <cell r="K99">
            <v>93443</v>
          </cell>
          <cell r="M99">
            <v>109207</v>
          </cell>
          <cell r="N99">
            <v>0.16870177541388864</v>
          </cell>
          <cell r="O99">
            <v>0.30088864535188442</v>
          </cell>
        </row>
        <row r="100">
          <cell r="B100" t="str">
            <v>Abril</v>
          </cell>
          <cell r="C100">
            <v>69387</v>
          </cell>
          <cell r="I100">
            <v>98530</v>
          </cell>
          <cell r="K100">
            <v>100611</v>
          </cell>
          <cell r="M100">
            <v>97680</v>
          </cell>
          <cell r="N100">
            <v>-2.9132003458866351E-2</v>
          </cell>
          <cell r="O100">
            <v>0.40775649617363485</v>
          </cell>
        </row>
        <row r="101">
          <cell r="B101" t="str">
            <v>Mayo</v>
          </cell>
          <cell r="C101">
            <v>58565</v>
          </cell>
          <cell r="I101">
            <v>89765</v>
          </cell>
          <cell r="K101">
            <v>97953</v>
          </cell>
          <cell r="M101">
            <v>96985</v>
          </cell>
          <cell r="N101">
            <v>-9.8822904862536642E-3</v>
          </cell>
          <cell r="O101">
            <v>0.65602322206095787</v>
          </cell>
        </row>
        <row r="102">
          <cell r="B102" t="str">
            <v>Junio</v>
          </cell>
          <cell r="C102">
            <v>66697</v>
          </cell>
          <cell r="I102">
            <v>78844</v>
          </cell>
          <cell r="K102">
            <v>109897</v>
          </cell>
          <cell r="M102">
            <v>104917</v>
          </cell>
          <cell r="N102">
            <v>-4.5315158739547057E-2</v>
          </cell>
          <cell r="O102">
            <v>0.57303926713345432</v>
          </cell>
        </row>
        <row r="103">
          <cell r="B103" t="str">
            <v>Julio</v>
          </cell>
          <cell r="C103">
            <v>73223</v>
          </cell>
          <cell r="I103">
            <v>80708</v>
          </cell>
          <cell r="K103">
            <v>98687</v>
          </cell>
          <cell r="M103">
            <v>112867</v>
          </cell>
          <cell r="N103">
            <v>0.14368660512529519</v>
          </cell>
          <cell r="O103">
            <v>0.54141458284965105</v>
          </cell>
        </row>
        <row r="104">
          <cell r="B104" t="str">
            <v>Agosto</v>
          </cell>
          <cell r="C104">
            <v>82668</v>
          </cell>
          <cell r="I104">
            <v>105217</v>
          </cell>
          <cell r="K104">
            <v>108882</v>
          </cell>
          <cell r="M104">
            <v>119672</v>
          </cell>
          <cell r="N104">
            <v>9.9098106206719105E-2</v>
          </cell>
          <cell r="O104">
            <v>0.44762181255141043</v>
          </cell>
        </row>
        <row r="105">
          <cell r="B105" t="str">
            <v>Septiembre</v>
          </cell>
          <cell r="C105">
            <v>70727</v>
          </cell>
          <cell r="I105">
            <v>84515</v>
          </cell>
          <cell r="K105">
            <v>101179</v>
          </cell>
          <cell r="M105">
            <v>102423</v>
          </cell>
          <cell r="N105">
            <v>1.2295041461172662E-2</v>
          </cell>
          <cell r="O105">
            <v>0.44814568693709611</v>
          </cell>
        </row>
        <row r="106">
          <cell r="B106" t="str">
            <v>Octubre</v>
          </cell>
          <cell r="C106">
            <v>69016</v>
          </cell>
          <cell r="I106">
            <v>107867</v>
          </cell>
          <cell r="K106">
            <v>125295</v>
          </cell>
          <cell r="M106">
            <v>111741</v>
          </cell>
          <cell r="N106">
            <v>-0.10817670298096493</v>
          </cell>
          <cell r="O106">
            <v>0.61905934855685629</v>
          </cell>
        </row>
        <row r="107">
          <cell r="B107" t="str">
            <v>Noviembre</v>
          </cell>
          <cell r="C107">
            <v>70708</v>
          </cell>
          <cell r="I107">
            <v>85669</v>
          </cell>
          <cell r="K107">
            <v>105355</v>
          </cell>
          <cell r="M107">
            <v>99856</v>
          </cell>
          <cell r="N107">
            <v>-5.2194959897489457E-2</v>
          </cell>
          <cell r="O107">
            <v>0.41223058211234931</v>
          </cell>
        </row>
        <row r="108">
          <cell r="B108" t="str">
            <v>Diciembre</v>
          </cell>
          <cell r="C108">
            <v>74200</v>
          </cell>
          <cell r="I108">
            <v>87467</v>
          </cell>
          <cell r="K108">
            <v>104299</v>
          </cell>
          <cell r="M108">
            <v>84356</v>
          </cell>
          <cell r="N108">
            <v>-0.1912098869596065</v>
          </cell>
          <cell r="O108">
            <v>0.13687331536388148</v>
          </cell>
        </row>
        <row r="109">
          <cell r="C109">
            <v>893178</v>
          </cell>
          <cell r="I109">
            <v>1095485</v>
          </cell>
          <cell r="K109">
            <v>1228072</v>
          </cell>
          <cell r="M109">
            <v>1245475</v>
          </cell>
          <cell r="N109">
            <v>1.4170993231667151E-2</v>
          </cell>
          <cell r="O109">
            <v>0.39443089731274172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42091</v>
          </cell>
          <cell r="I119">
            <v>50977</v>
          </cell>
          <cell r="K119">
            <v>48434</v>
          </cell>
          <cell r="M119">
            <v>58730</v>
          </cell>
          <cell r="N119">
            <v>0.21257794111574513</v>
          </cell>
          <cell r="O119">
            <v>0.39531016131714614</v>
          </cell>
        </row>
        <row r="120">
          <cell r="B120" t="str">
            <v>Febrero</v>
          </cell>
          <cell r="C120">
            <v>44958</v>
          </cell>
          <cell r="I120">
            <v>59365</v>
          </cell>
          <cell r="K120">
            <v>58781</v>
          </cell>
          <cell r="M120">
            <v>57712</v>
          </cell>
          <cell r="N120">
            <v>-1.818614858542722E-2</v>
          </cell>
          <cell r="O120">
            <v>0.28368699675252462</v>
          </cell>
        </row>
        <row r="121">
          <cell r="B121" t="str">
            <v>Marzo</v>
          </cell>
          <cell r="C121">
            <v>40252</v>
          </cell>
          <cell r="I121">
            <v>52398</v>
          </cell>
          <cell r="K121">
            <v>52865</v>
          </cell>
          <cell r="M121">
            <v>58698</v>
          </cell>
          <cell r="N121">
            <v>0.11033765251111327</v>
          </cell>
          <cell r="O121">
            <v>0.45826294345622576</v>
          </cell>
        </row>
        <row r="122">
          <cell r="B122" t="str">
            <v>Abril</v>
          </cell>
          <cell r="C122">
            <v>36924</v>
          </cell>
          <cell r="I122">
            <v>62277</v>
          </cell>
          <cell r="K122">
            <v>61897</v>
          </cell>
          <cell r="M122">
            <v>58370</v>
          </cell>
          <cell r="N122">
            <v>-5.6981760020679562E-2</v>
          </cell>
          <cell r="O122">
            <v>0.58081464630050905</v>
          </cell>
        </row>
        <row r="123">
          <cell r="B123" t="str">
            <v>Mayo</v>
          </cell>
          <cell r="C123">
            <v>32342</v>
          </cell>
          <cell r="I123">
            <v>55252</v>
          </cell>
          <cell r="K123">
            <v>63430</v>
          </cell>
          <cell r="M123">
            <v>57570</v>
          </cell>
          <cell r="N123">
            <v>-9.2385306637237874E-2</v>
          </cell>
          <cell r="O123">
            <v>0.780038340238699</v>
          </cell>
        </row>
        <row r="124">
          <cell r="B124" t="str">
            <v>Junio</v>
          </cell>
          <cell r="C124">
            <v>41125</v>
          </cell>
          <cell r="I124">
            <v>50592</v>
          </cell>
          <cell r="K124">
            <v>70294</v>
          </cell>
          <cell r="M124">
            <v>70684</v>
          </cell>
          <cell r="N124">
            <v>5.5481264403789421E-3</v>
          </cell>
          <cell r="O124">
            <v>0.71875987841945288</v>
          </cell>
        </row>
        <row r="125">
          <cell r="B125" t="str">
            <v>Julio</v>
          </cell>
          <cell r="C125">
            <v>44575</v>
          </cell>
          <cell r="I125">
            <v>46134</v>
          </cell>
          <cell r="K125">
            <v>55757</v>
          </cell>
          <cell r="M125">
            <v>75808</v>
          </cell>
          <cell r="N125">
            <v>0.35961403949279913</v>
          </cell>
          <cell r="O125">
            <v>0.70068424004486829</v>
          </cell>
        </row>
        <row r="126">
          <cell r="B126" t="str">
            <v>Agosto</v>
          </cell>
          <cell r="C126">
            <v>44731</v>
          </cell>
          <cell r="I126">
            <v>65185</v>
          </cell>
          <cell r="K126">
            <v>75839</v>
          </cell>
          <cell r="M126">
            <v>82502</v>
          </cell>
          <cell r="N126">
            <v>8.7857171112488253E-2</v>
          </cell>
          <cell r="O126">
            <v>0.84440321030158061</v>
          </cell>
        </row>
        <row r="127">
          <cell r="B127" t="str">
            <v>Septiembre</v>
          </cell>
          <cell r="C127">
            <v>38111</v>
          </cell>
          <cell r="I127">
            <v>57053</v>
          </cell>
          <cell r="K127">
            <v>72566</v>
          </cell>
          <cell r="M127">
            <v>69731</v>
          </cell>
          <cell r="N127">
            <v>-3.9067883030620365E-2</v>
          </cell>
          <cell r="O127">
            <v>0.82968171918868561</v>
          </cell>
        </row>
        <row r="128">
          <cell r="B128" t="str">
            <v>Octubre</v>
          </cell>
          <cell r="C128">
            <v>37865</v>
          </cell>
          <cell r="I128">
            <v>68927</v>
          </cell>
          <cell r="K128">
            <v>90194</v>
          </cell>
          <cell r="M128">
            <v>68520</v>
          </cell>
          <cell r="N128">
            <v>-0.24030423309754534</v>
          </cell>
          <cell r="O128">
            <v>0.80958668955499813</v>
          </cell>
        </row>
        <row r="129">
          <cell r="B129" t="str">
            <v>Noviembre</v>
          </cell>
          <cell r="C129">
            <v>37032</v>
          </cell>
          <cell r="I129">
            <v>51768</v>
          </cell>
          <cell r="K129">
            <v>62736</v>
          </cell>
          <cell r="M129">
            <v>58789</v>
          </cell>
          <cell r="N129">
            <v>-6.2914435093088472E-2</v>
          </cell>
          <cell r="O129">
            <v>0.58751890257074968</v>
          </cell>
        </row>
        <row r="130">
          <cell r="B130" t="str">
            <v>Diciembre</v>
          </cell>
          <cell r="C130">
            <v>36576</v>
          </cell>
          <cell r="I130">
            <v>53949</v>
          </cell>
          <cell r="K130">
            <v>62797</v>
          </cell>
          <cell r="M130">
            <v>44607</v>
          </cell>
          <cell r="N130">
            <v>-0.28966351895791198</v>
          </cell>
          <cell r="O130">
            <v>0.21957020997375332</v>
          </cell>
        </row>
        <row r="131">
          <cell r="C131">
            <v>476582</v>
          </cell>
          <cell r="I131">
            <v>673877</v>
          </cell>
          <cell r="K131">
            <v>775590</v>
          </cell>
          <cell r="M131">
            <v>761721</v>
          </cell>
          <cell r="N131">
            <v>-1.7881870575948589E-2</v>
          </cell>
          <cell r="O131">
            <v>0.59829997775828714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11898</v>
          </cell>
          <cell r="I141">
            <v>4976</v>
          </cell>
          <cell r="K141">
            <v>4993</v>
          </cell>
          <cell r="M141">
            <v>5093</v>
          </cell>
          <cell r="N141">
            <v>2.0028039254956997E-2</v>
          </cell>
          <cell r="O141">
            <v>-0.57194486468313999</v>
          </cell>
        </row>
        <row r="142">
          <cell r="B142" t="str">
            <v>Febrero</v>
          </cell>
          <cell r="C142">
            <v>10576</v>
          </cell>
          <cell r="I142">
            <v>3796</v>
          </cell>
          <cell r="K142">
            <v>5377</v>
          </cell>
          <cell r="M142">
            <v>5005</v>
          </cell>
          <cell r="N142">
            <v>-6.9183559605728084E-2</v>
          </cell>
          <cell r="O142">
            <v>-0.52675869894099847</v>
          </cell>
        </row>
        <row r="143">
          <cell r="B143" t="str">
            <v>Marzo</v>
          </cell>
          <cell r="C143">
            <v>12229</v>
          </cell>
          <cell r="I143">
            <v>7067</v>
          </cell>
          <cell r="K143">
            <v>6335</v>
          </cell>
          <cell r="M143">
            <v>7007</v>
          </cell>
          <cell r="N143">
            <v>0.10607734806629843</v>
          </cell>
          <cell r="O143">
            <v>-0.42701774470520892</v>
          </cell>
        </row>
        <row r="144">
          <cell r="B144" t="str">
            <v>Abril</v>
          </cell>
          <cell r="C144">
            <v>7330</v>
          </cell>
          <cell r="I144">
            <v>3719</v>
          </cell>
          <cell r="K144">
            <v>6723</v>
          </cell>
          <cell r="M144">
            <v>4485</v>
          </cell>
          <cell r="N144">
            <v>-0.33288710397144128</v>
          </cell>
          <cell r="O144">
            <v>-0.38813096862210095</v>
          </cell>
        </row>
        <row r="145">
          <cell r="B145" t="str">
            <v>Mayo</v>
          </cell>
          <cell r="C145">
            <v>3605</v>
          </cell>
          <cell r="I145">
            <v>2829</v>
          </cell>
          <cell r="K145">
            <v>6831</v>
          </cell>
          <cell r="M145">
            <v>4423</v>
          </cell>
          <cell r="N145">
            <v>-0.35251061338017864</v>
          </cell>
          <cell r="O145">
            <v>0.22690707350901529</v>
          </cell>
        </row>
        <row r="146">
          <cell r="B146" t="str">
            <v>Junio</v>
          </cell>
          <cell r="C146">
            <v>2475</v>
          </cell>
          <cell r="I146">
            <v>2320</v>
          </cell>
          <cell r="K146">
            <v>4197</v>
          </cell>
          <cell r="M146">
            <v>3422</v>
          </cell>
          <cell r="N146">
            <v>-0.18465570645699314</v>
          </cell>
          <cell r="O146">
            <v>0.38262626262626265</v>
          </cell>
        </row>
        <row r="147">
          <cell r="B147" t="str">
            <v>Julio</v>
          </cell>
          <cell r="C147">
            <v>4531</v>
          </cell>
          <cell r="I147">
            <v>3214</v>
          </cell>
          <cell r="K147">
            <v>2579</v>
          </cell>
          <cell r="M147">
            <v>3664</v>
          </cell>
          <cell r="N147">
            <v>0.42070569988367579</v>
          </cell>
          <cell r="O147">
            <v>-0.19134848819245198</v>
          </cell>
        </row>
        <row r="148">
          <cell r="B148" t="str">
            <v>Agosto</v>
          </cell>
          <cell r="C148">
            <v>3470</v>
          </cell>
          <cell r="I148">
            <v>2991</v>
          </cell>
          <cell r="K148">
            <v>2725</v>
          </cell>
          <cell r="M148">
            <v>4368</v>
          </cell>
          <cell r="N148">
            <v>0.60293577981651381</v>
          </cell>
          <cell r="O148">
            <v>0.25878962536023065</v>
          </cell>
        </row>
        <row r="149">
          <cell r="B149" t="str">
            <v>Septiembre</v>
          </cell>
          <cell r="C149">
            <v>8709</v>
          </cell>
          <cell r="I149">
            <v>1957</v>
          </cell>
          <cell r="K149">
            <v>3736</v>
          </cell>
          <cell r="M149">
            <v>3728</v>
          </cell>
          <cell r="N149">
            <v>-2.1413276231263545E-3</v>
          </cell>
          <cell r="O149">
            <v>-0.57193707658743831</v>
          </cell>
        </row>
        <row r="150">
          <cell r="B150" t="str">
            <v>Octubre</v>
          </cell>
          <cell r="C150">
            <v>5517</v>
          </cell>
          <cell r="I150">
            <v>3075</v>
          </cell>
          <cell r="K150">
            <v>4324</v>
          </cell>
          <cell r="M150">
            <v>5830</v>
          </cell>
          <cell r="N150">
            <v>0.34828862164662344</v>
          </cell>
          <cell r="O150">
            <v>5.6733732100779477E-2</v>
          </cell>
        </row>
        <row r="151">
          <cell r="B151" t="str">
            <v>Noviembre</v>
          </cell>
          <cell r="C151">
            <v>10270</v>
          </cell>
          <cell r="I151">
            <v>5078</v>
          </cell>
          <cell r="K151">
            <v>5984</v>
          </cell>
          <cell r="M151">
            <v>7349</v>
          </cell>
          <cell r="N151">
            <v>0.2281082887700534</v>
          </cell>
          <cell r="O151">
            <v>-0.28442064264849076</v>
          </cell>
        </row>
        <row r="152">
          <cell r="B152" t="str">
            <v>Diciembre</v>
          </cell>
          <cell r="C152">
            <v>11143</v>
          </cell>
          <cell r="I152">
            <v>4905</v>
          </cell>
          <cell r="K152">
            <v>6500</v>
          </cell>
          <cell r="M152">
            <v>6382</v>
          </cell>
          <cell r="N152">
            <v>-1.8153846153846187E-2</v>
          </cell>
          <cell r="O152">
            <v>-0.42726375302880737</v>
          </cell>
        </row>
        <row r="153">
          <cell r="C153">
            <v>91753</v>
          </cell>
          <cell r="I153">
            <v>45927</v>
          </cell>
          <cell r="K153">
            <v>60304</v>
          </cell>
          <cell r="M153">
            <v>60756</v>
          </cell>
          <cell r="N153">
            <v>7.4953568585831576E-3</v>
          </cell>
          <cell r="O153">
            <v>-0.3378309156103888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9371</v>
          </cell>
          <cell r="I163">
            <v>3457</v>
          </cell>
          <cell r="K163">
            <v>4073</v>
          </cell>
          <cell r="M163">
            <v>4322</v>
          </cell>
          <cell r="N163">
            <v>6.1134299042474805E-2</v>
          </cell>
          <cell r="O163">
            <v>-0.53878988368370506</v>
          </cell>
        </row>
        <row r="164">
          <cell r="B164" t="str">
            <v>Febrero</v>
          </cell>
          <cell r="C164">
            <v>8615</v>
          </cell>
          <cell r="I164">
            <v>5286</v>
          </cell>
          <cell r="K164">
            <v>9048</v>
          </cell>
          <cell r="M164">
            <v>6182</v>
          </cell>
          <cell r="N164">
            <v>-0.31675508399646335</v>
          </cell>
          <cell r="O164">
            <v>-0.28241439349970976</v>
          </cell>
        </row>
        <row r="165">
          <cell r="B165" t="str">
            <v>Marzo</v>
          </cell>
          <cell r="C165">
            <v>8501</v>
          </cell>
          <cell r="I165">
            <v>6981</v>
          </cell>
          <cell r="K165">
            <v>9135</v>
          </cell>
          <cell r="M165">
            <v>4939</v>
          </cell>
          <cell r="N165">
            <v>-0.45933223864258343</v>
          </cell>
          <cell r="O165">
            <v>-0.4190095282907893</v>
          </cell>
        </row>
        <row r="166">
          <cell r="B166" t="str">
            <v>Abril</v>
          </cell>
          <cell r="C166">
            <v>8689</v>
          </cell>
          <cell r="I166">
            <v>7206</v>
          </cell>
          <cell r="K166">
            <v>9264</v>
          </cell>
          <cell r="M166">
            <v>7525</v>
          </cell>
          <cell r="N166">
            <v>-0.18771588946459417</v>
          </cell>
          <cell r="O166">
            <v>-0.1339624812981931</v>
          </cell>
        </row>
        <row r="167">
          <cell r="B167" t="str">
            <v>Mayo</v>
          </cell>
          <cell r="C167">
            <v>8901</v>
          </cell>
          <cell r="I167">
            <v>5583</v>
          </cell>
          <cell r="K167">
            <v>6665</v>
          </cell>
          <cell r="M167">
            <v>6516</v>
          </cell>
          <cell r="N167">
            <v>-2.2355588897224332E-2</v>
          </cell>
          <cell r="O167">
            <v>-0.26794742163801821</v>
          </cell>
        </row>
        <row r="168">
          <cell r="B168" t="str">
            <v>Junio</v>
          </cell>
          <cell r="C168">
            <v>7737</v>
          </cell>
          <cell r="I168">
            <v>3065</v>
          </cell>
          <cell r="K168">
            <v>6352</v>
          </cell>
          <cell r="M168">
            <v>6666</v>
          </cell>
          <cell r="N168">
            <v>4.9433249370277155E-2</v>
          </cell>
          <cell r="O168">
            <v>-0.13842574641333849</v>
          </cell>
        </row>
        <row r="169">
          <cell r="B169" t="str">
            <v>Julio</v>
          </cell>
          <cell r="C169">
            <v>7345</v>
          </cell>
          <cell r="I169">
            <v>3821</v>
          </cell>
          <cell r="K169">
            <v>5284</v>
          </cell>
          <cell r="M169">
            <v>6802</v>
          </cell>
          <cell r="N169">
            <v>0.28728236184708544</v>
          </cell>
          <cell r="O169">
            <v>-7.3927842069435035E-2</v>
          </cell>
        </row>
        <row r="170">
          <cell r="B170" t="str">
            <v>Agosto</v>
          </cell>
          <cell r="C170">
            <v>12103</v>
          </cell>
          <cell r="I170">
            <v>7591</v>
          </cell>
          <cell r="K170">
            <v>8768</v>
          </cell>
          <cell r="M170">
            <v>9306</v>
          </cell>
          <cell r="N170">
            <v>6.1359489051094895E-2</v>
          </cell>
          <cell r="O170">
            <v>-0.2310997273403288</v>
          </cell>
        </row>
        <row r="171">
          <cell r="B171" t="str">
            <v>Septiembre</v>
          </cell>
          <cell r="C171">
            <v>8790</v>
          </cell>
          <cell r="I171">
            <v>6027</v>
          </cell>
          <cell r="K171">
            <v>5100</v>
          </cell>
          <cell r="M171">
            <v>7942</v>
          </cell>
          <cell r="N171">
            <v>0.55725490196078442</v>
          </cell>
          <cell r="O171">
            <v>-9.6473265073947712E-2</v>
          </cell>
        </row>
        <row r="172">
          <cell r="B172" t="str">
            <v>Octubre</v>
          </cell>
          <cell r="C172">
            <v>7592</v>
          </cell>
          <cell r="I172">
            <v>6802</v>
          </cell>
          <cell r="K172">
            <v>4406</v>
          </cell>
          <cell r="M172">
            <v>10904</v>
          </cell>
          <cell r="N172">
            <v>1.4748070812528371</v>
          </cell>
          <cell r="O172">
            <v>0.43624868282402529</v>
          </cell>
        </row>
        <row r="173">
          <cell r="B173" t="str">
            <v>Noviembre</v>
          </cell>
          <cell r="C173">
            <v>2375</v>
          </cell>
          <cell r="I173">
            <v>4995</v>
          </cell>
          <cell r="K173">
            <v>4070</v>
          </cell>
          <cell r="M173">
            <v>7615</v>
          </cell>
          <cell r="N173">
            <v>0.87100737100737091</v>
          </cell>
          <cell r="O173">
            <v>2.2063157894736842</v>
          </cell>
        </row>
        <row r="174">
          <cell r="B174" t="str">
            <v>Diciembre</v>
          </cell>
          <cell r="C174">
            <v>2509</v>
          </cell>
          <cell r="I174">
            <v>4838</v>
          </cell>
          <cell r="K174">
            <v>4128</v>
          </cell>
          <cell r="M174">
            <v>6510</v>
          </cell>
          <cell r="N174">
            <v>0.57703488372093026</v>
          </cell>
          <cell r="O174">
            <v>1.5946592267835791</v>
          </cell>
        </row>
        <row r="175">
          <cell r="C175">
            <v>92528</v>
          </cell>
          <cell r="I175">
            <v>65652</v>
          </cell>
          <cell r="K175">
            <v>76293</v>
          </cell>
          <cell r="M175">
            <v>85229</v>
          </cell>
          <cell r="N175">
            <v>0.1171273904552188</v>
          </cell>
          <cell r="O175">
            <v>-7.8884229638595871E-2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3266</v>
          </cell>
          <cell r="I185">
            <v>3777</v>
          </cell>
          <cell r="K185">
            <v>3304</v>
          </cell>
          <cell r="M185">
            <v>3117</v>
          </cell>
          <cell r="N185">
            <v>-5.6598062953995165E-2</v>
          </cell>
          <cell r="O185">
            <v>-4.5621555419473325E-2</v>
          </cell>
        </row>
        <row r="186">
          <cell r="B186" t="str">
            <v>Febrero</v>
          </cell>
          <cell r="C186">
            <v>1809</v>
          </cell>
          <cell r="I186">
            <v>2670</v>
          </cell>
          <cell r="K186">
            <v>4270</v>
          </cell>
          <cell r="M186">
            <v>3826</v>
          </cell>
          <cell r="N186">
            <v>-0.1039812646370023</v>
          </cell>
          <cell r="O186">
            <v>1.1149806522940851</v>
          </cell>
        </row>
        <row r="187">
          <cell r="B187" t="str">
            <v>Marzo</v>
          </cell>
          <cell r="C187">
            <v>2796</v>
          </cell>
          <cell r="I187">
            <v>4541</v>
          </cell>
          <cell r="K187">
            <v>3083</v>
          </cell>
          <cell r="M187">
            <v>2968</v>
          </cell>
          <cell r="N187">
            <v>-3.7301329873499878E-2</v>
          </cell>
          <cell r="O187">
            <v>6.1516452074392047E-2</v>
          </cell>
        </row>
        <row r="188">
          <cell r="B188" t="str">
            <v>Abril</v>
          </cell>
          <cell r="C188">
            <v>3453</v>
          </cell>
          <cell r="I188">
            <v>5354</v>
          </cell>
          <cell r="K188">
            <v>2209</v>
          </cell>
          <cell r="M188">
            <v>2779</v>
          </cell>
          <cell r="N188">
            <v>0.25803531009506564</v>
          </cell>
          <cell r="O188">
            <v>-0.195192586156965</v>
          </cell>
        </row>
        <row r="189">
          <cell r="B189" t="str">
            <v>Mayo</v>
          </cell>
          <cell r="C189">
            <v>1676</v>
          </cell>
          <cell r="I189">
            <v>3171</v>
          </cell>
          <cell r="K189">
            <v>2062</v>
          </cell>
          <cell r="M189">
            <v>1796</v>
          </cell>
          <cell r="N189">
            <v>-0.12900096993210475</v>
          </cell>
          <cell r="O189">
            <v>7.1599045346061985E-2</v>
          </cell>
        </row>
        <row r="190">
          <cell r="B190" t="str">
            <v>junio</v>
          </cell>
          <cell r="C190">
            <v>2405</v>
          </cell>
          <cell r="I190">
            <v>2792</v>
          </cell>
          <cell r="K190">
            <v>1595</v>
          </cell>
          <cell r="M190">
            <v>1704</v>
          </cell>
          <cell r="N190">
            <v>6.8338557993730342E-2</v>
          </cell>
          <cell r="O190">
            <v>-0.29147609147609144</v>
          </cell>
        </row>
        <row r="191">
          <cell r="B191" t="str">
            <v>Julio</v>
          </cell>
          <cell r="C191">
            <v>3864</v>
          </cell>
          <cell r="I191">
            <v>5024</v>
          </cell>
          <cell r="K191">
            <v>11773</v>
          </cell>
          <cell r="M191">
            <v>2649</v>
          </cell>
          <cell r="N191">
            <v>-0.77499362949120876</v>
          </cell>
          <cell r="O191">
            <v>-0.31444099378881984</v>
          </cell>
        </row>
        <row r="192">
          <cell r="B192" t="str">
            <v>Agosto</v>
          </cell>
          <cell r="C192">
            <v>2767</v>
          </cell>
          <cell r="I192">
            <v>3955</v>
          </cell>
          <cell r="K192">
            <v>1969</v>
          </cell>
          <cell r="M192">
            <v>2079</v>
          </cell>
          <cell r="N192">
            <v>5.5865921787709549E-2</v>
          </cell>
          <cell r="O192">
            <v>-0.24864474159739791</v>
          </cell>
        </row>
        <row r="193">
          <cell r="B193" t="str">
            <v>Septiembre</v>
          </cell>
          <cell r="C193">
            <v>2126</v>
          </cell>
          <cell r="I193">
            <v>2964</v>
          </cell>
          <cell r="K193">
            <v>2896</v>
          </cell>
          <cell r="M193">
            <v>2306</v>
          </cell>
          <cell r="N193">
            <v>-0.20372928176795579</v>
          </cell>
          <cell r="O193">
            <v>8.4666039510818525E-2</v>
          </cell>
        </row>
        <row r="194">
          <cell r="B194" t="str">
            <v>Octubre</v>
          </cell>
          <cell r="C194">
            <v>1511</v>
          </cell>
          <cell r="I194">
            <v>2701</v>
          </cell>
          <cell r="K194">
            <v>2228</v>
          </cell>
          <cell r="M194">
            <v>3906</v>
          </cell>
          <cell r="N194">
            <v>0.7531418312387792</v>
          </cell>
          <cell r="O194">
            <v>1.5850430178689607</v>
          </cell>
        </row>
        <row r="195">
          <cell r="B195" t="str">
            <v>Noviembre</v>
          </cell>
          <cell r="C195">
            <v>2532</v>
          </cell>
          <cell r="I195">
            <v>2267</v>
          </cell>
          <cell r="K195">
            <v>3491</v>
          </cell>
          <cell r="M195">
            <v>3622</v>
          </cell>
          <cell r="N195">
            <v>3.7525064451446655E-2</v>
          </cell>
          <cell r="O195">
            <v>0.43048973143759883</v>
          </cell>
        </row>
        <row r="196">
          <cell r="B196" t="str">
            <v>Diciembre</v>
          </cell>
          <cell r="C196">
            <v>1760</v>
          </cell>
          <cell r="I196">
            <v>2033</v>
          </cell>
          <cell r="K196">
            <v>3386</v>
          </cell>
          <cell r="M196">
            <v>2445</v>
          </cell>
          <cell r="N196">
            <v>-0.27790903721204963</v>
          </cell>
          <cell r="O196">
            <v>0.38920454545454541</v>
          </cell>
        </row>
        <row r="197">
          <cell r="C197">
            <v>29965</v>
          </cell>
          <cell r="I197">
            <v>41249</v>
          </cell>
          <cell r="K197">
            <v>42266</v>
          </cell>
          <cell r="M197">
            <v>33197</v>
          </cell>
          <cell r="N197">
            <v>-0.21456963043581134</v>
          </cell>
          <cell r="O197">
            <v>0.10785916903053572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1323</v>
          </cell>
          <cell r="I207">
            <v>4353</v>
          </cell>
          <cell r="K207">
            <v>2835</v>
          </cell>
          <cell r="M207">
            <v>3216</v>
          </cell>
          <cell r="N207">
            <v>0.13439153439153428</v>
          </cell>
          <cell r="O207">
            <v>1.4308390022675739</v>
          </cell>
        </row>
        <row r="208">
          <cell r="B208" t="str">
            <v>Febrero</v>
          </cell>
          <cell r="C208">
            <v>2421</v>
          </cell>
          <cell r="I208">
            <v>3212</v>
          </cell>
          <cell r="K208">
            <v>2109</v>
          </cell>
          <cell r="M208">
            <v>4610</v>
          </cell>
          <cell r="N208">
            <v>1.1858700806069229</v>
          </cell>
          <cell r="O208">
            <v>0.90417182982238753</v>
          </cell>
        </row>
        <row r="209">
          <cell r="B209" t="str">
            <v>Marzo</v>
          </cell>
          <cell r="C209">
            <v>2220</v>
          </cell>
          <cell r="I209">
            <v>5444</v>
          </cell>
          <cell r="K209">
            <v>4068</v>
          </cell>
          <cell r="M209">
            <v>2983</v>
          </cell>
          <cell r="N209">
            <v>-0.26671583087512296</v>
          </cell>
          <cell r="O209">
            <v>0.34369369369369362</v>
          </cell>
        </row>
        <row r="210">
          <cell r="B210" t="str">
            <v>Abril</v>
          </cell>
          <cell r="C210">
            <v>2043</v>
          </cell>
          <cell r="I210">
            <v>3263</v>
          </cell>
          <cell r="K210">
            <v>4140</v>
          </cell>
          <cell r="M210">
            <v>4037</v>
          </cell>
          <cell r="N210">
            <v>-2.4879227053140052E-2</v>
          </cell>
          <cell r="O210">
            <v>0.97601566324033295</v>
          </cell>
        </row>
        <row r="211">
          <cell r="B211" t="str">
            <v>Mayo</v>
          </cell>
          <cell r="C211">
            <v>1234</v>
          </cell>
          <cell r="I211">
            <v>6241</v>
          </cell>
          <cell r="K211">
            <v>3512</v>
          </cell>
          <cell r="M211">
            <v>5058</v>
          </cell>
          <cell r="N211">
            <v>0.44020501138952173</v>
          </cell>
          <cell r="O211">
            <v>3.0988654781199347</v>
          </cell>
        </row>
        <row r="212">
          <cell r="B212" t="str">
            <v>Junio</v>
          </cell>
          <cell r="C212">
            <v>1147</v>
          </cell>
          <cell r="I212">
            <v>2005</v>
          </cell>
          <cell r="K212">
            <v>2054</v>
          </cell>
          <cell r="M212">
            <v>2200</v>
          </cell>
          <cell r="N212">
            <v>7.1080817916260974E-2</v>
          </cell>
          <cell r="O212">
            <v>0.91804707933740182</v>
          </cell>
        </row>
        <row r="213">
          <cell r="B213" t="str">
            <v>Julio</v>
          </cell>
          <cell r="C213">
            <v>1049</v>
          </cell>
          <cell r="I213">
            <v>2052</v>
          </cell>
          <cell r="K213">
            <v>3330</v>
          </cell>
          <cell r="M213">
            <v>2447</v>
          </cell>
          <cell r="N213">
            <v>-0.2651651651651652</v>
          </cell>
          <cell r="O213">
            <v>1.332697807435653</v>
          </cell>
        </row>
        <row r="214">
          <cell r="B214" t="str">
            <v>Agosto</v>
          </cell>
          <cell r="C214">
            <v>1554</v>
          </cell>
          <cell r="I214">
            <v>1997</v>
          </cell>
          <cell r="K214">
            <v>3575</v>
          </cell>
          <cell r="M214">
            <v>2598</v>
          </cell>
          <cell r="N214">
            <v>-0.27328671328671328</v>
          </cell>
          <cell r="O214">
            <v>0.6718146718146718</v>
          </cell>
        </row>
        <row r="215">
          <cell r="B215" t="str">
            <v>Septiembre</v>
          </cell>
          <cell r="C215">
            <v>807</v>
          </cell>
          <cell r="I215">
            <v>3035</v>
          </cell>
          <cell r="K215">
            <v>3026</v>
          </cell>
          <cell r="M215">
            <v>2654</v>
          </cell>
          <cell r="N215">
            <v>-0.12293456708526107</v>
          </cell>
          <cell r="O215">
            <v>2.288723667905824</v>
          </cell>
        </row>
        <row r="216">
          <cell r="B216" t="str">
            <v>Octubre</v>
          </cell>
          <cell r="C216">
            <v>1718</v>
          </cell>
          <cell r="I216">
            <v>3070</v>
          </cell>
          <cell r="K216">
            <v>6655</v>
          </cell>
          <cell r="M216">
            <v>4208</v>
          </cell>
          <cell r="N216">
            <v>-0.36769346356123211</v>
          </cell>
          <cell r="O216">
            <v>1.4493597206053552</v>
          </cell>
        </row>
        <row r="217">
          <cell r="B217" t="str">
            <v>Noviembre</v>
          </cell>
          <cell r="C217">
            <v>1551</v>
          </cell>
          <cell r="I217">
            <v>3898</v>
          </cell>
          <cell r="K217">
            <v>3172</v>
          </cell>
          <cell r="M217">
            <v>4236</v>
          </cell>
          <cell r="N217">
            <v>0.33543505674653207</v>
          </cell>
          <cell r="O217">
            <v>1.7311411992263057</v>
          </cell>
        </row>
        <row r="218">
          <cell r="B218" t="str">
            <v>Diciembre</v>
          </cell>
          <cell r="C218">
            <v>1577</v>
          </cell>
          <cell r="I218">
            <v>2693</v>
          </cell>
          <cell r="K218">
            <v>3659</v>
          </cell>
          <cell r="M218">
            <v>3130</v>
          </cell>
          <cell r="N218">
            <v>-0.14457502049740367</v>
          </cell>
          <cell r="O218">
            <v>0.98478123018389341</v>
          </cell>
        </row>
        <row r="219">
          <cell r="C219">
            <v>18644</v>
          </cell>
          <cell r="I219">
            <v>41263</v>
          </cell>
          <cell r="K219">
            <v>42135</v>
          </cell>
          <cell r="M219">
            <v>41377</v>
          </cell>
          <cell r="N219">
            <v>-1.7989794707487849E-2</v>
          </cell>
          <cell r="O219">
            <v>1.2193198884359577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533</v>
          </cell>
          <cell r="I229">
            <v>804</v>
          </cell>
          <cell r="K229">
            <v>1171</v>
          </cell>
          <cell r="M229">
            <v>2119</v>
          </cell>
          <cell r="N229">
            <v>0.80956447480785654</v>
          </cell>
          <cell r="O229">
            <v>2.975609756097561</v>
          </cell>
        </row>
        <row r="230">
          <cell r="B230" t="str">
            <v>Febrero</v>
          </cell>
          <cell r="C230">
            <v>1049</v>
          </cell>
          <cell r="I230">
            <v>960</v>
          </cell>
          <cell r="K230">
            <v>1915</v>
          </cell>
          <cell r="M230">
            <v>3693</v>
          </cell>
          <cell r="N230">
            <v>0.92845953002610959</v>
          </cell>
          <cell r="O230">
            <v>2.5204957102001906</v>
          </cell>
        </row>
        <row r="231">
          <cell r="B231" t="str">
            <v>Marzo</v>
          </cell>
          <cell r="C231">
            <v>1053</v>
          </cell>
          <cell r="I231">
            <v>982</v>
          </cell>
          <cell r="K231">
            <v>1528</v>
          </cell>
          <cell r="M231">
            <v>2780</v>
          </cell>
          <cell r="N231">
            <v>0.81937172774869116</v>
          </cell>
          <cell r="O231">
            <v>1.6400759734093069</v>
          </cell>
        </row>
        <row r="232">
          <cell r="B232" t="str">
            <v>Abril</v>
          </cell>
          <cell r="C232">
            <v>587</v>
          </cell>
          <cell r="I232">
            <v>510</v>
          </cell>
          <cell r="K232">
            <v>404</v>
          </cell>
          <cell r="M232">
            <v>629</v>
          </cell>
          <cell r="N232">
            <v>0.55693069306930698</v>
          </cell>
          <cell r="O232">
            <v>7.1550255536626972E-2</v>
          </cell>
        </row>
        <row r="233">
          <cell r="B233" t="str">
            <v>Mayo</v>
          </cell>
          <cell r="C233">
            <v>177</v>
          </cell>
          <cell r="I233">
            <v>64</v>
          </cell>
          <cell r="K233">
            <v>112</v>
          </cell>
          <cell r="M233">
            <v>309</v>
          </cell>
          <cell r="N233">
            <v>1.7589285714285716</v>
          </cell>
          <cell r="O233">
            <v>0.74576271186440679</v>
          </cell>
        </row>
        <row r="234">
          <cell r="B234" t="str">
            <v>Junio</v>
          </cell>
          <cell r="C234">
            <v>116</v>
          </cell>
          <cell r="I234">
            <v>162</v>
          </cell>
          <cell r="K234">
            <v>63</v>
          </cell>
          <cell r="M234">
            <v>224</v>
          </cell>
          <cell r="N234">
            <v>2.5555555555555554</v>
          </cell>
          <cell r="O234">
            <v>0.93103448275862077</v>
          </cell>
        </row>
        <row r="235">
          <cell r="B235" t="str">
            <v>Julio</v>
          </cell>
          <cell r="C235">
            <v>180</v>
          </cell>
          <cell r="I235">
            <v>183</v>
          </cell>
          <cell r="K235">
            <v>1581</v>
          </cell>
          <cell r="M235">
            <v>207</v>
          </cell>
          <cell r="N235">
            <v>-0.86907020872865282</v>
          </cell>
          <cell r="O235">
            <v>0.14999999999999991</v>
          </cell>
        </row>
        <row r="236">
          <cell r="B236" t="str">
            <v>Agosto</v>
          </cell>
          <cell r="C236">
            <v>54</v>
          </cell>
          <cell r="I236">
            <v>633</v>
          </cell>
          <cell r="K236">
            <v>124</v>
          </cell>
          <cell r="M236">
            <v>7</v>
          </cell>
          <cell r="N236">
            <v>-0.94354838709677424</v>
          </cell>
          <cell r="O236">
            <v>-0.87037037037037035</v>
          </cell>
        </row>
        <row r="237">
          <cell r="B237" t="str">
            <v>Septiembre</v>
          </cell>
          <cell r="C237">
            <v>108</v>
          </cell>
          <cell r="I237">
            <v>93</v>
          </cell>
          <cell r="K237">
            <v>219</v>
          </cell>
          <cell r="M237">
            <v>25</v>
          </cell>
          <cell r="N237">
            <v>-0.88584474885844755</v>
          </cell>
          <cell r="O237">
            <v>-0.76851851851851849</v>
          </cell>
        </row>
        <row r="238">
          <cell r="B238" t="str">
            <v>Octubre</v>
          </cell>
          <cell r="C238">
            <v>365</v>
          </cell>
          <cell r="I238">
            <v>5288</v>
          </cell>
          <cell r="K238">
            <v>682</v>
          </cell>
          <cell r="M238">
            <v>352</v>
          </cell>
          <cell r="N238">
            <v>-0.4838709677419355</v>
          </cell>
          <cell r="O238">
            <v>-3.5616438356164348E-2</v>
          </cell>
        </row>
        <row r="239">
          <cell r="B239" t="str">
            <v>Noviembre</v>
          </cell>
          <cell r="C239">
            <v>940</v>
          </cell>
          <cell r="I239">
            <v>1469</v>
          </cell>
          <cell r="K239">
            <v>1847</v>
          </cell>
          <cell r="M239">
            <v>405</v>
          </cell>
          <cell r="N239">
            <v>-0.78072550081212777</v>
          </cell>
          <cell r="O239">
            <v>-0.56914893617021278</v>
          </cell>
        </row>
        <row r="240">
          <cell r="B240" t="str">
            <v>Diciembre</v>
          </cell>
          <cell r="C240">
            <v>728</v>
          </cell>
          <cell r="I240">
            <v>835</v>
          </cell>
          <cell r="K240">
            <v>2134</v>
          </cell>
          <cell r="M240">
            <v>883</v>
          </cell>
          <cell r="N240">
            <v>-0.58622305529522023</v>
          </cell>
          <cell r="O240">
            <v>0.21291208791208782</v>
          </cell>
        </row>
        <row r="241">
          <cell r="C241">
            <v>5890</v>
          </cell>
          <cell r="I241">
            <v>11983</v>
          </cell>
          <cell r="K241">
            <v>11780</v>
          </cell>
          <cell r="M241">
            <v>11633</v>
          </cell>
          <cell r="N241">
            <v>-1.2478777589134071E-2</v>
          </cell>
          <cell r="O241">
            <v>0.97504244482173186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2958</v>
          </cell>
          <cell r="I255">
            <v>1330</v>
          </cell>
          <cell r="K255">
            <v>1883</v>
          </cell>
          <cell r="M255">
            <v>1931</v>
          </cell>
          <cell r="N255">
            <v>2.5491237387148091E-2</v>
          </cell>
          <cell r="O255">
            <v>-0.34719405003380666</v>
          </cell>
        </row>
        <row r="256">
          <cell r="B256" t="str">
            <v>Febrero</v>
          </cell>
          <cell r="C256">
            <v>1766</v>
          </cell>
          <cell r="I256">
            <v>922</v>
          </cell>
          <cell r="K256">
            <v>1218</v>
          </cell>
          <cell r="M256">
            <v>2980</v>
          </cell>
          <cell r="N256">
            <v>1.4466338259441707</v>
          </cell>
          <cell r="O256">
            <v>0.6874292185730464</v>
          </cell>
        </row>
        <row r="257">
          <cell r="B257" t="str">
            <v>Marzo</v>
          </cell>
          <cell r="C257">
            <v>1789</v>
          </cell>
          <cell r="I257">
            <v>1729</v>
          </cell>
          <cell r="K257">
            <v>882</v>
          </cell>
          <cell r="M257">
            <v>2778</v>
          </cell>
          <cell r="N257">
            <v>2.1496598639455784</v>
          </cell>
          <cell r="O257">
            <v>0.55282280603689204</v>
          </cell>
        </row>
        <row r="258">
          <cell r="B258" t="str">
            <v>Abril</v>
          </cell>
          <cell r="C258">
            <v>456</v>
          </cell>
          <cell r="I258">
            <v>782</v>
          </cell>
          <cell r="K258">
            <v>140</v>
          </cell>
          <cell r="M258">
            <v>613</v>
          </cell>
          <cell r="N258">
            <v>3.378571428571429</v>
          </cell>
          <cell r="O258">
            <v>0.3442982456140351</v>
          </cell>
        </row>
        <row r="259">
          <cell r="B259" t="str">
            <v>Mayo</v>
          </cell>
          <cell r="C259">
            <v>183</v>
          </cell>
          <cell r="I259">
            <v>175</v>
          </cell>
          <cell r="K259">
            <v>5</v>
          </cell>
          <cell r="M259">
            <v>117</v>
          </cell>
          <cell r="N259">
            <v>22.4</v>
          </cell>
          <cell r="O259">
            <v>-0.36065573770491799</v>
          </cell>
        </row>
        <row r="260">
          <cell r="B260" t="str">
            <v>Junio</v>
          </cell>
          <cell r="C260">
            <v>399</v>
          </cell>
          <cell r="I260">
            <v>278</v>
          </cell>
          <cell r="K260">
            <v>45</v>
          </cell>
          <cell r="M260">
            <v>67</v>
          </cell>
          <cell r="N260">
            <v>0.48888888888888893</v>
          </cell>
          <cell r="O260">
            <v>-0.83208020050125309</v>
          </cell>
        </row>
        <row r="261">
          <cell r="B261" t="str">
            <v>Julio</v>
          </cell>
          <cell r="C261">
            <v>370</v>
          </cell>
          <cell r="I261">
            <v>26</v>
          </cell>
          <cell r="K261">
            <v>81</v>
          </cell>
          <cell r="M261">
            <v>384</v>
          </cell>
          <cell r="N261">
            <v>3.7407407407407405</v>
          </cell>
          <cell r="O261">
            <v>3.7837837837837895E-2</v>
          </cell>
        </row>
        <row r="262">
          <cell r="B262" t="str">
            <v>Agosto</v>
          </cell>
          <cell r="C262">
            <v>97</v>
          </cell>
          <cell r="I262">
            <v>38</v>
          </cell>
          <cell r="K262">
            <v>106</v>
          </cell>
          <cell r="M262">
            <v>22</v>
          </cell>
          <cell r="N262">
            <v>-0.79245283018867929</v>
          </cell>
          <cell r="O262">
            <v>-0.77319587628865982</v>
          </cell>
        </row>
        <row r="263">
          <cell r="B263" t="str">
            <v>Septiembre</v>
          </cell>
          <cell r="C263">
            <v>146</v>
          </cell>
          <cell r="I263">
            <v>81</v>
          </cell>
          <cell r="K263">
            <v>111</v>
          </cell>
          <cell r="M263">
            <v>22</v>
          </cell>
          <cell r="N263">
            <v>-0.80180180180180183</v>
          </cell>
          <cell r="O263">
            <v>-0.84931506849315075</v>
          </cell>
        </row>
        <row r="264">
          <cell r="B264" t="str">
            <v>Octubre</v>
          </cell>
          <cell r="C264">
            <v>433</v>
          </cell>
          <cell r="I264">
            <v>258</v>
          </cell>
          <cell r="K264">
            <v>251</v>
          </cell>
          <cell r="M264">
            <v>185</v>
          </cell>
          <cell r="N264">
            <v>-0.26294820717131473</v>
          </cell>
          <cell r="O264">
            <v>-0.57274826789838329</v>
          </cell>
        </row>
        <row r="265">
          <cell r="B265" t="str">
            <v>Noviembre</v>
          </cell>
          <cell r="C265">
            <v>2170</v>
          </cell>
          <cell r="I265">
            <v>980</v>
          </cell>
          <cell r="K265">
            <v>1434</v>
          </cell>
          <cell r="M265">
            <v>662</v>
          </cell>
          <cell r="N265">
            <v>-0.53835425383542534</v>
          </cell>
          <cell r="O265">
            <v>-0.69493087557603683</v>
          </cell>
        </row>
        <row r="266">
          <cell r="B266" t="str">
            <v>Diciembre</v>
          </cell>
          <cell r="C266">
            <v>2713</v>
          </cell>
          <cell r="I266">
            <v>908</v>
          </cell>
          <cell r="K266">
            <v>1500</v>
          </cell>
          <cell r="M266">
            <v>1223</v>
          </cell>
          <cell r="N266">
            <v>-0.18466666666666665</v>
          </cell>
          <cell r="O266">
            <v>-0.54920751935127166</v>
          </cell>
        </row>
        <row r="267">
          <cell r="C267">
            <v>13480</v>
          </cell>
          <cell r="I267">
            <v>7507</v>
          </cell>
          <cell r="K267">
            <v>7656</v>
          </cell>
          <cell r="M267">
            <v>10984</v>
          </cell>
          <cell r="N267">
            <v>0.4346917450365726</v>
          </cell>
          <cell r="O267">
            <v>-0.18516320474777448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96827</v>
          </cell>
          <cell r="I9">
            <v>95884</v>
          </cell>
          <cell r="K9">
            <v>98876</v>
          </cell>
          <cell r="M9">
            <v>114993</v>
          </cell>
          <cell r="N9">
            <v>0.1630021440996805</v>
          </cell>
          <cell r="O9">
            <v>0.18761295919526577</v>
          </cell>
        </row>
        <row r="10">
          <cell r="A10" t="str">
            <v>feb</v>
          </cell>
          <cell r="B10" t="str">
            <v>Febrero</v>
          </cell>
          <cell r="C10">
            <v>90570</v>
          </cell>
          <cell r="I10">
            <v>101150</v>
          </cell>
          <cell r="K10">
            <v>108040</v>
          </cell>
          <cell r="M10">
            <v>113195</v>
          </cell>
          <cell r="N10">
            <v>4.7713809700111076E-2</v>
          </cell>
          <cell r="O10">
            <v>0.24980677928673956</v>
          </cell>
        </row>
        <row r="11">
          <cell r="A11" t="str">
            <v>mar</v>
          </cell>
          <cell r="B11" t="str">
            <v>Marzo</v>
          </cell>
          <cell r="C11">
            <v>94375</v>
          </cell>
          <cell r="I11">
            <v>109311</v>
          </cell>
          <cell r="K11">
            <v>108534</v>
          </cell>
          <cell r="M11">
            <v>122553</v>
          </cell>
          <cell r="N11">
            <v>0.12916689700923212</v>
          </cell>
          <cell r="O11">
            <v>0.29857483443708599</v>
          </cell>
        </row>
        <row r="12">
          <cell r="A12" t="str">
            <v>abr</v>
          </cell>
          <cell r="B12" t="str">
            <v>Abril</v>
          </cell>
          <cell r="C12">
            <v>77887</v>
          </cell>
          <cell r="I12">
            <v>113016</v>
          </cell>
          <cell r="K12">
            <v>122279</v>
          </cell>
          <cell r="M12">
            <v>113033</v>
          </cell>
          <cell r="N12">
            <v>-7.5613964785449683E-2</v>
          </cell>
          <cell r="O12">
            <v>0.45124346810122362</v>
          </cell>
        </row>
        <row r="13">
          <cell r="A13" t="str">
            <v>may</v>
          </cell>
          <cell r="B13" t="str">
            <v>Mayo</v>
          </cell>
          <cell r="C13">
            <v>67335</v>
          </cell>
          <cell r="I13">
            <v>104052</v>
          </cell>
          <cell r="K13">
            <v>111302</v>
          </cell>
          <cell r="M13">
            <v>117998</v>
          </cell>
          <cell r="N13">
            <v>6.0160644013584674E-2</v>
          </cell>
          <cell r="O13">
            <v>0.75240216826316186</v>
          </cell>
        </row>
        <row r="14">
          <cell r="A14" t="str">
            <v>jun</v>
          </cell>
          <cell r="B14" t="str">
            <v>Junio</v>
          </cell>
          <cell r="C14">
            <v>80250</v>
          </cell>
          <cell r="I14">
            <v>93083</v>
          </cell>
          <cell r="K14">
            <v>128219</v>
          </cell>
          <cell r="M14">
            <v>124929</v>
          </cell>
          <cell r="N14">
            <v>-2.5659223671998688E-2</v>
          </cell>
          <cell r="O14">
            <v>0.55674766355140193</v>
          </cell>
        </row>
        <row r="15">
          <cell r="A15" t="str">
            <v>jul</v>
          </cell>
          <cell r="B15" t="str">
            <v>Julio</v>
          </cell>
          <cell r="C15">
            <v>93169</v>
          </cell>
          <cell r="I15">
            <v>99960</v>
          </cell>
          <cell r="K15">
            <v>125973</v>
          </cell>
          <cell r="M15">
            <v>138511</v>
          </cell>
          <cell r="N15">
            <v>9.9529264207409485E-2</v>
          </cell>
          <cell r="O15">
            <v>0.48666401914799984</v>
          </cell>
        </row>
        <row r="16">
          <cell r="A16" t="str">
            <v>ago</v>
          </cell>
          <cell r="B16" t="str">
            <v>Agosto</v>
          </cell>
          <cell r="C16">
            <v>106171</v>
          </cell>
          <cell r="I16">
            <v>136811</v>
          </cell>
          <cell r="K16">
            <v>135765</v>
          </cell>
          <cell r="M16">
            <v>150260</v>
          </cell>
          <cell r="N16">
            <v>0.10676536662615543</v>
          </cell>
          <cell r="O16">
            <v>0.41526405515630449</v>
          </cell>
        </row>
        <row r="17">
          <cell r="A17" t="str">
            <v>sep</v>
          </cell>
          <cell r="B17" t="str">
            <v>Septiembre</v>
          </cell>
          <cell r="C17">
            <v>88940</v>
          </cell>
          <cell r="I17">
            <v>107425</v>
          </cell>
          <cell r="K17">
            <v>125237</v>
          </cell>
          <cell r="M17">
            <v>124231</v>
          </cell>
          <cell r="N17">
            <v>-8.0327698683296811E-3</v>
          </cell>
          <cell r="O17">
            <v>0.39679559253429275</v>
          </cell>
        </row>
        <row r="18">
          <cell r="A18" t="str">
            <v>oct</v>
          </cell>
          <cell r="B18" t="str">
            <v>Octubre</v>
          </cell>
          <cell r="C18">
            <v>84734</v>
          </cell>
          <cell r="I18">
            <v>132612</v>
          </cell>
          <cell r="K18">
            <v>146405</v>
          </cell>
          <cell r="M18">
            <v>126079</v>
          </cell>
          <cell r="N18">
            <v>-0.13883405621392708</v>
          </cell>
          <cell r="O18">
            <v>0.48793872589515419</v>
          </cell>
        </row>
        <row r="19">
          <cell r="A19" t="str">
            <v>nov</v>
          </cell>
          <cell r="B19" t="str">
            <v>Noviembre</v>
          </cell>
          <cell r="C19">
            <v>86307</v>
          </cell>
          <cell r="I19">
            <v>113773</v>
          </cell>
          <cell r="K19">
            <v>116842</v>
          </cell>
          <cell r="M19">
            <v>109675</v>
          </cell>
          <cell r="N19">
            <v>-6.1339244449769792E-2</v>
          </cell>
          <cell r="O19">
            <v>0.2707543999907307</v>
          </cell>
        </row>
        <row r="20">
          <cell r="A20" t="str">
            <v>dic</v>
          </cell>
          <cell r="B20" t="str">
            <v>Diciembre</v>
          </cell>
          <cell r="C20">
            <v>89250</v>
          </cell>
          <cell r="I20">
            <v>108987</v>
          </cell>
          <cell r="K20">
            <v>119696</v>
          </cell>
          <cell r="M20">
            <v>97837</v>
          </cell>
          <cell r="N20">
            <v>-0.18262097313193426</v>
          </cell>
          <cell r="O20">
            <v>9.6212885154061567E-2</v>
          </cell>
        </row>
        <row r="21">
          <cell r="C21">
            <v>1055815</v>
          </cell>
          <cell r="I21">
            <v>1316064</v>
          </cell>
          <cell r="K21">
            <v>1447168</v>
          </cell>
          <cell r="M21">
            <v>1453294</v>
          </cell>
          <cell r="N21">
            <v>4.2330952591544957E-3</v>
          </cell>
          <cell r="O21">
            <v>0.37646652112349233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48362</v>
          </cell>
          <cell r="I31">
            <v>82498</v>
          </cell>
          <cell r="K31">
            <v>81033</v>
          </cell>
          <cell r="M31">
            <v>94186</v>
          </cell>
          <cell r="N31">
            <v>0.16231658706946561</v>
          </cell>
          <cell r="O31">
            <v>0.94752078077829704</v>
          </cell>
        </row>
        <row r="32">
          <cell r="B32" t="str">
            <v>Febrero</v>
          </cell>
          <cell r="C32">
            <v>45160</v>
          </cell>
          <cell r="I32">
            <v>87548</v>
          </cell>
          <cell r="K32">
            <v>91933</v>
          </cell>
          <cell r="M32">
            <v>93044</v>
          </cell>
          <cell r="N32">
            <v>1.2084887907497954E-2</v>
          </cell>
          <cell r="O32">
            <v>1.0603188662533216</v>
          </cell>
        </row>
        <row r="33">
          <cell r="B33" t="str">
            <v>Marzo</v>
          </cell>
          <cell r="C33">
            <v>54071</v>
          </cell>
          <cell r="I33">
            <v>95606</v>
          </cell>
          <cell r="K33">
            <v>91721</v>
          </cell>
          <cell r="M33">
            <v>101928</v>
          </cell>
          <cell r="N33">
            <v>0.11128313036273041</v>
          </cell>
          <cell r="O33">
            <v>0.88507702835161184</v>
          </cell>
        </row>
        <row r="34">
          <cell r="B34" t="str">
            <v>Abril</v>
          </cell>
          <cell r="C34">
            <v>45312</v>
          </cell>
          <cell r="I34">
            <v>99428</v>
          </cell>
          <cell r="K34">
            <v>105403</v>
          </cell>
          <cell r="M34">
            <v>90674</v>
          </cell>
          <cell r="N34">
            <v>-0.139739855601833</v>
          </cell>
          <cell r="O34">
            <v>1.0011034604519775</v>
          </cell>
        </row>
        <row r="35">
          <cell r="B35" t="str">
            <v>Mayo</v>
          </cell>
          <cell r="C35">
            <v>36253</v>
          </cell>
          <cell r="I35">
            <v>91838</v>
          </cell>
          <cell r="K35">
            <v>95608</v>
          </cell>
          <cell r="M35">
            <v>97635</v>
          </cell>
          <cell r="N35">
            <v>2.1201154715086545E-2</v>
          </cell>
          <cell r="O35">
            <v>1.6931564284335088</v>
          </cell>
        </row>
        <row r="36">
          <cell r="B36" t="str">
            <v>Junio</v>
          </cell>
          <cell r="C36">
            <v>45594</v>
          </cell>
          <cell r="I36">
            <v>81401</v>
          </cell>
          <cell r="K36">
            <v>111389</v>
          </cell>
          <cell r="M36">
            <v>106420</v>
          </cell>
          <cell r="N36">
            <v>-4.4609431811040601E-2</v>
          </cell>
          <cell r="O36">
            <v>1.3340790454884415</v>
          </cell>
        </row>
        <row r="37">
          <cell r="B37" t="str">
            <v>Julio</v>
          </cell>
          <cell r="C37">
            <v>55481</v>
          </cell>
          <cell r="I37">
            <v>84367</v>
          </cell>
          <cell r="K37">
            <v>104344</v>
          </cell>
          <cell r="M37">
            <v>112902</v>
          </cell>
          <cell r="N37">
            <v>8.2017173963045309E-2</v>
          </cell>
          <cell r="O37">
            <v>1.034966925614174</v>
          </cell>
        </row>
        <row r="38">
          <cell r="B38" t="str">
            <v>Agosto</v>
          </cell>
          <cell r="C38">
            <v>58545</v>
          </cell>
          <cell r="I38">
            <v>115980</v>
          </cell>
          <cell r="K38">
            <v>111788</v>
          </cell>
          <cell r="M38">
            <v>123329</v>
          </cell>
          <cell r="N38">
            <v>0.10324006154506749</v>
          </cell>
          <cell r="O38">
            <v>1.1065675975745153</v>
          </cell>
        </row>
        <row r="39">
          <cell r="B39" t="str">
            <v>Septiembre</v>
          </cell>
          <cell r="C39">
            <v>47515</v>
          </cell>
          <cell r="I39">
            <v>92418</v>
          </cell>
          <cell r="K39">
            <v>106633</v>
          </cell>
          <cell r="M39">
            <v>103394</v>
          </cell>
          <cell r="N39">
            <v>-3.0375212176343203E-2</v>
          </cell>
          <cell r="O39">
            <v>1.1760286225402505</v>
          </cell>
        </row>
        <row r="40">
          <cell r="B40" t="str">
            <v>Octubre</v>
          </cell>
          <cell r="C40">
            <v>46631</v>
          </cell>
          <cell r="I40">
            <v>115251</v>
          </cell>
          <cell r="K40">
            <v>127971</v>
          </cell>
          <cell r="M40">
            <v>101754</v>
          </cell>
          <cell r="N40">
            <v>-0.20486672761797597</v>
          </cell>
          <cell r="O40">
            <v>1.1821106131114494</v>
          </cell>
        </row>
        <row r="41">
          <cell r="B41" t="str">
            <v>Noviembre</v>
          </cell>
          <cell r="C41">
            <v>45164</v>
          </cell>
          <cell r="I41">
            <v>96584</v>
          </cell>
          <cell r="K41">
            <v>99767</v>
          </cell>
          <cell r="M41">
            <v>88737</v>
          </cell>
          <cell r="N41">
            <v>-0.11055759920615038</v>
          </cell>
          <cell r="O41">
            <v>0.96477282791603924</v>
          </cell>
        </row>
        <row r="42">
          <cell r="B42" t="str">
            <v>Diciembre</v>
          </cell>
          <cell r="C42">
            <v>43914</v>
          </cell>
          <cell r="I42">
            <v>90601</v>
          </cell>
          <cell r="K42">
            <v>98445</v>
          </cell>
          <cell r="M42">
            <v>74638</v>
          </cell>
          <cell r="N42">
            <v>-0.24183046371070138</v>
          </cell>
          <cell r="O42">
            <v>0.69964020585690223</v>
          </cell>
        </row>
        <row r="43">
          <cell r="C43">
            <v>572002</v>
          </cell>
          <cell r="I43">
            <v>1133520</v>
          </cell>
          <cell r="K43">
            <v>1226035</v>
          </cell>
          <cell r="M43">
            <v>1188641</v>
          </cell>
          <cell r="N43">
            <v>-3.0499944944475499E-2</v>
          </cell>
          <cell r="O43">
            <v>1.0780364404320264</v>
          </cell>
        </row>
        <row r="52">
          <cell r="C52">
            <v>2019</v>
          </cell>
          <cell r="I52" t="str">
            <v>2022</v>
          </cell>
          <cell r="K52">
            <v>2023</v>
          </cell>
          <cell r="M52">
            <v>2024</v>
          </cell>
        </row>
        <row r="53">
          <cell r="N53" t="str">
            <v>var 24/23</v>
          </cell>
          <cell r="O53" t="str">
            <v>var 24/19</v>
          </cell>
        </row>
        <row r="54">
          <cell r="B54" t="str">
            <v>Enero</v>
          </cell>
          <cell r="C54">
            <v>48465</v>
          </cell>
          <cell r="I54">
            <v>13386</v>
          </cell>
          <cell r="K54">
            <v>17843</v>
          </cell>
          <cell r="M54">
            <v>20807</v>
          </cell>
          <cell r="N54">
            <v>0.16611556352631274</v>
          </cell>
          <cell r="O54">
            <v>-0.57067987207262971</v>
          </cell>
        </row>
        <row r="55">
          <cell r="B55" t="str">
            <v>Febrero</v>
          </cell>
          <cell r="C55">
            <v>45410</v>
          </cell>
          <cell r="I55">
            <v>13602</v>
          </cell>
          <cell r="K55">
            <v>16107</v>
          </cell>
          <cell r="M55">
            <v>20151</v>
          </cell>
          <cell r="N55">
            <v>0.25107096293536979</v>
          </cell>
          <cell r="O55">
            <v>-0.55624311825589079</v>
          </cell>
        </row>
        <row r="56">
          <cell r="B56" t="str">
            <v>Marzo</v>
          </cell>
          <cell r="C56">
            <v>40304</v>
          </cell>
          <cell r="I56">
            <v>13705</v>
          </cell>
          <cell r="K56">
            <v>16813</v>
          </cell>
          <cell r="M56">
            <v>20625</v>
          </cell>
          <cell r="N56">
            <v>0.22672931660024975</v>
          </cell>
          <cell r="O56">
            <v>-0.48826419213973804</v>
          </cell>
        </row>
        <row r="57">
          <cell r="B57" t="str">
            <v>Abril</v>
          </cell>
          <cell r="C57">
            <v>32575</v>
          </cell>
          <cell r="I57">
            <v>13588</v>
          </cell>
          <cell r="K57">
            <v>16876</v>
          </cell>
          <cell r="M57">
            <v>22359</v>
          </cell>
          <cell r="N57">
            <v>0.32489926522872725</v>
          </cell>
          <cell r="O57">
            <v>-0.3136147352264006</v>
          </cell>
        </row>
        <row r="58">
          <cell r="B58" t="str">
            <v>Mayo</v>
          </cell>
          <cell r="C58">
            <v>31082</v>
          </cell>
          <cell r="I58">
            <v>12214</v>
          </cell>
          <cell r="K58">
            <v>15694</v>
          </cell>
          <cell r="M58">
            <v>20363</v>
          </cell>
          <cell r="N58">
            <v>0.29750223015165034</v>
          </cell>
          <cell r="O58">
            <v>-0.34486197799369411</v>
          </cell>
        </row>
        <row r="59">
          <cell r="B59" t="str">
            <v>Junio</v>
          </cell>
          <cell r="C59">
            <v>34656</v>
          </cell>
          <cell r="I59">
            <v>11682</v>
          </cell>
          <cell r="K59">
            <v>16830</v>
          </cell>
          <cell r="M59">
            <v>18509</v>
          </cell>
          <cell r="N59">
            <v>9.9762329174093889E-2</v>
          </cell>
          <cell r="O59">
            <v>-0.46592220683287167</v>
          </cell>
        </row>
        <row r="60">
          <cell r="B60" t="str">
            <v>Julio</v>
          </cell>
          <cell r="C60">
            <v>37688</v>
          </cell>
          <cell r="I60">
            <v>15593</v>
          </cell>
          <cell r="K60">
            <v>21629</v>
          </cell>
          <cell r="M60">
            <v>25609</v>
          </cell>
          <cell r="N60">
            <v>0.18401220583475886</v>
          </cell>
          <cell r="O60">
            <v>-0.32049989386542133</v>
          </cell>
        </row>
        <row r="61">
          <cell r="B61" t="str">
            <v>Agosto</v>
          </cell>
          <cell r="C61">
            <v>47626</v>
          </cell>
          <cell r="I61">
            <v>20831</v>
          </cell>
          <cell r="K61">
            <v>23977</v>
          </cell>
          <cell r="M61">
            <v>26931</v>
          </cell>
          <cell r="N61">
            <v>0.12320140134295365</v>
          </cell>
          <cell r="O61">
            <v>-0.4345315583924747</v>
          </cell>
        </row>
        <row r="62">
          <cell r="B62" t="str">
            <v>Septiembre</v>
          </cell>
          <cell r="C62">
            <v>41425</v>
          </cell>
          <cell r="I62">
            <v>15007</v>
          </cell>
          <cell r="K62">
            <v>18604</v>
          </cell>
          <cell r="M62">
            <v>20837</v>
          </cell>
          <cell r="N62">
            <v>0.12002795097828423</v>
          </cell>
          <cell r="O62">
            <v>-0.49699456849728429</v>
          </cell>
        </row>
        <row r="63">
          <cell r="B63" t="str">
            <v>Octubre</v>
          </cell>
          <cell r="C63">
            <v>38103</v>
          </cell>
          <cell r="I63">
            <v>17361</v>
          </cell>
          <cell r="K63">
            <v>18434</v>
          </cell>
          <cell r="M63">
            <v>24325</v>
          </cell>
          <cell r="N63">
            <v>0.31957252902245847</v>
          </cell>
          <cell r="O63">
            <v>-0.36159882423956113</v>
          </cell>
        </row>
        <row r="64">
          <cell r="B64" t="str">
            <v>Noviembre</v>
          </cell>
          <cell r="C64">
            <v>41143</v>
          </cell>
          <cell r="I64">
            <v>17189</v>
          </cell>
          <cell r="K64">
            <v>17075</v>
          </cell>
          <cell r="M64">
            <v>20938</v>
          </cell>
          <cell r="N64">
            <v>0.2262371888726209</v>
          </cell>
          <cell r="O64">
            <v>-0.49109204481928881</v>
          </cell>
        </row>
        <row r="65">
          <cell r="B65" t="str">
            <v>Diciembre</v>
          </cell>
          <cell r="C65">
            <v>45336</v>
          </cell>
          <cell r="I65">
            <v>18386</v>
          </cell>
          <cell r="K65">
            <v>21251</v>
          </cell>
          <cell r="M65">
            <v>23199</v>
          </cell>
          <cell r="N65">
            <v>9.1666274528257485E-2</v>
          </cell>
          <cell r="O65">
            <v>-0.48828745367919535</v>
          </cell>
        </row>
        <row r="66">
          <cell r="C66">
            <v>483813</v>
          </cell>
          <cell r="I66">
            <v>182544</v>
          </cell>
          <cell r="K66">
            <v>221133</v>
          </cell>
          <cell r="M66">
            <v>264653</v>
          </cell>
          <cell r="N66">
            <v>0.19680463793282765</v>
          </cell>
          <cell r="O66">
            <v>-0.45298493426179121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9FF41-C26C-4C5A-94B0-9910A4B6C887}">
  <sheetPr codeName="Hoja1"/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204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205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206</v>
      </c>
    </row>
    <row r="20" spans="2:2" ht="15.75" x14ac:dyDescent="0.25">
      <c r="B20" s="6" t="s">
        <v>207</v>
      </c>
    </row>
    <row r="21" spans="2:2" ht="15.75" x14ac:dyDescent="0.25">
      <c r="B21" s="6" t="s">
        <v>208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209</v>
      </c>
    </row>
    <row r="36" spans="2:2" ht="15.75" x14ac:dyDescent="0.25">
      <c r="B36" s="6" t="s">
        <v>210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211</v>
      </c>
    </row>
    <row r="42" spans="2:2" ht="15.75" x14ac:dyDescent="0.25">
      <c r="B42" s="6" t="s">
        <v>212</v>
      </c>
    </row>
    <row r="43" spans="2:2" ht="15.75" x14ac:dyDescent="0.25">
      <c r="B43" s="10" t="s">
        <v>23</v>
      </c>
    </row>
    <row r="44" spans="2:2" ht="15.75" x14ac:dyDescent="0.25">
      <c r="B44" s="6" t="s">
        <v>213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214</v>
      </c>
    </row>
    <row r="49" spans="2:2" ht="15.75" x14ac:dyDescent="0.25">
      <c r="B49" s="6" t="s">
        <v>215</v>
      </c>
    </row>
    <row r="50" spans="2:2" ht="15.75" x14ac:dyDescent="0.25">
      <c r="B50" s="6" t="s">
        <v>216</v>
      </c>
    </row>
    <row r="51" spans="2:2" ht="15.75" x14ac:dyDescent="0.25">
      <c r="B51" s="6" t="s">
        <v>217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B96A6BAD-D79F-41AE-B4CB-0E8FC9652297}"/>
    <hyperlink ref="B19" location="'Viajeros entr evol mensu TF'!A1" tooltip="Evolución mensual de viajeros entrentrados en Tenerife según lugar de residencia" display="Evolución mensual de viajeros entrados en Tenerife según lugar de residencia" xr:uid="{7C49C58C-6C1B-4689-9579-AB4D09144C4C}"/>
    <hyperlink ref="B14" location="'Establecim aloj islas cat y tip'!A1" tooltip="Establecimientos alojativos Canarias e islas" display="Establecimientos alojativos Canarias e islas" xr:uid="{72714F0D-1D73-4861-B25C-B807FDD8D532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7D17932-F6F1-4A6C-8461-B07FD1C33D14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44351459-6D29-494A-B721-A74C8C64FA6A}"/>
    <hyperlink ref="B37" location="'Pernoctaciones lugar reside'!A1" tooltip="Pernoctaciones registradas en establecimientos alojativos de Canarias e islas según tipología y categoría" display="'Pernoctaciones lugar reside'!A1" xr:uid="{92B4B4B5-3FA7-4F96-BD2E-843E48B896E7}"/>
    <hyperlink ref="B8" location="'Resumen indicadores (aloj)'!A1" tooltip="Resumen indicadores Tenerife" display="'Resumen indicadores (aloj)'!A1" xr:uid="{9B14E274-8393-49E0-A400-33933B0B561E}"/>
    <hyperlink ref="B9" location="'Resumen indicadores municipios '!A1" tooltip="Resumen indicadores municipios Tenerife" display="Resumen indicadores municipios Tenerife" xr:uid="{A2E5B89F-53AA-4FFE-BD45-819D0EAA613F}"/>
    <hyperlink ref="B20" location="'Viajeros entr evol mensu TF cat'!A1" tooltip="Evolución mensual de viajeros entrentrados en Tenerife según lugar de residencia" display="'Viajeros entr evol mensu TF cat'!A1" xr:uid="{C07C68C3-9040-46B3-B75B-BAEEE27D0CFA}"/>
    <hyperlink ref="B21" location="'Viajeros entr evol anual TF cat'!A1" tooltip="Evolución mensual de viajeros entrentrados en Tenerife según lugar de residencia" display="'Viajeros entr evol anual TF cat'!A1" xr:uid="{A4EA56F1-9261-4AA3-946B-D79125EC887E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19E9F3D6-1127-4447-ABE9-18C628B20214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823DBFEF-D26D-469E-90A5-A1D179E8DEB7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EDD808A-7D06-4B78-9804-898ACED7641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69ACFCE-B072-4ADF-80B4-2D399368302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EB27545-CF5F-41B2-9625-33B87207008D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84E10040-38B1-477B-9BD7-F6C86FED161C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FEFBDB99-CDF4-43F1-8F37-B221EF91BF93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10843701-8B01-492E-9C82-C803101F2EE8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F742C4A-A3E7-4116-9A11-BFF3CABCF726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D6A8D196-22F3-4DDB-BE7F-FE778EE8696F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568BBBF-E9B1-4348-93F9-C19FB49E299E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0B58C768-F647-4DA3-98D8-D7E5036E1933}"/>
    <hyperlink ref="B35" location="'Pernoctaciones evol mensu TF'!A1" tooltip="Evolución mensual de pernoctaciones en Tenerife según lugar de residencia" display="'Pernoctaciones evol mensu TF'!A1" xr:uid="{1F916CB2-EB99-46E0-8FF0-2FDD97B3C0B0}"/>
    <hyperlink ref="B36" location="'Pernocta evol mensu TF cat'!A1" tooltip="Evolución mensual de pernoctaciones en Tenerife según lugar de residencia" display="'Pernocta evol mensu TF cat'!A1" xr:uid="{BA658B52-A712-4528-A8DF-715AB8196AA8}"/>
    <hyperlink ref="B38" location="'Pernoctaciones lugar residen ac'!A1" tooltip="Pernoctaciones registradas en establecimientos alojativos de Canarias e islas según tipología y categoría" display="'Pernoctaciones lugar residen ac'!A1" xr:uid="{F2D518E2-BF62-43F4-8F39-A721B3970EE4}"/>
    <hyperlink ref="B39" location="'Pernoctaciones lugar reside año'!A1" tooltip="Pernoctaciones registradas en establecimientos alojativos de Canarias e islas según tipología y categoría" display="'Pernoctaciones lugar reside año'!A1" xr:uid="{1AB2C0DC-9069-4B60-AC07-F72ECE803119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FA650368-3D85-412D-B079-B77486ADADE6}"/>
    <hyperlink ref="B41" location="'EM evol menusual lugar resd'!A1" tooltip="Evolución mensual de estancia media en Tenerife según lugar de residencia" display="'EM evol menusual lugar resd'!A1" xr:uid="{8D8A3783-9AB9-400D-BD69-E71821CA97F0}"/>
    <hyperlink ref="B42" location="'EM evol mensu TF cat '!A1" tooltip="Evolución mensual de estancia media en Tenerife según lugar de residencia" display="'EM evol mensu TF cat '!A1" xr:uid="{7229F538-835C-4546-8182-D0B4D966967F}"/>
    <hyperlink ref="B44" location="'tasa de ocupación evol mens'!A1" tooltip="Evolución mensual de estancia media en Tenerife según lugar de residencia" display="'tasa de ocupación evol mens'!A1" xr:uid="{66858135-2616-4386-A08A-5835C75C2579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52980E6-79E8-458F-8C0F-4861AAFAA951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C89F0E7-AE48-4B1D-9778-6A54EF5FFBED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3022BEC-00F5-4B32-B06A-BE5373DB26FE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799B24C-8BF2-4DC7-9B25-9E2ADB254C38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14E57720-76DC-4C9F-BC39-72211B3A66A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6B991-7B3A-4E76-9FD6-880CFB09ABF6}">
  <sheetPr codeName="Hoja21">
    <tabColor theme="7" tint="0.79998168889431442"/>
  </sheetPr>
  <dimension ref="A4:O7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244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132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f>E7-1</f>
        <v>2020</v>
      </c>
      <c r="D7" s="293"/>
      <c r="E7" s="294">
        <f t="shared" ref="E7" si="0">G7-1</f>
        <v>2021</v>
      </c>
      <c r="F7" s="293"/>
      <c r="G7" s="294">
        <f t="shared" ref="G7" si="1">I7-1</f>
        <v>2022</v>
      </c>
      <c r="H7" s="293"/>
      <c r="I7" s="294">
        <f t="shared" ref="I7" si="2"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14599</v>
      </c>
      <c r="D9" s="119">
        <v>0.23605113876894412</v>
      </c>
      <c r="E9" s="118">
        <v>2476</v>
      </c>
      <c r="F9" s="119">
        <f t="shared" ref="F9:L21" si="3">IFERROR(E9/C9-1,"-")</f>
        <v>-0.83039934242071378</v>
      </c>
      <c r="G9" s="118">
        <v>11584</v>
      </c>
      <c r="H9" s="119">
        <f t="shared" si="3"/>
        <v>3.6785137318255252</v>
      </c>
      <c r="I9" s="118">
        <v>15634</v>
      </c>
      <c r="J9" s="119">
        <f t="shared" si="3"/>
        <v>0.34962016574585641</v>
      </c>
      <c r="K9" s="118">
        <v>17228</v>
      </c>
      <c r="L9" s="119">
        <f t="shared" si="3"/>
        <v>0.10195727261097609</v>
      </c>
      <c r="M9" s="118">
        <v>20420</v>
      </c>
      <c r="N9" s="119">
        <f t="shared" ref="N9:N17" si="4">IFERROR(M9/K9-1,"-")</f>
        <v>0.18527977710703514</v>
      </c>
    </row>
    <row r="10" spans="1:15" x14ac:dyDescent="0.25">
      <c r="A10" s="1" t="s">
        <v>72</v>
      </c>
      <c r="B10" s="117" t="s">
        <v>73</v>
      </c>
      <c r="C10" s="118">
        <v>15480</v>
      </c>
      <c r="D10" s="119">
        <v>0.28571428571428581</v>
      </c>
      <c r="E10" s="118">
        <v>1925</v>
      </c>
      <c r="F10" s="119">
        <f t="shared" si="3"/>
        <v>-0.87564599483204131</v>
      </c>
      <c r="G10" s="118">
        <v>14671</v>
      </c>
      <c r="H10" s="119">
        <f t="shared" si="3"/>
        <v>6.6212987012987012</v>
      </c>
      <c r="I10" s="118">
        <v>20512</v>
      </c>
      <c r="J10" s="119">
        <f t="shared" si="3"/>
        <v>0.3981323699815964</v>
      </c>
      <c r="K10" s="118">
        <v>17964</v>
      </c>
      <c r="L10" s="119">
        <f t="shared" si="3"/>
        <v>-0.12421996879875197</v>
      </c>
      <c r="M10" s="118"/>
      <c r="N10" s="119"/>
    </row>
    <row r="11" spans="1:15" x14ac:dyDescent="0.25">
      <c r="A11" s="1" t="s">
        <v>74</v>
      </c>
      <c r="B11" s="117" t="s">
        <v>75</v>
      </c>
      <c r="C11" s="118">
        <v>5930</v>
      </c>
      <c r="D11" s="119">
        <v>-0.52335021300538542</v>
      </c>
      <c r="E11" s="118">
        <v>3083</v>
      </c>
      <c r="F11" s="119">
        <f t="shared" si="3"/>
        <v>-0.48010118043844852</v>
      </c>
      <c r="G11" s="118">
        <v>19941</v>
      </c>
      <c r="H11" s="119">
        <f t="shared" si="3"/>
        <v>5.4680506000648723</v>
      </c>
      <c r="I11" s="118">
        <v>21527</v>
      </c>
      <c r="J11" s="119">
        <f t="shared" si="3"/>
        <v>7.953462715009274E-2</v>
      </c>
      <c r="K11" s="118">
        <v>21188</v>
      </c>
      <c r="L11" s="119">
        <f t="shared" si="3"/>
        <v>-1.5747665722116388E-2</v>
      </c>
      <c r="M11" s="118"/>
      <c r="N11" s="119"/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5874</v>
      </c>
      <c r="F12" s="119" t="str">
        <f t="shared" si="3"/>
        <v>-</v>
      </c>
      <c r="G12" s="118">
        <v>16329</v>
      </c>
      <c r="H12" s="119">
        <f t="shared" si="3"/>
        <v>1.7798774259448416</v>
      </c>
      <c r="I12" s="118">
        <v>26292</v>
      </c>
      <c r="J12" s="119">
        <f t="shared" si="3"/>
        <v>0.61014146610325182</v>
      </c>
      <c r="K12" s="118">
        <v>20460</v>
      </c>
      <c r="L12" s="119">
        <f t="shared" si="3"/>
        <v>-0.221816522136011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6562</v>
      </c>
      <c r="F13" s="119" t="str">
        <f t="shared" si="3"/>
        <v>-</v>
      </c>
      <c r="G13" s="118">
        <v>15949</v>
      </c>
      <c r="H13" s="119">
        <f t="shared" si="3"/>
        <v>1.4305089911612314</v>
      </c>
      <c r="I13" s="118">
        <v>20694</v>
      </c>
      <c r="J13" s="119">
        <f t="shared" si="3"/>
        <v>0.29751081572512383</v>
      </c>
      <c r="K13" s="118">
        <v>21715</v>
      </c>
      <c r="L13" s="119">
        <f t="shared" si="3"/>
        <v>4.9337972359137838E-2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12758</v>
      </c>
      <c r="F14" s="119" t="str">
        <f t="shared" si="3"/>
        <v>-</v>
      </c>
      <c r="G14" s="118">
        <v>13606</v>
      </c>
      <c r="H14" s="119">
        <f t="shared" si="3"/>
        <v>6.6468098448032586E-2</v>
      </c>
      <c r="I14" s="118">
        <v>22097</v>
      </c>
      <c r="J14" s="119">
        <f t="shared" si="3"/>
        <v>0.62406291342054976</v>
      </c>
      <c r="K14" s="118">
        <v>19721</v>
      </c>
      <c r="L14" s="119">
        <f t="shared" si="3"/>
        <v>-0.10752590849436572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10658</v>
      </c>
      <c r="F15" s="119" t="str">
        <f t="shared" si="3"/>
        <v>-</v>
      </c>
      <c r="G15" s="118">
        <v>15515</v>
      </c>
      <c r="H15" s="119">
        <f t="shared" si="3"/>
        <v>0.45571401763933195</v>
      </c>
      <c r="I15" s="118">
        <v>21748</v>
      </c>
      <c r="J15" s="119">
        <f t="shared" si="3"/>
        <v>0.4017402513696422</v>
      </c>
      <c r="K15" s="118">
        <v>20589</v>
      </c>
      <c r="L15" s="119">
        <f t="shared" si="3"/>
        <v>-5.3292256759242207E-2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12002</v>
      </c>
      <c r="D16" s="119">
        <v>-0.12661912385387863</v>
      </c>
      <c r="E16" s="118">
        <v>13469</v>
      </c>
      <c r="F16" s="119">
        <f t="shared" si="3"/>
        <v>0.12222962839526752</v>
      </c>
      <c r="G16" s="118">
        <v>21074</v>
      </c>
      <c r="H16" s="119">
        <f t="shared" si="3"/>
        <v>0.56462989086049453</v>
      </c>
      <c r="I16" s="118">
        <v>20367</v>
      </c>
      <c r="J16" s="119">
        <f t="shared" si="3"/>
        <v>-3.3548448324950186E-2</v>
      </c>
      <c r="K16" s="118">
        <v>22021</v>
      </c>
      <c r="L16" s="119">
        <f t="shared" si="3"/>
        <v>8.1209800166936796E-2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11710</v>
      </c>
      <c r="D17" s="119">
        <v>2.1547587891476816E-2</v>
      </c>
      <c r="E17" s="118">
        <v>13048</v>
      </c>
      <c r="F17" s="119">
        <f t="shared" si="3"/>
        <v>0.11426131511528603</v>
      </c>
      <c r="G17" s="118">
        <v>17425</v>
      </c>
      <c r="H17" s="119">
        <f t="shared" si="3"/>
        <v>0.33545370938074792</v>
      </c>
      <c r="I17" s="118">
        <v>18863</v>
      </c>
      <c r="J17" s="119">
        <f t="shared" si="3"/>
        <v>8.2525107604017212E-2</v>
      </c>
      <c r="K17" s="118">
        <v>20469</v>
      </c>
      <c r="L17" s="119">
        <f t="shared" si="3"/>
        <v>8.5140221597836963E-2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4520</v>
      </c>
      <c r="D18" s="119">
        <v>-0.62067807989258139</v>
      </c>
      <c r="E18" s="118">
        <v>13324</v>
      </c>
      <c r="F18" s="119">
        <f t="shared" si="3"/>
        <v>1.9477876106194691</v>
      </c>
      <c r="G18" s="118">
        <v>20050</v>
      </c>
      <c r="H18" s="119">
        <f t="shared" si="3"/>
        <v>0.50480336235364764</v>
      </c>
      <c r="I18" s="118">
        <v>26095</v>
      </c>
      <c r="J18" s="119">
        <f t="shared" si="3"/>
        <v>0.30149625935162105</v>
      </c>
      <c r="K18" s="118">
        <v>21212</v>
      </c>
      <c r="L18" s="119">
        <f t="shared" si="3"/>
        <v>-0.18712397010921633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5547</v>
      </c>
      <c r="D19" s="119">
        <v>-0.5380964276792406</v>
      </c>
      <c r="E19" s="118">
        <v>10944</v>
      </c>
      <c r="F19" s="119">
        <f t="shared" si="3"/>
        <v>0.97295835586803681</v>
      </c>
      <c r="G19" s="118">
        <v>14824</v>
      </c>
      <c r="H19" s="119">
        <f t="shared" si="3"/>
        <v>0.35453216374269014</v>
      </c>
      <c r="I19" s="118">
        <v>18426</v>
      </c>
      <c r="J19" s="119">
        <f t="shared" si="3"/>
        <v>0.24298434970318405</v>
      </c>
      <c r="K19" s="118">
        <v>18264</v>
      </c>
      <c r="L19" s="119">
        <f t="shared" si="3"/>
        <v>-8.7919244545751063E-3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6293</v>
      </c>
      <c r="D20" s="119">
        <v>-0.46250427058421595</v>
      </c>
      <c r="E20" s="118">
        <v>13338</v>
      </c>
      <c r="F20" s="119">
        <f t="shared" si="3"/>
        <v>1.1194978547592562</v>
      </c>
      <c r="G20" s="118">
        <v>17905</v>
      </c>
      <c r="H20" s="119">
        <f t="shared" si="3"/>
        <v>0.34240515819463191</v>
      </c>
      <c r="I20" s="118">
        <v>20333</v>
      </c>
      <c r="J20" s="119">
        <f t="shared" si="3"/>
        <v>0.13560457972633344</v>
      </c>
      <c r="K20" s="118">
        <v>18315</v>
      </c>
      <c r="L20" s="119">
        <f t="shared" si="3"/>
        <v>-9.9247528648010674E-2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77467</v>
      </c>
      <c r="D21" s="122">
        <v>-0.45789742549037449</v>
      </c>
      <c r="E21" s="121">
        <v>107459</v>
      </c>
      <c r="F21" s="122">
        <f t="shared" si="3"/>
        <v>0.38715840293286163</v>
      </c>
      <c r="G21" s="121">
        <v>198873</v>
      </c>
      <c r="H21" s="122">
        <f t="shared" si="3"/>
        <v>0.85068723885388842</v>
      </c>
      <c r="I21" s="121">
        <v>252588</v>
      </c>
      <c r="J21" s="122">
        <f t="shared" si="3"/>
        <v>0.27009699657570407</v>
      </c>
      <c r="K21" s="121">
        <v>239146</v>
      </c>
      <c r="L21" s="122">
        <f t="shared" si="3"/>
        <v>-5.3217096615832848E-2</v>
      </c>
      <c r="M21" s="121">
        <v>20420</v>
      </c>
      <c r="N21" s="122">
        <v>0.18527977710703514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8"/>
      <c r="N23" s="105"/>
    </row>
    <row r="24" spans="1:15" x14ac:dyDescent="0.25">
      <c r="K24" s="123"/>
      <c r="N24" s="79"/>
    </row>
    <row r="26" spans="1:15" ht="48.75" customHeight="1" thickBot="1" x14ac:dyDescent="0.3">
      <c r="B26" s="268" t="s">
        <v>245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0" t="s">
        <v>137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$C$7</f>
        <v>2020</v>
      </c>
      <c r="D29" s="293"/>
      <c r="E29" s="294">
        <f>$C$7</f>
        <v>2020</v>
      </c>
      <c r="F29" s="293"/>
      <c r="G29" s="294">
        <v>2022</v>
      </c>
      <c r="H29" s="293"/>
      <c r="I29" s="294">
        <v>2023</v>
      </c>
      <c r="J29" s="293"/>
      <c r="K29" s="294">
        <v>2024</v>
      </c>
      <c r="L29" s="293"/>
      <c r="M29" s="294">
        <v>2025</v>
      </c>
      <c r="N29" s="295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20/19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9284</v>
      </c>
      <c r="D31" s="119">
        <v>0.34142464961710739</v>
      </c>
      <c r="E31" s="118">
        <v>9284</v>
      </c>
      <c r="F31" s="119">
        <f t="shared" ref="F31:L43" si="5">IFERROR(E31/C31-1,"-")</f>
        <v>0</v>
      </c>
      <c r="G31" s="118">
        <v>9886</v>
      </c>
      <c r="H31" s="119">
        <f t="shared" si="5"/>
        <v>6.4842740198190363E-2</v>
      </c>
      <c r="I31" s="118">
        <v>13452</v>
      </c>
      <c r="J31" s="119">
        <f t="shared" si="5"/>
        <v>0.36071211814687443</v>
      </c>
      <c r="K31" s="118">
        <v>15230</v>
      </c>
      <c r="L31" s="119">
        <f t="shared" si="5"/>
        <v>0.13217365447517104</v>
      </c>
      <c r="M31" s="118">
        <v>18184</v>
      </c>
      <c r="N31" s="119">
        <f t="shared" ref="N31:N39" si="6">IFERROR(M31/K31-1,"-")</f>
        <v>0.19395929087327635</v>
      </c>
    </row>
    <row r="32" spans="1:15" x14ac:dyDescent="0.25">
      <c r="B32" s="117" t="s">
        <v>73</v>
      </c>
      <c r="C32" s="118">
        <v>9655</v>
      </c>
      <c r="D32" s="119">
        <v>0.42173464879988209</v>
      </c>
      <c r="E32" s="118">
        <v>9655</v>
      </c>
      <c r="F32" s="119">
        <f t="shared" si="5"/>
        <v>0</v>
      </c>
      <c r="G32" s="118">
        <v>12864</v>
      </c>
      <c r="H32" s="119">
        <f t="shared" si="5"/>
        <v>0.33236664940445371</v>
      </c>
      <c r="I32" s="118">
        <v>18634</v>
      </c>
      <c r="J32" s="119">
        <f t="shared" si="5"/>
        <v>0.44853855721393043</v>
      </c>
      <c r="K32" s="118">
        <v>15773</v>
      </c>
      <c r="L32" s="119">
        <f t="shared" si="5"/>
        <v>-0.15353654609852962</v>
      </c>
      <c r="M32" s="118"/>
      <c r="N32" s="119"/>
    </row>
    <row r="33" spans="2:15" x14ac:dyDescent="0.25">
      <c r="B33" s="117" t="s">
        <v>75</v>
      </c>
      <c r="C33" s="118">
        <v>3688</v>
      </c>
      <c r="D33" s="119">
        <v>-0.50918285866382751</v>
      </c>
      <c r="E33" s="118">
        <v>3688</v>
      </c>
      <c r="F33" s="119">
        <f t="shared" si="5"/>
        <v>0</v>
      </c>
      <c r="G33" s="118">
        <v>17909</v>
      </c>
      <c r="H33" s="119">
        <f t="shared" si="5"/>
        <v>3.856019522776573</v>
      </c>
      <c r="I33" s="118">
        <v>19058</v>
      </c>
      <c r="J33" s="119">
        <f t="shared" si="5"/>
        <v>6.4157686079624687E-2</v>
      </c>
      <c r="K33" s="118">
        <v>18718</v>
      </c>
      <c r="L33" s="119">
        <f t="shared" si="5"/>
        <v>-1.7840277049008257E-2</v>
      </c>
      <c r="M33" s="118"/>
      <c r="N33" s="119"/>
    </row>
    <row r="34" spans="2:15" x14ac:dyDescent="0.25">
      <c r="B34" s="117" t="s">
        <v>77</v>
      </c>
      <c r="C34" s="118">
        <v>0</v>
      </c>
      <c r="D34" s="119">
        <v>-1</v>
      </c>
      <c r="E34" s="118">
        <v>0</v>
      </c>
      <c r="F34" s="119" t="str">
        <f t="shared" si="5"/>
        <v>-</v>
      </c>
      <c r="G34" s="118">
        <v>13700</v>
      </c>
      <c r="H34" s="119" t="str">
        <f t="shared" si="5"/>
        <v>-</v>
      </c>
      <c r="I34" s="118">
        <v>23480</v>
      </c>
      <c r="J34" s="119">
        <f t="shared" si="5"/>
        <v>0.71386861313868621</v>
      </c>
      <c r="K34" s="118">
        <v>17736</v>
      </c>
      <c r="L34" s="119">
        <f t="shared" si="5"/>
        <v>-0.24463373083475293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0</v>
      </c>
      <c r="F35" s="119" t="str">
        <f t="shared" si="5"/>
        <v>-</v>
      </c>
      <c r="G35" s="118">
        <v>13928</v>
      </c>
      <c r="H35" s="119" t="str">
        <f t="shared" si="5"/>
        <v>-</v>
      </c>
      <c r="I35" s="118">
        <v>18104</v>
      </c>
      <c r="J35" s="119">
        <f t="shared" si="5"/>
        <v>0.29982768523836878</v>
      </c>
      <c r="K35" s="118">
        <v>19179</v>
      </c>
      <c r="L35" s="119">
        <f t="shared" si="5"/>
        <v>5.937914273088829E-2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0</v>
      </c>
      <c r="F36" s="119" t="str">
        <f t="shared" si="5"/>
        <v>-</v>
      </c>
      <c r="G36" s="118">
        <v>11319</v>
      </c>
      <c r="H36" s="119" t="str">
        <f t="shared" si="5"/>
        <v>-</v>
      </c>
      <c r="I36" s="118">
        <v>19134</v>
      </c>
      <c r="J36" s="119">
        <f t="shared" si="5"/>
        <v>0.69043201696262924</v>
      </c>
      <c r="K36" s="118">
        <v>17089</v>
      </c>
      <c r="L36" s="119">
        <f t="shared" si="5"/>
        <v>-0.10687780913557021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0</v>
      </c>
      <c r="F37" s="119" t="str">
        <f t="shared" si="5"/>
        <v>-</v>
      </c>
      <c r="G37" s="118">
        <v>12286</v>
      </c>
      <c r="H37" s="119" t="str">
        <f t="shared" si="5"/>
        <v>-</v>
      </c>
      <c r="I37" s="118">
        <v>18317</v>
      </c>
      <c r="J37" s="119">
        <f t="shared" si="5"/>
        <v>0.49088393293179222</v>
      </c>
      <c r="K37" s="118">
        <v>17239</v>
      </c>
      <c r="L37" s="119">
        <f t="shared" si="5"/>
        <v>-5.8852432166839552E-2</v>
      </c>
      <c r="M37" s="118"/>
      <c r="N37" s="119"/>
    </row>
    <row r="38" spans="2:15" x14ac:dyDescent="0.25">
      <c r="B38" s="117" t="s">
        <v>85</v>
      </c>
      <c r="C38" s="118">
        <v>11626</v>
      </c>
      <c r="D38" s="119">
        <v>0.4793230690927599</v>
      </c>
      <c r="E38" s="118">
        <v>11626</v>
      </c>
      <c r="F38" s="119">
        <f t="shared" si="5"/>
        <v>0</v>
      </c>
      <c r="G38" s="118">
        <v>17921</v>
      </c>
      <c r="H38" s="119">
        <f t="shared" si="5"/>
        <v>0.54145879924307594</v>
      </c>
      <c r="I38" s="118">
        <v>17179</v>
      </c>
      <c r="J38" s="119">
        <f t="shared" si="5"/>
        <v>-4.1403939512304033E-2</v>
      </c>
      <c r="K38" s="118">
        <v>18498</v>
      </c>
      <c r="L38" s="119">
        <f t="shared" si="5"/>
        <v>7.6779789277606314E-2</v>
      </c>
      <c r="M38" s="118"/>
      <c r="N38" s="119"/>
    </row>
    <row r="39" spans="2:15" x14ac:dyDescent="0.25">
      <c r="B39" s="117" t="s">
        <v>87</v>
      </c>
      <c r="C39" s="118">
        <v>11710</v>
      </c>
      <c r="D39" s="119">
        <v>0.90437469507236945</v>
      </c>
      <c r="E39" s="118">
        <v>11710</v>
      </c>
      <c r="F39" s="119">
        <f t="shared" si="5"/>
        <v>0</v>
      </c>
      <c r="G39" s="118">
        <v>14794</v>
      </c>
      <c r="H39" s="119">
        <f t="shared" si="5"/>
        <v>0.26336464560204953</v>
      </c>
      <c r="I39" s="118">
        <v>16071</v>
      </c>
      <c r="J39" s="119">
        <f t="shared" si="5"/>
        <v>8.6318777882925524E-2</v>
      </c>
      <c r="K39" s="118">
        <v>17837</v>
      </c>
      <c r="L39" s="119">
        <f t="shared" si="5"/>
        <v>0.10988737477443844</v>
      </c>
      <c r="M39" s="118"/>
      <c r="N39" s="119"/>
    </row>
    <row r="40" spans="2:15" x14ac:dyDescent="0.25">
      <c r="B40" s="117" t="s">
        <v>89</v>
      </c>
      <c r="C40" s="118">
        <v>4520</v>
      </c>
      <c r="D40" s="119">
        <v>-0.31317428962163807</v>
      </c>
      <c r="E40" s="118">
        <v>4520</v>
      </c>
      <c r="F40" s="119">
        <f t="shared" si="5"/>
        <v>0</v>
      </c>
      <c r="G40" s="118">
        <v>17422</v>
      </c>
      <c r="H40" s="119">
        <f t="shared" si="5"/>
        <v>2.8544247787610622</v>
      </c>
      <c r="I40" s="118">
        <v>23469</v>
      </c>
      <c r="J40" s="119">
        <f t="shared" si="5"/>
        <v>0.34708988635059113</v>
      </c>
      <c r="K40" s="118">
        <v>18252</v>
      </c>
      <c r="L40" s="119">
        <f t="shared" si="5"/>
        <v>-0.22229323788827815</v>
      </c>
      <c r="M40" s="118"/>
      <c r="N40" s="119"/>
    </row>
    <row r="41" spans="2:15" x14ac:dyDescent="0.25">
      <c r="B41" s="117" t="s">
        <v>91</v>
      </c>
      <c r="C41" s="118">
        <v>5541</v>
      </c>
      <c r="D41" s="119">
        <v>-0.1289105486558717</v>
      </c>
      <c r="E41" s="118">
        <v>5541</v>
      </c>
      <c r="F41" s="119">
        <f t="shared" si="5"/>
        <v>0</v>
      </c>
      <c r="G41" s="118">
        <v>12627</v>
      </c>
      <c r="H41" s="119">
        <f t="shared" si="5"/>
        <v>1.2788305360043313</v>
      </c>
      <c r="I41" s="118">
        <v>16350</v>
      </c>
      <c r="J41" s="119">
        <f t="shared" si="5"/>
        <v>0.29484438108814448</v>
      </c>
      <c r="K41" s="118">
        <v>16167</v>
      </c>
      <c r="L41" s="119">
        <f t="shared" si="5"/>
        <v>-1.1192660550458755E-2</v>
      </c>
      <c r="M41" s="118"/>
      <c r="N41" s="119"/>
    </row>
    <row r="42" spans="2:15" x14ac:dyDescent="0.25">
      <c r="B42" s="117" t="s">
        <v>93</v>
      </c>
      <c r="C42" s="118">
        <v>6274</v>
      </c>
      <c r="D42" s="119">
        <v>3.3607907742998266E-2</v>
      </c>
      <c r="E42" s="118">
        <v>6274</v>
      </c>
      <c r="F42" s="119">
        <f t="shared" si="5"/>
        <v>0</v>
      </c>
      <c r="G42" s="118">
        <v>15138</v>
      </c>
      <c r="H42" s="119">
        <f t="shared" si="5"/>
        <v>1.412814791201785</v>
      </c>
      <c r="I42" s="118">
        <v>17513</v>
      </c>
      <c r="J42" s="119">
        <f t="shared" si="5"/>
        <v>0.15688994583168192</v>
      </c>
      <c r="K42" s="118">
        <v>15560</v>
      </c>
      <c r="L42" s="119">
        <f t="shared" si="5"/>
        <v>-0.11151715868212186</v>
      </c>
      <c r="M42" s="118"/>
      <c r="N42" s="119"/>
    </row>
    <row r="43" spans="2:15" ht="15.75" x14ac:dyDescent="0.25">
      <c r="B43" s="120" t="s">
        <v>30</v>
      </c>
      <c r="C43" s="121">
        <v>63499</v>
      </c>
      <c r="D43" s="122">
        <v>-0.23119112768481975</v>
      </c>
      <c r="E43" s="121">
        <v>63499</v>
      </c>
      <c r="F43" s="122">
        <f t="shared" si="5"/>
        <v>0</v>
      </c>
      <c r="G43" s="121">
        <v>169794</v>
      </c>
      <c r="H43" s="122">
        <f t="shared" si="5"/>
        <v>1.6739633695018821</v>
      </c>
      <c r="I43" s="121">
        <v>220761</v>
      </c>
      <c r="J43" s="122">
        <f t="shared" si="5"/>
        <v>0.3001696173009647</v>
      </c>
      <c r="K43" s="121">
        <v>207278</v>
      </c>
      <c r="L43" s="122">
        <f t="shared" si="5"/>
        <v>-6.1075099315549441E-2</v>
      </c>
      <c r="M43" s="121">
        <v>18184</v>
      </c>
      <c r="N43" s="122">
        <v>0.19395929087327635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68" t="s">
        <v>246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114</v>
      </c>
    </row>
    <row r="49" spans="2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115</v>
      </c>
    </row>
    <row r="50" spans="2:15" ht="22.5" thickTop="1" thickBot="1" x14ac:dyDescent="0.3">
      <c r="B50" s="124" t="s">
        <v>96</v>
      </c>
      <c r="C50" s="290" t="s">
        <v>32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2:15" ht="22.5" thickTop="1" thickBot="1" x14ac:dyDescent="0.3">
      <c r="B51" s="109"/>
      <c r="C51" s="292">
        <f>$C$7</f>
        <v>2020</v>
      </c>
      <c r="D51" s="293"/>
      <c r="E51" s="294">
        <f>$C$7</f>
        <v>2020</v>
      </c>
      <c r="F51" s="293"/>
      <c r="G51" s="294">
        <v>2022</v>
      </c>
      <c r="H51" s="293"/>
      <c r="I51" s="294">
        <v>2023</v>
      </c>
      <c r="J51" s="293"/>
      <c r="K51" s="294">
        <v>2024</v>
      </c>
      <c r="L51" s="293"/>
      <c r="M51" s="294">
        <v>2025</v>
      </c>
      <c r="N51" s="295"/>
    </row>
    <row r="52" spans="2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20/19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2:15" x14ac:dyDescent="0.25">
      <c r="B53" s="117" t="s">
        <v>71</v>
      </c>
      <c r="C53" s="118">
        <v>5315</v>
      </c>
      <c r="D53" s="119">
        <v>8.6912065439672892E-2</v>
      </c>
      <c r="E53" s="118">
        <v>5315</v>
      </c>
      <c r="F53" s="119">
        <f t="shared" ref="F53:L65" si="7">IFERROR(E53/C53-1,"-")</f>
        <v>0</v>
      </c>
      <c r="G53" s="118">
        <v>1698</v>
      </c>
      <c r="H53" s="119">
        <f t="shared" si="7"/>
        <v>-0.68052681091251177</v>
      </c>
      <c r="I53" s="118">
        <v>2182</v>
      </c>
      <c r="J53" s="119">
        <f t="shared" si="7"/>
        <v>0.28504122497055362</v>
      </c>
      <c r="K53" s="118">
        <v>1998</v>
      </c>
      <c r="L53" s="119">
        <f t="shared" si="7"/>
        <v>-8.4326306141154883E-2</v>
      </c>
      <c r="M53" s="118">
        <v>2236</v>
      </c>
      <c r="N53" s="119">
        <f t="shared" ref="N53:N64" si="8">IFERROR(M53/K53-1,"-")</f>
        <v>0.11911911911911921</v>
      </c>
    </row>
    <row r="54" spans="2:15" x14ac:dyDescent="0.25">
      <c r="B54" s="117" t="s">
        <v>73</v>
      </c>
      <c r="C54" s="118">
        <v>5825</v>
      </c>
      <c r="D54" s="119">
        <v>0.1097351876547914</v>
      </c>
      <c r="E54" s="118">
        <v>5825</v>
      </c>
      <c r="F54" s="119">
        <f t="shared" si="7"/>
        <v>0</v>
      </c>
      <c r="G54" s="118">
        <v>1807</v>
      </c>
      <c r="H54" s="119">
        <f t="shared" si="7"/>
        <v>-0.68978540772532182</v>
      </c>
      <c r="I54" s="118">
        <v>1878</v>
      </c>
      <c r="J54" s="119">
        <f t="shared" si="7"/>
        <v>3.9291643608190263E-2</v>
      </c>
      <c r="K54" s="118">
        <v>2191</v>
      </c>
      <c r="L54" s="119">
        <f t="shared" si="7"/>
        <v>0.16666666666666674</v>
      </c>
      <c r="M54" s="118"/>
      <c r="N54" s="119"/>
    </row>
    <row r="55" spans="2:15" x14ac:dyDescent="0.25">
      <c r="B55" s="117" t="s">
        <v>75</v>
      </c>
      <c r="C55" s="118">
        <v>2242</v>
      </c>
      <c r="D55" s="119">
        <v>-0.54495636289831539</v>
      </c>
      <c r="E55" s="118">
        <v>2242</v>
      </c>
      <c r="F55" s="119">
        <f t="shared" si="7"/>
        <v>0</v>
      </c>
      <c r="G55" s="118">
        <v>2032</v>
      </c>
      <c r="H55" s="119">
        <f t="shared" si="7"/>
        <v>-9.366636931311334E-2</v>
      </c>
      <c r="I55" s="118">
        <v>2469</v>
      </c>
      <c r="J55" s="119">
        <f t="shared" si="7"/>
        <v>0.21505905511811019</v>
      </c>
      <c r="K55" s="118">
        <v>2470</v>
      </c>
      <c r="L55" s="119">
        <f t="shared" si="7"/>
        <v>4.0502227622529752E-4</v>
      </c>
      <c r="M55" s="118"/>
      <c r="N55" s="119"/>
    </row>
    <row r="56" spans="2:15" x14ac:dyDescent="0.25">
      <c r="B56" s="117" t="s">
        <v>77</v>
      </c>
      <c r="C56" s="118">
        <v>0</v>
      </c>
      <c r="D56" s="119">
        <v>-1</v>
      </c>
      <c r="E56" s="118">
        <v>0</v>
      </c>
      <c r="F56" s="119" t="str">
        <f t="shared" si="7"/>
        <v>-</v>
      </c>
      <c r="G56" s="118">
        <v>2629</v>
      </c>
      <c r="H56" s="119" t="str">
        <f t="shared" si="7"/>
        <v>-</v>
      </c>
      <c r="I56" s="118">
        <v>2812</v>
      </c>
      <c r="J56" s="119">
        <f t="shared" si="7"/>
        <v>6.960821605173062E-2</v>
      </c>
      <c r="K56" s="118">
        <v>2724</v>
      </c>
      <c r="L56" s="119">
        <f t="shared" si="7"/>
        <v>-3.1294452347083945E-2</v>
      </c>
      <c r="M56" s="118"/>
      <c r="N56" s="119"/>
    </row>
    <row r="57" spans="2:15" x14ac:dyDescent="0.25">
      <c r="B57" s="117" t="s">
        <v>79</v>
      </c>
      <c r="C57" s="118">
        <v>0</v>
      </c>
      <c r="D57" s="119">
        <v>-1</v>
      </c>
      <c r="E57" s="118">
        <v>0</v>
      </c>
      <c r="F57" s="119" t="str">
        <f t="shared" si="7"/>
        <v>-</v>
      </c>
      <c r="G57" s="118">
        <v>2021</v>
      </c>
      <c r="H57" s="119" t="str">
        <f t="shared" si="7"/>
        <v>-</v>
      </c>
      <c r="I57" s="118">
        <v>2590</v>
      </c>
      <c r="J57" s="119">
        <f t="shared" si="7"/>
        <v>0.2815437902028699</v>
      </c>
      <c r="K57" s="118">
        <v>2536</v>
      </c>
      <c r="L57" s="119">
        <f t="shared" si="7"/>
        <v>-2.0849420849420874E-2</v>
      </c>
      <c r="M57" s="118"/>
      <c r="N57" s="119"/>
    </row>
    <row r="58" spans="2:15" x14ac:dyDescent="0.25">
      <c r="B58" s="117" t="s">
        <v>81</v>
      </c>
      <c r="C58" s="118">
        <v>0</v>
      </c>
      <c r="D58" s="119">
        <v>-1</v>
      </c>
      <c r="E58" s="118">
        <v>0</v>
      </c>
      <c r="F58" s="119" t="str">
        <f t="shared" si="7"/>
        <v>-</v>
      </c>
      <c r="G58" s="118">
        <v>2287</v>
      </c>
      <c r="H58" s="119" t="str">
        <f t="shared" si="7"/>
        <v>-</v>
      </c>
      <c r="I58" s="118">
        <v>2963</v>
      </c>
      <c r="J58" s="119">
        <f t="shared" si="7"/>
        <v>0.29558373414954087</v>
      </c>
      <c r="K58" s="118">
        <v>2632</v>
      </c>
      <c r="L58" s="119">
        <f t="shared" si="7"/>
        <v>-0.11171110361120484</v>
      </c>
      <c r="M58" s="118"/>
      <c r="N58" s="119"/>
    </row>
    <row r="59" spans="2:15" x14ac:dyDescent="0.25">
      <c r="B59" s="117" t="s">
        <v>83</v>
      </c>
      <c r="C59" s="118">
        <v>0</v>
      </c>
      <c r="D59" s="119">
        <v>-1</v>
      </c>
      <c r="E59" s="118">
        <v>0</v>
      </c>
      <c r="F59" s="119" t="str">
        <f t="shared" si="7"/>
        <v>-</v>
      </c>
      <c r="G59" s="118">
        <v>3229</v>
      </c>
      <c r="H59" s="119" t="str">
        <f t="shared" si="7"/>
        <v>-</v>
      </c>
      <c r="I59" s="118">
        <v>3431</v>
      </c>
      <c r="J59" s="119">
        <f t="shared" si="7"/>
        <v>6.2558067513162063E-2</v>
      </c>
      <c r="K59" s="118">
        <v>3350</v>
      </c>
      <c r="L59" s="119">
        <f t="shared" si="7"/>
        <v>-2.3608277470125283E-2</v>
      </c>
      <c r="M59" s="118"/>
      <c r="N59" s="119"/>
    </row>
    <row r="60" spans="2:15" x14ac:dyDescent="0.25">
      <c r="B60" s="117" t="s">
        <v>85</v>
      </c>
      <c r="C60" s="118">
        <v>376</v>
      </c>
      <c r="D60" s="119">
        <v>-0.93608703042665309</v>
      </c>
      <c r="E60" s="118">
        <v>376</v>
      </c>
      <c r="F60" s="119">
        <f t="shared" si="7"/>
        <v>0</v>
      </c>
      <c r="G60" s="118">
        <v>3153</v>
      </c>
      <c r="H60" s="119">
        <f t="shared" si="7"/>
        <v>7.3856382978723403</v>
      </c>
      <c r="I60" s="118">
        <v>3188</v>
      </c>
      <c r="J60" s="119">
        <f t="shared" si="7"/>
        <v>1.1100539169045298E-2</v>
      </c>
      <c r="K60" s="118">
        <v>3523</v>
      </c>
      <c r="L60" s="119">
        <f t="shared" si="7"/>
        <v>0.10508155583437895</v>
      </c>
      <c r="M60" s="118"/>
      <c r="N60" s="119"/>
    </row>
    <row r="61" spans="2:15" x14ac:dyDescent="0.25">
      <c r="B61" s="117" t="s">
        <v>87</v>
      </c>
      <c r="C61" s="118">
        <v>0</v>
      </c>
      <c r="D61" s="119">
        <v>-1</v>
      </c>
      <c r="E61" s="118">
        <v>0</v>
      </c>
      <c r="F61" s="119" t="str">
        <f t="shared" si="7"/>
        <v>-</v>
      </c>
      <c r="G61" s="118">
        <v>2631</v>
      </c>
      <c r="H61" s="119" t="str">
        <f t="shared" si="7"/>
        <v>-</v>
      </c>
      <c r="I61" s="118">
        <v>2792</v>
      </c>
      <c r="J61" s="119">
        <f t="shared" si="7"/>
        <v>6.1193462561763612E-2</v>
      </c>
      <c r="K61" s="118">
        <v>2632</v>
      </c>
      <c r="L61" s="119">
        <f t="shared" si="7"/>
        <v>-5.7306590257879653E-2</v>
      </c>
      <c r="M61" s="118"/>
      <c r="N61" s="119"/>
    </row>
    <row r="62" spans="2:15" x14ac:dyDescent="0.25">
      <c r="B62" s="117" t="s">
        <v>89</v>
      </c>
      <c r="C62" s="118">
        <v>0</v>
      </c>
      <c r="D62" s="119">
        <v>-1</v>
      </c>
      <c r="E62" s="118">
        <v>0</v>
      </c>
      <c r="F62" s="119" t="str">
        <f t="shared" si="7"/>
        <v>-</v>
      </c>
      <c r="G62" s="118">
        <v>2628</v>
      </c>
      <c r="H62" s="119" t="str">
        <f t="shared" si="7"/>
        <v>-</v>
      </c>
      <c r="I62" s="118">
        <v>2626</v>
      </c>
      <c r="J62" s="119">
        <f t="shared" si="7"/>
        <v>-7.6103500761037779E-4</v>
      </c>
      <c r="K62" s="118">
        <v>2960</v>
      </c>
      <c r="L62" s="119">
        <f t="shared" si="7"/>
        <v>0.12718964204112715</v>
      </c>
      <c r="M62" s="118"/>
      <c r="N62" s="119"/>
    </row>
    <row r="63" spans="2:15" x14ac:dyDescent="0.25">
      <c r="B63" s="117" t="s">
        <v>91</v>
      </c>
      <c r="C63" s="118">
        <v>6</v>
      </c>
      <c r="D63" s="119">
        <v>-0.99893767705382441</v>
      </c>
      <c r="E63" s="118">
        <v>6</v>
      </c>
      <c r="F63" s="119">
        <f t="shared" si="7"/>
        <v>0</v>
      </c>
      <c r="G63" s="118">
        <v>2197</v>
      </c>
      <c r="H63" s="119">
        <f t="shared" si="7"/>
        <v>365.16666666666669</v>
      </c>
      <c r="I63" s="118">
        <v>2076</v>
      </c>
      <c r="J63" s="119">
        <f t="shared" si="7"/>
        <v>-5.5075102412380561E-2</v>
      </c>
      <c r="K63" s="118">
        <v>2097</v>
      </c>
      <c r="L63" s="119">
        <f t="shared" si="7"/>
        <v>1.0115606936416111E-2</v>
      </c>
      <c r="M63" s="118"/>
      <c r="N63" s="119"/>
    </row>
    <row r="64" spans="2:15" x14ac:dyDescent="0.25">
      <c r="B64" s="117" t="s">
        <v>93</v>
      </c>
      <c r="C64" s="118">
        <v>19</v>
      </c>
      <c r="D64" s="119">
        <v>-0.99663001064207168</v>
      </c>
      <c r="E64" s="118">
        <v>19</v>
      </c>
      <c r="F64" s="119">
        <f t="shared" si="7"/>
        <v>0</v>
      </c>
      <c r="G64" s="118">
        <v>2767</v>
      </c>
      <c r="H64" s="119">
        <f t="shared" si="7"/>
        <v>144.63157894736841</v>
      </c>
      <c r="I64" s="118">
        <v>2820</v>
      </c>
      <c r="J64" s="119">
        <f t="shared" si="7"/>
        <v>1.9154318756776201E-2</v>
      </c>
      <c r="K64" s="118">
        <v>2755</v>
      </c>
      <c r="L64" s="119">
        <f t="shared" si="7"/>
        <v>-2.3049645390070927E-2</v>
      </c>
      <c r="M64" s="118"/>
      <c r="N64" s="119"/>
    </row>
    <row r="65" spans="2:14" ht="15.75" x14ac:dyDescent="0.25">
      <c r="B65" s="120" t="s">
        <v>30</v>
      </c>
      <c r="C65" s="121">
        <v>13968</v>
      </c>
      <c r="D65" s="122">
        <v>-0.76838509625748252</v>
      </c>
      <c r="E65" s="121">
        <v>13968</v>
      </c>
      <c r="F65" s="122">
        <f t="shared" si="7"/>
        <v>0</v>
      </c>
      <c r="G65" s="121">
        <v>29079</v>
      </c>
      <c r="H65" s="122">
        <f t="shared" si="7"/>
        <v>1.0818298969072164</v>
      </c>
      <c r="I65" s="121">
        <v>31827</v>
      </c>
      <c r="J65" s="122">
        <f t="shared" si="7"/>
        <v>9.4501186423191941E-2</v>
      </c>
      <c r="K65" s="121">
        <v>31868</v>
      </c>
      <c r="L65" s="122">
        <f t="shared" si="7"/>
        <v>1.2882144091495018E-3</v>
      </c>
      <c r="M65" s="121">
        <v>2236</v>
      </c>
      <c r="N65" s="122">
        <v>0.11911911911911921</v>
      </c>
    </row>
    <row r="66" spans="2:14" ht="6" customHeight="1" x14ac:dyDescent="0.25"/>
    <row r="67" spans="2:14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2:14" x14ac:dyDescent="0.25">
      <c r="K70" s="123"/>
    </row>
    <row r="71" spans="2:14" x14ac:dyDescent="0.25">
      <c r="M71" s="4"/>
      <c r="N71" s="4"/>
    </row>
    <row r="73" spans="2:14" x14ac:dyDescent="0.25">
      <c r="M73" s="105"/>
      <c r="N73" s="105"/>
    </row>
  </sheetData>
  <mergeCells count="24"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C8456-4A0F-436E-9C4C-BC05372749BA}">
  <sheetPr codeName="Hoja11"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247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132</v>
      </c>
      <c r="D6" s="291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239146</v>
      </c>
      <c r="D8" s="119">
        <f t="shared" ref="D8:D10" si="0">C8/C9-1</f>
        <v>-5.3217096615832848E-2</v>
      </c>
    </row>
    <row r="9" spans="1:5" x14ac:dyDescent="0.25">
      <c r="A9" s="1"/>
      <c r="B9" s="117">
        <v>2023</v>
      </c>
      <c r="C9" s="118">
        <v>252588</v>
      </c>
      <c r="D9" s="119">
        <f t="shared" si="0"/>
        <v>0.27009699657570407</v>
      </c>
    </row>
    <row r="10" spans="1:5" x14ac:dyDescent="0.25">
      <c r="A10" s="1"/>
      <c r="B10" s="117">
        <v>2022</v>
      </c>
      <c r="C10" s="118">
        <v>198873</v>
      </c>
      <c r="D10" s="119">
        <f t="shared" si="0"/>
        <v>0.85068723885388842</v>
      </c>
    </row>
    <row r="11" spans="1:5" x14ac:dyDescent="0.25">
      <c r="A11" s="1"/>
      <c r="B11" s="117">
        <v>2021</v>
      </c>
      <c r="C11" s="118">
        <v>107459</v>
      </c>
      <c r="D11" s="119">
        <f>C11/C12-1</f>
        <v>0.38715840293286163</v>
      </c>
    </row>
    <row r="12" spans="1:5" x14ac:dyDescent="0.25">
      <c r="A12" s="1" t="s">
        <v>72</v>
      </c>
      <c r="B12" s="117">
        <v>2020</v>
      </c>
      <c r="C12" s="118">
        <v>77467</v>
      </c>
      <c r="D12" s="119">
        <f t="shared" ref="D12:D21" si="1">C12/C13-1</f>
        <v>-0.45789742549037449</v>
      </c>
    </row>
    <row r="13" spans="1:5" x14ac:dyDescent="0.25">
      <c r="A13" s="1" t="s">
        <v>74</v>
      </c>
      <c r="B13" s="117">
        <v>2019</v>
      </c>
      <c r="C13" s="118">
        <v>142901</v>
      </c>
      <c r="D13" s="119">
        <f t="shared" si="1"/>
        <v>-2.6540051908417794E-2</v>
      </c>
    </row>
    <row r="14" spans="1:5" x14ac:dyDescent="0.25">
      <c r="A14" s="1" t="s">
        <v>76</v>
      </c>
      <c r="B14" s="117">
        <v>2018</v>
      </c>
      <c r="C14" s="118">
        <v>146797</v>
      </c>
      <c r="D14" s="119">
        <f t="shared" si="1"/>
        <v>-2.1959718307982379E-2</v>
      </c>
    </row>
    <row r="15" spans="1:5" x14ac:dyDescent="0.25">
      <c r="A15" s="1" t="s">
        <v>78</v>
      </c>
      <c r="B15" s="117">
        <v>2017</v>
      </c>
      <c r="C15" s="118">
        <v>150093</v>
      </c>
      <c r="D15" s="119">
        <f>C15/C16-1</f>
        <v>-1.5809421392225742E-2</v>
      </c>
    </row>
    <row r="16" spans="1:5" x14ac:dyDescent="0.25">
      <c r="A16" s="1" t="s">
        <v>80</v>
      </c>
      <c r="B16" s="117">
        <v>2016</v>
      </c>
      <c r="C16" s="118">
        <v>152504</v>
      </c>
      <c r="D16" s="119">
        <f>C16/C17-1</f>
        <v>0.1475698494277351</v>
      </c>
    </row>
    <row r="17" spans="1:5" x14ac:dyDescent="0.25">
      <c r="A17" s="1" t="s">
        <v>82</v>
      </c>
      <c r="B17" s="117">
        <v>2015</v>
      </c>
      <c r="C17" s="118">
        <v>132893</v>
      </c>
      <c r="D17" s="119">
        <f t="shared" si="1"/>
        <v>-2.8410794054642863E-2</v>
      </c>
    </row>
    <row r="18" spans="1:5" x14ac:dyDescent="0.25">
      <c r="A18" s="1" t="s">
        <v>84</v>
      </c>
      <c r="B18" s="117">
        <v>2014</v>
      </c>
      <c r="C18" s="118">
        <v>136779</v>
      </c>
      <c r="D18" s="119">
        <f t="shared" si="1"/>
        <v>-8.9052808532839034E-3</v>
      </c>
    </row>
    <row r="19" spans="1:5" x14ac:dyDescent="0.25">
      <c r="A19" s="1" t="s">
        <v>86</v>
      </c>
      <c r="B19" s="117">
        <v>2013</v>
      </c>
      <c r="C19" s="118">
        <v>138008</v>
      </c>
      <c r="D19" s="119">
        <f t="shared" si="1"/>
        <v>-2.1573757009875849E-2</v>
      </c>
    </row>
    <row r="20" spans="1:5" x14ac:dyDescent="0.25">
      <c r="A20" s="1" t="s">
        <v>88</v>
      </c>
      <c r="B20" s="117">
        <v>2012</v>
      </c>
      <c r="C20" s="118">
        <v>141051</v>
      </c>
      <c r="D20" s="119">
        <f>C20/C21-1</f>
        <v>-7.1825276706631747E-2</v>
      </c>
    </row>
    <row r="21" spans="1:5" x14ac:dyDescent="0.25">
      <c r="A21" s="1" t="s">
        <v>90</v>
      </c>
      <c r="B21" s="117">
        <v>2011</v>
      </c>
      <c r="C21" s="118">
        <v>151966</v>
      </c>
      <c r="D21" s="119">
        <f t="shared" si="1"/>
        <v>0.30301990979712934</v>
      </c>
    </row>
    <row r="22" spans="1:5" x14ac:dyDescent="0.25">
      <c r="A22" s="1" t="s">
        <v>92</v>
      </c>
      <c r="B22" s="117">
        <v>2010</v>
      </c>
      <c r="C22" s="118">
        <v>116626</v>
      </c>
      <c r="D22" s="119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8" t="s">
        <v>248</v>
      </c>
      <c r="C27" s="268"/>
      <c r="D27" s="268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4" t="s">
        <v>96</v>
      </c>
      <c r="C29" s="290" t="s">
        <v>137</v>
      </c>
      <c r="D29" s="291"/>
    </row>
    <row r="30" spans="1:5" ht="16.5" thickTop="1" thickBot="1" x14ac:dyDescent="0.3">
      <c r="B30" s="85"/>
      <c r="C30" s="114" t="s">
        <v>138</v>
      </c>
      <c r="D30" s="115" t="s">
        <v>139</v>
      </c>
    </row>
    <row r="31" spans="1:5" x14ac:dyDescent="0.25">
      <c r="B31" s="117">
        <v>2024</v>
      </c>
      <c r="C31" s="118">
        <v>207278</v>
      </c>
      <c r="D31" s="119">
        <f t="shared" ref="D31:D44" si="2">C31/C32-1</f>
        <v>-6.1075099315549441E-2</v>
      </c>
    </row>
    <row r="32" spans="1:5" x14ac:dyDescent="0.25">
      <c r="B32" s="117">
        <v>2023</v>
      </c>
      <c r="C32" s="118">
        <v>220761</v>
      </c>
      <c r="D32" s="119">
        <f t="shared" si="2"/>
        <v>0.3001696173009647</v>
      </c>
    </row>
    <row r="33" spans="2:4" x14ac:dyDescent="0.25">
      <c r="B33" s="117">
        <v>2022</v>
      </c>
      <c r="C33" s="118">
        <v>169794</v>
      </c>
      <c r="D33" s="119">
        <f t="shared" si="2"/>
        <v>0.76874277321166296</v>
      </c>
    </row>
    <row r="34" spans="2:4" x14ac:dyDescent="0.25">
      <c r="B34" s="117">
        <v>2021</v>
      </c>
      <c r="C34" s="118">
        <v>95997</v>
      </c>
      <c r="D34" s="119">
        <f t="shared" si="2"/>
        <v>0.51178758720609774</v>
      </c>
    </row>
    <row r="35" spans="2:4" x14ac:dyDescent="0.25">
      <c r="B35" s="117">
        <v>2020</v>
      </c>
      <c r="C35" s="118">
        <v>63499</v>
      </c>
      <c r="D35" s="119">
        <f t="shared" si="2"/>
        <v>-0.23119112768481975</v>
      </c>
    </row>
    <row r="36" spans="2:4" x14ac:dyDescent="0.25">
      <c r="B36" s="117">
        <v>2019</v>
      </c>
      <c r="C36" s="118">
        <v>82594</v>
      </c>
      <c r="D36" s="119">
        <f t="shared" si="2"/>
        <v>-3.9492964298174171E-2</v>
      </c>
    </row>
    <row r="37" spans="2:4" x14ac:dyDescent="0.25">
      <c r="B37" s="117">
        <v>2018</v>
      </c>
      <c r="C37" s="118">
        <v>85990</v>
      </c>
      <c r="D37" s="119">
        <f t="shared" si="2"/>
        <v>8.584200424285271E-2</v>
      </c>
    </row>
    <row r="38" spans="2:4" x14ac:dyDescent="0.25">
      <c r="B38" s="117">
        <v>2017</v>
      </c>
      <c r="C38" s="118">
        <v>79192</v>
      </c>
      <c r="D38" s="119">
        <f>C38/C39-1</f>
        <v>-0.11417353661674068</v>
      </c>
    </row>
    <row r="39" spans="2:4" x14ac:dyDescent="0.25">
      <c r="B39" s="117">
        <v>2016</v>
      </c>
      <c r="C39" s="118">
        <v>89399</v>
      </c>
      <c r="D39" s="119">
        <f>C39/C40-1</f>
        <v>0.23348096637553972</v>
      </c>
    </row>
    <row r="40" spans="2:4" x14ac:dyDescent="0.25">
      <c r="B40" s="117">
        <v>2015</v>
      </c>
      <c r="C40" s="118">
        <v>72477</v>
      </c>
      <c r="D40" s="119">
        <f t="shared" si="2"/>
        <v>-5.5514289065248801E-2</v>
      </c>
    </row>
    <row r="41" spans="2:4" x14ac:dyDescent="0.25">
      <c r="B41" s="117">
        <v>2014</v>
      </c>
      <c r="C41" s="118">
        <v>76737</v>
      </c>
      <c r="D41" s="119">
        <f t="shared" si="2"/>
        <v>-3.2039557500914473E-2</v>
      </c>
    </row>
    <row r="42" spans="2:4" x14ac:dyDescent="0.25">
      <c r="B42" s="117">
        <v>2013</v>
      </c>
      <c r="C42" s="118">
        <v>79277</v>
      </c>
      <c r="D42" s="119">
        <f t="shared" si="2"/>
        <v>-1.0039834667399217E-2</v>
      </c>
    </row>
    <row r="43" spans="2:4" x14ac:dyDescent="0.25">
      <c r="B43" s="117">
        <v>2012</v>
      </c>
      <c r="C43" s="118">
        <v>80081</v>
      </c>
      <c r="D43" s="119">
        <f>C43/C44-1</f>
        <v>-0.14801102209739025</v>
      </c>
    </row>
    <row r="44" spans="2:4" x14ac:dyDescent="0.25">
      <c r="B44" s="117">
        <v>2011</v>
      </c>
      <c r="C44" s="118">
        <v>93993</v>
      </c>
      <c r="D44" s="119">
        <f t="shared" si="2"/>
        <v>0.43977758375074671</v>
      </c>
    </row>
    <row r="45" spans="2:4" x14ac:dyDescent="0.25">
      <c r="B45" s="117">
        <v>2010</v>
      </c>
      <c r="C45" s="118">
        <v>65283</v>
      </c>
      <c r="D45" s="119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8" t="s">
        <v>249</v>
      </c>
      <c r="C50" s="268"/>
      <c r="D50" s="268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0" t="s">
        <v>140</v>
      </c>
      <c r="D52" s="291"/>
    </row>
    <row r="53" spans="1:5" ht="16.5" thickTop="1" thickBot="1" x14ac:dyDescent="0.3">
      <c r="B53" s="85"/>
      <c r="C53" s="114" t="s">
        <v>138</v>
      </c>
      <c r="D53" s="115" t="s">
        <v>139</v>
      </c>
    </row>
    <row r="54" spans="1:5" x14ac:dyDescent="0.25">
      <c r="A54" s="1">
        <v>1</v>
      </c>
      <c r="B54" s="117">
        <v>2024</v>
      </c>
      <c r="C54" s="118">
        <v>0</v>
      </c>
      <c r="D54" s="119" t="e">
        <f t="shared" ref="D54:D56" si="3">C54/C55-1</f>
        <v>#DIV/0!</v>
      </c>
    </row>
    <row r="55" spans="1:5" x14ac:dyDescent="0.25">
      <c r="A55" s="1"/>
      <c r="B55" s="117">
        <v>2023</v>
      </c>
      <c r="C55" s="118">
        <v>0</v>
      </c>
      <c r="D55" s="119" t="e">
        <f t="shared" si="3"/>
        <v>#DIV/0!</v>
      </c>
    </row>
    <row r="56" spans="1:5" x14ac:dyDescent="0.25">
      <c r="A56" s="1"/>
      <c r="B56" s="117">
        <v>2022</v>
      </c>
      <c r="C56" s="118">
        <v>0</v>
      </c>
      <c r="D56" s="119" t="e">
        <f t="shared" si="3"/>
        <v>#DIV/0!</v>
      </c>
    </row>
    <row r="57" spans="1:5" x14ac:dyDescent="0.25">
      <c r="A57" s="1"/>
      <c r="B57" s="117">
        <v>2021</v>
      </c>
      <c r="C57" s="118">
        <v>0</v>
      </c>
      <c r="D57" s="119" t="e">
        <f>C57/C58-1</f>
        <v>#DIV/0!</v>
      </c>
    </row>
    <row r="58" spans="1:5" x14ac:dyDescent="0.25">
      <c r="A58" s="1">
        <v>2</v>
      </c>
      <c r="B58" s="117">
        <v>2020</v>
      </c>
      <c r="C58" s="118">
        <v>0</v>
      </c>
      <c r="D58" s="119">
        <f t="shared" ref="D58:D67" si="4">C58/C59-1</f>
        <v>-1</v>
      </c>
    </row>
    <row r="59" spans="1:5" x14ac:dyDescent="0.25">
      <c r="A59" s="1">
        <v>3</v>
      </c>
      <c r="B59" s="117">
        <v>2019</v>
      </c>
      <c r="C59" s="118">
        <v>82594</v>
      </c>
      <c r="D59" s="119">
        <f t="shared" si="4"/>
        <v>-3.9492964298174171E-2</v>
      </c>
    </row>
    <row r="60" spans="1:5" x14ac:dyDescent="0.25">
      <c r="A60" s="1">
        <v>4</v>
      </c>
      <c r="B60" s="117">
        <v>2018</v>
      </c>
      <c r="C60" s="118">
        <v>85990</v>
      </c>
      <c r="D60" s="119">
        <f t="shared" si="4"/>
        <v>8.584200424285271E-2</v>
      </c>
    </row>
    <row r="61" spans="1:5" x14ac:dyDescent="0.25">
      <c r="A61" s="1">
        <v>5</v>
      </c>
      <c r="B61" s="117">
        <v>2017</v>
      </c>
      <c r="C61" s="118">
        <v>79192</v>
      </c>
      <c r="D61" s="119">
        <f>C61/C62-1</f>
        <v>-0.11417353661674068</v>
      </c>
    </row>
    <row r="62" spans="1:5" x14ac:dyDescent="0.25">
      <c r="A62" s="1">
        <v>6</v>
      </c>
      <c r="B62" s="117">
        <v>2016</v>
      </c>
      <c r="C62" s="118">
        <v>89399</v>
      </c>
      <c r="D62" s="119">
        <f>C62/C63-1</f>
        <v>0.23348096637553972</v>
      </c>
    </row>
    <row r="63" spans="1:5" x14ac:dyDescent="0.25">
      <c r="A63" s="1">
        <v>7</v>
      </c>
      <c r="B63" s="117">
        <v>2015</v>
      </c>
      <c r="C63" s="118">
        <v>72477</v>
      </c>
      <c r="D63" s="119">
        <f t="shared" si="4"/>
        <v>-5.5514289065248801E-2</v>
      </c>
    </row>
    <row r="64" spans="1:5" x14ac:dyDescent="0.25">
      <c r="A64" s="1">
        <v>8</v>
      </c>
      <c r="B64" s="117">
        <v>2014</v>
      </c>
      <c r="C64" s="118">
        <v>76737</v>
      </c>
      <c r="D64" s="119">
        <f t="shared" si="4"/>
        <v>-3.2039557500914473E-2</v>
      </c>
    </row>
    <row r="65" spans="1:5" x14ac:dyDescent="0.25">
      <c r="A65" s="1">
        <v>9</v>
      </c>
      <c r="B65" s="117">
        <v>2013</v>
      </c>
      <c r="C65" s="118">
        <v>79277</v>
      </c>
      <c r="D65" s="119">
        <f t="shared" si="4"/>
        <v>-1.0039834667399217E-2</v>
      </c>
    </row>
    <row r="66" spans="1:5" x14ac:dyDescent="0.25">
      <c r="A66" s="1">
        <v>10</v>
      </c>
      <c r="B66" s="117">
        <v>2012</v>
      </c>
      <c r="C66" s="118">
        <v>80081</v>
      </c>
      <c r="D66" s="119">
        <f>C66/C67-1</f>
        <v>-0.14801102209739025</v>
      </c>
    </row>
    <row r="67" spans="1:5" x14ac:dyDescent="0.25">
      <c r="A67" s="1">
        <v>11</v>
      </c>
      <c r="B67" s="117">
        <v>2011</v>
      </c>
      <c r="C67" s="118">
        <v>93993</v>
      </c>
      <c r="D67" s="119">
        <f t="shared" si="4"/>
        <v>0.43977758375074671</v>
      </c>
    </row>
    <row r="68" spans="1:5" x14ac:dyDescent="0.25">
      <c r="A68" s="1">
        <v>12</v>
      </c>
      <c r="B68" s="117">
        <v>2010</v>
      </c>
      <c r="C68" s="118">
        <v>65283</v>
      </c>
      <c r="D68" s="119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8" t="s">
        <v>141</v>
      </c>
      <c r="C73" s="268"/>
      <c r="D73" s="268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0" t="s">
        <v>142</v>
      </c>
      <c r="D75" s="291"/>
    </row>
    <row r="76" spans="1:5" ht="16.5" thickTop="1" thickBot="1" x14ac:dyDescent="0.3">
      <c r="B76" s="85"/>
      <c r="C76" s="114" t="s">
        <v>138</v>
      </c>
      <c r="D76" s="115" t="s">
        <v>139</v>
      </c>
    </row>
    <row r="77" spans="1:5" x14ac:dyDescent="0.25">
      <c r="A77" s="1">
        <v>1</v>
      </c>
      <c r="B77" s="117">
        <v>2024</v>
      </c>
      <c r="C77" s="118">
        <v>0</v>
      </c>
      <c r="D77" s="119" t="e">
        <f t="shared" ref="D77:D83" si="5">C77/C78-1</f>
        <v>#DIV/0!</v>
      </c>
    </row>
    <row r="78" spans="1:5" x14ac:dyDescent="0.25">
      <c r="A78" s="1"/>
      <c r="B78" s="117">
        <v>2023</v>
      </c>
      <c r="C78" s="118">
        <v>0</v>
      </c>
      <c r="D78" s="119" t="e">
        <f t="shared" si="5"/>
        <v>#DIV/0!</v>
      </c>
    </row>
    <row r="79" spans="1:5" x14ac:dyDescent="0.25">
      <c r="A79" s="1"/>
      <c r="B79" s="117">
        <v>2022</v>
      </c>
      <c r="C79" s="118">
        <v>0</v>
      </c>
      <c r="D79" s="119" t="e">
        <f t="shared" si="5"/>
        <v>#DIV/0!</v>
      </c>
    </row>
    <row r="80" spans="1:5" x14ac:dyDescent="0.25">
      <c r="A80" s="1"/>
      <c r="B80" s="117">
        <v>2021</v>
      </c>
      <c r="C80" s="118">
        <v>0</v>
      </c>
      <c r="D80" s="119" t="e">
        <f t="shared" si="5"/>
        <v>#DIV/0!</v>
      </c>
    </row>
    <row r="81" spans="1:5" x14ac:dyDescent="0.25">
      <c r="A81" s="1">
        <v>2</v>
      </c>
      <c r="B81" s="117">
        <v>2020</v>
      </c>
      <c r="C81" s="118">
        <v>0</v>
      </c>
      <c r="D81" s="119" t="e">
        <f t="shared" si="5"/>
        <v>#DIV/0!</v>
      </c>
    </row>
    <row r="82" spans="1:5" x14ac:dyDescent="0.25">
      <c r="A82" s="1">
        <v>3</v>
      </c>
      <c r="B82" s="117">
        <v>2019</v>
      </c>
      <c r="C82" s="118">
        <v>0</v>
      </c>
      <c r="D82" s="119" t="e">
        <f t="shared" si="5"/>
        <v>#DIV/0!</v>
      </c>
    </row>
    <row r="83" spans="1:5" x14ac:dyDescent="0.25">
      <c r="A83" s="1">
        <v>4</v>
      </c>
      <c r="B83" s="117">
        <v>2018</v>
      </c>
      <c r="C83" s="118">
        <v>0</v>
      </c>
      <c r="D83" s="119" t="e">
        <f t="shared" si="5"/>
        <v>#DIV/0!</v>
      </c>
    </row>
    <row r="84" spans="1:5" x14ac:dyDescent="0.25">
      <c r="A84" s="1">
        <v>5</v>
      </c>
      <c r="B84" s="117">
        <v>2017</v>
      </c>
      <c r="C84" s="118">
        <v>0</v>
      </c>
      <c r="D84" s="119" t="e">
        <f>C84/C85-1</f>
        <v>#DIV/0!</v>
      </c>
    </row>
    <row r="85" spans="1:5" x14ac:dyDescent="0.25">
      <c r="A85" s="1">
        <v>6</v>
      </c>
      <c r="B85" s="117">
        <v>2016</v>
      </c>
      <c r="C85" s="118">
        <v>0</v>
      </c>
      <c r="D85" s="119" t="e">
        <f>C85/C86-1</f>
        <v>#DIV/0!</v>
      </c>
    </row>
    <row r="86" spans="1:5" x14ac:dyDescent="0.25">
      <c r="A86" s="1">
        <v>7</v>
      </c>
      <c r="B86" s="117">
        <v>2015</v>
      </c>
      <c r="C86" s="118">
        <v>0</v>
      </c>
      <c r="D86" s="119" t="e">
        <f t="shared" ref="D86:D88" si="6">C86/C87-1</f>
        <v>#DIV/0!</v>
      </c>
    </row>
    <row r="87" spans="1:5" x14ac:dyDescent="0.25">
      <c r="A87" s="1">
        <v>8</v>
      </c>
      <c r="B87" s="117">
        <v>2014</v>
      </c>
      <c r="C87" s="118">
        <v>0</v>
      </c>
      <c r="D87" s="119" t="e">
        <f t="shared" si="6"/>
        <v>#DIV/0!</v>
      </c>
    </row>
    <row r="88" spans="1:5" x14ac:dyDescent="0.25">
      <c r="A88" s="1">
        <v>9</v>
      </c>
      <c r="B88" s="117">
        <v>2013</v>
      </c>
      <c r="C88" s="118">
        <v>0</v>
      </c>
      <c r="D88" s="119" t="e">
        <f t="shared" si="6"/>
        <v>#DIV/0!</v>
      </c>
    </row>
    <row r="89" spans="1:5" x14ac:dyDescent="0.25">
      <c r="A89" s="1">
        <v>10</v>
      </c>
      <c r="B89" s="117">
        <v>2012</v>
      </c>
      <c r="C89" s="118">
        <v>0</v>
      </c>
      <c r="D89" s="119" t="e">
        <f>C89/C90-1</f>
        <v>#DIV/0!</v>
      </c>
    </row>
    <row r="90" spans="1:5" x14ac:dyDescent="0.25">
      <c r="A90" s="1">
        <v>11</v>
      </c>
      <c r="B90" s="117">
        <v>2011</v>
      </c>
      <c r="C90" s="118">
        <v>0</v>
      </c>
      <c r="D90" s="119" t="e">
        <f t="shared" ref="D90" si="7">C90/C91-1</f>
        <v>#DIV/0!</v>
      </c>
    </row>
    <row r="91" spans="1:5" x14ac:dyDescent="0.25">
      <c r="A91" s="1">
        <v>12</v>
      </c>
      <c r="B91" s="117">
        <v>2010</v>
      </c>
      <c r="C91" s="118">
        <v>0</v>
      </c>
      <c r="D91" s="119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68" t="s">
        <v>250</v>
      </c>
      <c r="C96" s="268"/>
      <c r="D96" s="268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4" t="s">
        <v>96</v>
      </c>
      <c r="C98" s="290" t="s">
        <v>32</v>
      </c>
      <c r="D98" s="291"/>
    </row>
    <row r="99" spans="2:5" ht="16.5" thickTop="1" thickBot="1" x14ac:dyDescent="0.3">
      <c r="B99" s="85"/>
      <c r="C99" s="114" t="s">
        <v>138</v>
      </c>
      <c r="D99" s="115" t="s">
        <v>139</v>
      </c>
    </row>
    <row r="100" spans="2:5" x14ac:dyDescent="0.25">
      <c r="B100" s="117">
        <v>2024</v>
      </c>
      <c r="C100" s="118">
        <v>31868</v>
      </c>
      <c r="D100" s="119">
        <f t="shared" ref="D100:D113" si="8">C100/C101-1</f>
        <v>1.2882144091495018E-3</v>
      </c>
    </row>
    <row r="101" spans="2:5" x14ac:dyDescent="0.25">
      <c r="B101" s="117">
        <v>2023</v>
      </c>
      <c r="C101" s="118">
        <v>31827</v>
      </c>
      <c r="D101" s="119">
        <f t="shared" si="8"/>
        <v>9.4501186423191941E-2</v>
      </c>
    </row>
    <row r="102" spans="2:5" x14ac:dyDescent="0.25">
      <c r="B102" s="117">
        <v>2022</v>
      </c>
      <c r="C102" s="118">
        <v>29079</v>
      </c>
      <c r="D102" s="119">
        <f t="shared" si="8"/>
        <v>1.5369917989879602</v>
      </c>
    </row>
    <row r="103" spans="2:5" x14ac:dyDescent="0.25">
      <c r="B103" s="117">
        <v>2021</v>
      </c>
      <c r="C103" s="118">
        <v>11462</v>
      </c>
      <c r="D103" s="119">
        <f t="shared" si="8"/>
        <v>-0.17941008018327609</v>
      </c>
    </row>
    <row r="104" spans="2:5" x14ac:dyDescent="0.25">
      <c r="B104" s="117">
        <v>2020</v>
      </c>
      <c r="C104" s="118">
        <v>13968</v>
      </c>
      <c r="D104" s="119">
        <f t="shared" si="8"/>
        <v>-0.76838509625748252</v>
      </c>
    </row>
    <row r="105" spans="2:5" x14ac:dyDescent="0.25">
      <c r="B105" s="117">
        <v>2019</v>
      </c>
      <c r="C105" s="118">
        <v>60307</v>
      </c>
      <c r="D105" s="119">
        <f t="shared" si="8"/>
        <v>-8.2227375137731151E-3</v>
      </c>
    </row>
    <row r="106" spans="2:5" x14ac:dyDescent="0.25">
      <c r="B106" s="117">
        <v>2018</v>
      </c>
      <c r="C106" s="118">
        <v>60807</v>
      </c>
      <c r="D106" s="119">
        <f t="shared" si="8"/>
        <v>-0.14236752655110652</v>
      </c>
    </row>
    <row r="107" spans="2:5" x14ac:dyDescent="0.25">
      <c r="B107" s="117">
        <v>2017</v>
      </c>
      <c r="C107" s="118">
        <v>70901</v>
      </c>
      <c r="D107" s="119">
        <f t="shared" si="8"/>
        <v>0.12354013152682031</v>
      </c>
    </row>
    <row r="108" spans="2:5" x14ac:dyDescent="0.25">
      <c r="B108" s="117">
        <v>2016</v>
      </c>
      <c r="C108" s="118">
        <v>63105</v>
      </c>
      <c r="D108" s="119">
        <f t="shared" si="8"/>
        <v>4.4508077330508433E-2</v>
      </c>
    </row>
    <row r="109" spans="2:5" x14ac:dyDescent="0.25">
      <c r="B109" s="117">
        <v>2015</v>
      </c>
      <c r="C109" s="118">
        <v>60416</v>
      </c>
      <c r="D109" s="119">
        <f t="shared" si="8"/>
        <v>6.2289730521967179E-3</v>
      </c>
    </row>
    <row r="110" spans="2:5" x14ac:dyDescent="0.25">
      <c r="B110" s="117">
        <v>2014</v>
      </c>
      <c r="C110" s="118">
        <v>60042</v>
      </c>
      <c r="D110" s="119">
        <f t="shared" si="8"/>
        <v>2.2322112683250683E-2</v>
      </c>
    </row>
    <row r="111" spans="2:5" x14ac:dyDescent="0.25">
      <c r="B111" s="117">
        <v>2013</v>
      </c>
      <c r="C111" s="118">
        <v>58731</v>
      </c>
      <c r="D111" s="119">
        <f t="shared" si="8"/>
        <v>-3.6722978514023286E-2</v>
      </c>
    </row>
    <row r="112" spans="2:5" x14ac:dyDescent="0.25">
      <c r="B112" s="117">
        <v>2012</v>
      </c>
      <c r="C112" s="118">
        <v>60970</v>
      </c>
      <c r="D112" s="119">
        <f t="shared" si="8"/>
        <v>5.1696479395580752E-2</v>
      </c>
    </row>
    <row r="113" spans="2:4" x14ac:dyDescent="0.25">
      <c r="B113" s="117">
        <v>2011</v>
      </c>
      <c r="C113" s="118">
        <v>57973</v>
      </c>
      <c r="D113" s="119">
        <f t="shared" si="8"/>
        <v>0.12913152717994669</v>
      </c>
    </row>
    <row r="114" spans="2:4" x14ac:dyDescent="0.25">
      <c r="B114" s="117">
        <v>2010</v>
      </c>
      <c r="C114" s="118">
        <v>51343</v>
      </c>
      <c r="D114" s="119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396E0-E1D2-4A47-B79D-0A7436879B5E}">
  <sheetPr codeName="Hoja12">
    <tabColor theme="7" tint="0.79998168889431442"/>
  </sheetPr>
  <dimension ref="A1:L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7" max="8" width="11.42578125" customWidth="1"/>
    <col min="9" max="10" width="10.42578125" customWidth="1"/>
    <col min="11" max="11" width="11.140625" customWidth="1"/>
    <col min="12" max="12" width="10.42578125" customWidth="1"/>
  </cols>
  <sheetData>
    <row r="1" spans="1:12" ht="42.75" customHeight="1" x14ac:dyDescent="0.25"/>
    <row r="2" spans="1:12" ht="24" x14ac:dyDescent="0.4">
      <c r="B2" s="128"/>
    </row>
    <row r="3" spans="1:1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</row>
    <row r="4" spans="1:12" ht="8.25" customHeight="1" thickBot="1" x14ac:dyDescent="0.3">
      <c r="B4" s="83"/>
      <c r="C4" s="83"/>
      <c r="D4" s="83"/>
      <c r="E4" s="83"/>
      <c r="F4" s="83"/>
      <c r="G4" s="83"/>
      <c r="H4" s="84"/>
      <c r="I4" s="84"/>
      <c r="J4" s="84"/>
      <c r="K4" s="84"/>
      <c r="L4" s="84"/>
    </row>
    <row r="5" spans="1:12" ht="60.75" thickBot="1" x14ac:dyDescent="0.3">
      <c r="B5" s="85"/>
      <c r="C5" s="13" t="s">
        <v>251</v>
      </c>
      <c r="D5" s="13" t="s">
        <v>219</v>
      </c>
      <c r="E5" s="13" t="s">
        <v>220</v>
      </c>
      <c r="F5" s="13" t="s">
        <v>221</v>
      </c>
      <c r="G5" s="13" t="s">
        <v>222</v>
      </c>
      <c r="H5" s="13" t="s">
        <v>223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enero 2025</v>
      </c>
      <c r="L5" s="130" t="str">
        <f>CONCATENATE("cuota/ total municipio ",RIGHT(H5,2))</f>
        <v>cuota/ total municipio 25</v>
      </c>
    </row>
    <row r="6" spans="1:12" ht="15.75" x14ac:dyDescent="0.25">
      <c r="B6" s="131" t="s">
        <v>43</v>
      </c>
      <c r="C6" s="132">
        <v>386253</v>
      </c>
      <c r="D6" s="132">
        <v>46362</v>
      </c>
      <c r="E6" s="132">
        <v>273717</v>
      </c>
      <c r="F6" s="132">
        <v>403637</v>
      </c>
      <c r="G6" s="132">
        <v>417622</v>
      </c>
      <c r="H6" s="132">
        <v>422462</v>
      </c>
      <c r="I6" s="133">
        <f>IFERROR(H6/G6-1,"-")</f>
        <v>1.158942776003169E-2</v>
      </c>
      <c r="J6" s="132">
        <f t="shared" ref="J6:J57" si="0">H6-G6</f>
        <v>4840</v>
      </c>
      <c r="K6" s="133">
        <f>IFERROR(F6/$F$6,"-")</f>
        <v>1</v>
      </c>
      <c r="L6" s="134">
        <f>IFERROR(H6/H6,"-")</f>
        <v>1</v>
      </c>
    </row>
    <row r="7" spans="1:12" ht="15.75" x14ac:dyDescent="0.25">
      <c r="B7" s="135" t="s">
        <v>60</v>
      </c>
      <c r="C7" s="136">
        <v>293229</v>
      </c>
      <c r="D7" s="136">
        <v>35671</v>
      </c>
      <c r="E7" s="136">
        <v>211722</v>
      </c>
      <c r="F7" s="136">
        <v>323159</v>
      </c>
      <c r="G7" s="136">
        <v>328440</v>
      </c>
      <c r="H7" s="136">
        <v>336465</v>
      </c>
      <c r="I7" s="137">
        <f t="shared" ref="I7:I57" si="1">IFERROR(H7/G7-1,"-")</f>
        <v>2.4433686518085418E-2</v>
      </c>
      <c r="J7" s="136">
        <f t="shared" si="0"/>
        <v>8025</v>
      </c>
      <c r="K7" s="137">
        <f t="shared" ref="K7:K57" si="2">IFERROR(F7/$F$6,"-")</f>
        <v>0.80061788190874472</v>
      </c>
      <c r="L7" s="137">
        <f>IFERROR(H7/H6,"-")</f>
        <v>0.79643849624344909</v>
      </c>
    </row>
    <row r="8" spans="1:12" x14ac:dyDescent="0.25">
      <c r="B8" s="97" t="s">
        <v>140</v>
      </c>
      <c r="C8" s="52">
        <v>233512</v>
      </c>
      <c r="D8" s="52">
        <v>26219</v>
      </c>
      <c r="E8" s="52">
        <v>174422</v>
      </c>
      <c r="F8" s="52">
        <v>263189</v>
      </c>
      <c r="G8" s="52">
        <v>271495</v>
      </c>
      <c r="H8" s="52">
        <v>272390</v>
      </c>
      <c r="I8" s="98">
        <f t="shared" si="1"/>
        <v>3.2965616309692525E-3</v>
      </c>
      <c r="J8" s="52">
        <f t="shared" si="0"/>
        <v>895</v>
      </c>
      <c r="K8" s="98">
        <f t="shared" si="2"/>
        <v>0.65204379182285077</v>
      </c>
      <c r="L8" s="98">
        <f>IFERROR(H8/H6,"-")</f>
        <v>0.64476805014415495</v>
      </c>
    </row>
    <row r="9" spans="1:12" x14ac:dyDescent="0.25">
      <c r="B9" s="97" t="s">
        <v>142</v>
      </c>
      <c r="C9" s="52">
        <v>59717</v>
      </c>
      <c r="D9" s="52">
        <v>9452</v>
      </c>
      <c r="E9" s="52">
        <v>37300</v>
      </c>
      <c r="F9" s="52">
        <v>59970</v>
      </c>
      <c r="G9" s="52">
        <v>56945</v>
      </c>
      <c r="H9" s="52">
        <v>64075</v>
      </c>
      <c r="I9" s="98">
        <f t="shared" si="1"/>
        <v>0.12520853455088243</v>
      </c>
      <c r="J9" s="52">
        <f t="shared" si="0"/>
        <v>7130</v>
      </c>
      <c r="K9" s="98">
        <f t="shared" si="2"/>
        <v>0.14857409008589401</v>
      </c>
      <c r="L9" s="98">
        <f>IFERROR(H9/H6,"-")</f>
        <v>0.15167044609929414</v>
      </c>
    </row>
    <row r="10" spans="1:12" ht="16.5" thickBot="1" x14ac:dyDescent="0.3">
      <c r="B10" s="138" t="s">
        <v>63</v>
      </c>
      <c r="C10" s="139">
        <v>93024</v>
      </c>
      <c r="D10" s="139">
        <v>10691</v>
      </c>
      <c r="E10" s="139">
        <v>61995</v>
      </c>
      <c r="F10" s="139">
        <v>80478</v>
      </c>
      <c r="G10" s="139">
        <v>89182</v>
      </c>
      <c r="H10" s="139">
        <v>85997</v>
      </c>
      <c r="I10" s="140">
        <f t="shared" si="1"/>
        <v>-3.5713484783924998E-2</v>
      </c>
      <c r="J10" s="139">
        <f t="shared" si="0"/>
        <v>-3185</v>
      </c>
      <c r="K10" s="140">
        <f t="shared" si="2"/>
        <v>0.19938211809125525</v>
      </c>
      <c r="L10" s="140">
        <f>IFERROR(H10/H6,"-")</f>
        <v>0.20356150375655088</v>
      </c>
    </row>
    <row r="11" spans="1:12" ht="15.75" x14ac:dyDescent="0.25">
      <c r="A11" s="141" t="e">
        <f>#REF!/#REF!</f>
        <v>#REF!</v>
      </c>
      <c r="B11" s="131" t="s">
        <v>44</v>
      </c>
      <c r="C11" s="132">
        <v>138100</v>
      </c>
      <c r="D11" s="132">
        <v>15182</v>
      </c>
      <c r="E11" s="132">
        <v>99949</v>
      </c>
      <c r="F11" s="132">
        <v>139602</v>
      </c>
      <c r="G11" s="132">
        <v>150925</v>
      </c>
      <c r="H11" s="132">
        <v>146051</v>
      </c>
      <c r="I11" s="133">
        <f t="shared" si="1"/>
        <v>-3.2294185853900981E-2</v>
      </c>
      <c r="J11" s="132">
        <f t="shared" si="0"/>
        <v>-4874</v>
      </c>
      <c r="K11" s="133">
        <f t="shared" si="2"/>
        <v>0.34586026553561738</v>
      </c>
      <c r="L11" s="134">
        <f>IFERROR(H11/H11,"-")</f>
        <v>1</v>
      </c>
    </row>
    <row r="12" spans="1:12" ht="15.75" x14ac:dyDescent="0.25">
      <c r="A12" s="141" t="e">
        <f>#REF!/#REF!</f>
        <v>#REF!</v>
      </c>
      <c r="B12" s="135" t="s">
        <v>60</v>
      </c>
      <c r="C12" s="136">
        <v>111379</v>
      </c>
      <c r="D12" s="136">
        <v>12102</v>
      </c>
      <c r="E12" s="136">
        <v>86205</v>
      </c>
      <c r="F12" s="136">
        <v>115960</v>
      </c>
      <c r="G12" s="136">
        <v>122914</v>
      </c>
      <c r="H12" s="136">
        <v>120846</v>
      </c>
      <c r="I12" s="137">
        <f t="shared" si="1"/>
        <v>-1.6824771791659199E-2</v>
      </c>
      <c r="J12" s="136">
        <f t="shared" si="0"/>
        <v>-2068</v>
      </c>
      <c r="K12" s="137">
        <f t="shared" si="2"/>
        <v>0.28728783535701635</v>
      </c>
      <c r="L12" s="137">
        <f>IFERROR(H12/H11,"-")</f>
        <v>0.82742329734133968</v>
      </c>
    </row>
    <row r="13" spans="1:12" x14ac:dyDescent="0.25">
      <c r="A13" s="141" t="e">
        <f>#REF!/#REF!</f>
        <v>#REF!</v>
      </c>
      <c r="B13" s="97" t="s">
        <v>140</v>
      </c>
      <c r="C13" s="52">
        <v>97322</v>
      </c>
      <c r="D13" s="52">
        <v>11597</v>
      </c>
      <c r="E13" s="52">
        <v>77462</v>
      </c>
      <c r="F13" s="52">
        <v>102022</v>
      </c>
      <c r="G13" s="52">
        <v>111169</v>
      </c>
      <c r="H13" s="52">
        <v>108553</v>
      </c>
      <c r="I13" s="98">
        <f t="shared" si="1"/>
        <v>-2.3531739963479015E-2</v>
      </c>
      <c r="J13" s="52">
        <f t="shared" si="0"/>
        <v>-2616</v>
      </c>
      <c r="K13" s="98">
        <f t="shared" si="2"/>
        <v>0.252756808716743</v>
      </c>
      <c r="L13" s="98">
        <f>IFERROR(H13/H11,"-")</f>
        <v>0.74325406878419187</v>
      </c>
    </row>
    <row r="14" spans="1:12" x14ac:dyDescent="0.25">
      <c r="A14" s="141" t="e">
        <f>#REF!/#REF!</f>
        <v>#REF!</v>
      </c>
      <c r="B14" s="97" t="s">
        <v>142</v>
      </c>
      <c r="C14" s="52">
        <v>14057</v>
      </c>
      <c r="D14" s="52">
        <v>505</v>
      </c>
      <c r="E14" s="52">
        <v>8743</v>
      </c>
      <c r="F14" s="52">
        <v>13938</v>
      </c>
      <c r="G14" s="52">
        <v>11745</v>
      </c>
      <c r="H14" s="52">
        <v>12293</v>
      </c>
      <c r="I14" s="98">
        <f t="shared" si="1"/>
        <v>4.665815240527893E-2</v>
      </c>
      <c r="J14" s="52">
        <f t="shared" si="0"/>
        <v>548</v>
      </c>
      <c r="K14" s="98">
        <f t="shared" si="2"/>
        <v>3.4531026640273313E-2</v>
      </c>
      <c r="L14" s="98">
        <f>IFERROR(H14/H11,"-")</f>
        <v>8.416922855714784E-2</v>
      </c>
    </row>
    <row r="15" spans="1:12" ht="16.5" thickBot="1" x14ac:dyDescent="0.3">
      <c r="A15" s="141" t="e">
        <f>#REF!/#REF!</f>
        <v>#REF!</v>
      </c>
      <c r="B15" s="138" t="s">
        <v>63</v>
      </c>
      <c r="C15" s="139">
        <v>26721</v>
      </c>
      <c r="D15" s="139">
        <v>3080</v>
      </c>
      <c r="E15" s="139">
        <v>13744</v>
      </c>
      <c r="F15" s="139">
        <v>23642</v>
      </c>
      <c r="G15" s="139">
        <v>28011</v>
      </c>
      <c r="H15" s="139">
        <v>25205</v>
      </c>
      <c r="I15" s="140">
        <f t="shared" si="1"/>
        <v>-0.10017493127699828</v>
      </c>
      <c r="J15" s="139">
        <f t="shared" si="0"/>
        <v>-2806</v>
      </c>
      <c r="K15" s="140">
        <f t="shared" si="2"/>
        <v>5.8572430178601073E-2</v>
      </c>
      <c r="L15" s="140">
        <f>IFERROR(H15/H11,"-")</f>
        <v>0.17257670265866032</v>
      </c>
    </row>
    <row r="16" spans="1:12" ht="15.75" x14ac:dyDescent="0.25">
      <c r="A16" s="79"/>
      <c r="B16" s="131" t="s">
        <v>45</v>
      </c>
      <c r="C16" s="132">
        <v>102767</v>
      </c>
      <c r="D16" s="132">
        <v>8010</v>
      </c>
      <c r="E16" s="132">
        <v>72992</v>
      </c>
      <c r="F16" s="132">
        <v>102127</v>
      </c>
      <c r="G16" s="132">
        <v>102161</v>
      </c>
      <c r="H16" s="132">
        <v>108758</v>
      </c>
      <c r="I16" s="133">
        <f t="shared" si="1"/>
        <v>6.4574544101956732E-2</v>
      </c>
      <c r="J16" s="132">
        <f t="shared" si="0"/>
        <v>6597</v>
      </c>
      <c r="K16" s="133">
        <f t="shared" si="2"/>
        <v>0.25301694344175585</v>
      </c>
      <c r="L16" s="134">
        <f>IFERROR(H16/H16,"-")</f>
        <v>1</v>
      </c>
    </row>
    <row r="17" spans="2:12" ht="15.75" x14ac:dyDescent="0.25">
      <c r="B17" s="135" t="s">
        <v>60</v>
      </c>
      <c r="C17" s="136">
        <v>60504</v>
      </c>
      <c r="D17" s="136">
        <v>2072</v>
      </c>
      <c r="E17" s="136">
        <v>40098</v>
      </c>
      <c r="F17" s="136">
        <v>63291</v>
      </c>
      <c r="G17" s="136">
        <v>62071</v>
      </c>
      <c r="H17" s="136">
        <v>69478</v>
      </c>
      <c r="I17" s="137">
        <f t="shared" si="1"/>
        <v>0.11933108859209618</v>
      </c>
      <c r="J17" s="136">
        <f t="shared" si="0"/>
        <v>7407</v>
      </c>
      <c r="K17" s="137">
        <f t="shared" si="2"/>
        <v>0.15680177981701379</v>
      </c>
      <c r="L17" s="137">
        <f>IFERROR(H17/H16,"-")</f>
        <v>0.63883116644292837</v>
      </c>
    </row>
    <row r="18" spans="2:12" x14ac:dyDescent="0.25">
      <c r="B18" s="97" t="s">
        <v>140</v>
      </c>
      <c r="C18" s="52">
        <v>44788</v>
      </c>
      <c r="D18" s="52">
        <v>1594</v>
      </c>
      <c r="E18" s="52">
        <v>32265</v>
      </c>
      <c r="F18" s="52">
        <v>48326</v>
      </c>
      <c r="G18" s="52">
        <v>49957</v>
      </c>
      <c r="H18" s="52">
        <v>51937</v>
      </c>
      <c r="I18" s="98">
        <f t="shared" si="1"/>
        <v>3.9634085313369427E-2</v>
      </c>
      <c r="J18" s="52">
        <f t="shared" si="0"/>
        <v>1980</v>
      </c>
      <c r="K18" s="98">
        <f t="shared" si="2"/>
        <v>0.11972638781875794</v>
      </c>
      <c r="L18" s="98">
        <f>IFERROR(H18/H16,"-")</f>
        <v>0.47754647933945088</v>
      </c>
    </row>
    <row r="19" spans="2:12" x14ac:dyDescent="0.25">
      <c r="B19" s="97" t="s">
        <v>142</v>
      </c>
      <c r="C19" s="52">
        <v>15716</v>
      </c>
      <c r="D19" s="52">
        <v>478</v>
      </c>
      <c r="E19" s="52">
        <v>7833</v>
      </c>
      <c r="F19" s="52">
        <v>14965</v>
      </c>
      <c r="G19" s="52">
        <v>12114</v>
      </c>
      <c r="H19" s="52">
        <v>17541</v>
      </c>
      <c r="I19" s="98">
        <f t="shared" si="1"/>
        <v>0.4479940564635958</v>
      </c>
      <c r="J19" s="52">
        <f t="shared" si="0"/>
        <v>5427</v>
      </c>
      <c r="K19" s="98">
        <f t="shared" si="2"/>
        <v>3.7075391998255859E-2</v>
      </c>
      <c r="L19" s="98">
        <f>IFERROR(H19/H16,"-")</f>
        <v>0.16128468710347746</v>
      </c>
    </row>
    <row r="20" spans="2:12" ht="16.5" thickBot="1" x14ac:dyDescent="0.3">
      <c r="B20" s="138" t="s">
        <v>63</v>
      </c>
      <c r="C20" s="139">
        <v>42263</v>
      </c>
      <c r="D20" s="139">
        <v>5938</v>
      </c>
      <c r="E20" s="139">
        <v>32894</v>
      </c>
      <c r="F20" s="139">
        <v>38836</v>
      </c>
      <c r="G20" s="139">
        <v>40090</v>
      </c>
      <c r="H20" s="139">
        <v>39280</v>
      </c>
      <c r="I20" s="140">
        <f t="shared" si="1"/>
        <v>-2.0204539785482645E-2</v>
      </c>
      <c r="J20" s="139">
        <f t="shared" si="0"/>
        <v>-810</v>
      </c>
      <c r="K20" s="140">
        <f t="shared" si="2"/>
        <v>9.6215163624742028E-2</v>
      </c>
      <c r="L20" s="140">
        <f>IFERROR(H20/H16,"-")</f>
        <v>0.36116883355707169</v>
      </c>
    </row>
    <row r="21" spans="2:12" ht="15.75" x14ac:dyDescent="0.25">
      <c r="B21" s="131" t="s">
        <v>46</v>
      </c>
      <c r="C21" s="132">
        <v>3774</v>
      </c>
      <c r="D21" s="132">
        <v>596</v>
      </c>
      <c r="E21" s="132">
        <v>2563</v>
      </c>
      <c r="F21" s="132">
        <v>6916</v>
      </c>
      <c r="G21" s="132">
        <v>4476</v>
      </c>
      <c r="H21" s="132">
        <v>4609</v>
      </c>
      <c r="I21" s="133">
        <f t="shared" si="1"/>
        <v>2.9714030384271561E-2</v>
      </c>
      <c r="J21" s="132">
        <f t="shared" si="0"/>
        <v>133</v>
      </c>
      <c r="K21" s="133">
        <f t="shared" si="2"/>
        <v>1.7134207220844473E-2</v>
      </c>
      <c r="L21" s="134">
        <f>IFERROR(H21/H21,"-")</f>
        <v>1</v>
      </c>
    </row>
    <row r="22" spans="2:12" ht="15.75" x14ac:dyDescent="0.25">
      <c r="B22" s="135" t="s">
        <v>60</v>
      </c>
      <c r="C22" s="136">
        <v>3026</v>
      </c>
      <c r="D22" s="136">
        <v>596</v>
      </c>
      <c r="E22" s="136">
        <v>2563</v>
      </c>
      <c r="F22" s="136">
        <v>6858</v>
      </c>
      <c r="G22" s="136">
        <v>4426</v>
      </c>
      <c r="H22" s="136">
        <v>4533</v>
      </c>
      <c r="I22" s="137">
        <f t="shared" si="1"/>
        <v>2.4175327609579744E-2</v>
      </c>
      <c r="J22" s="136">
        <f t="shared" si="0"/>
        <v>107</v>
      </c>
      <c r="K22" s="137">
        <f t="shared" si="2"/>
        <v>1.6990513753694533E-2</v>
      </c>
      <c r="L22" s="137">
        <f>IFERROR(H22/H21,"-")</f>
        <v>0.98351052288999785</v>
      </c>
    </row>
    <row r="23" spans="2:1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0"/>
        <v>0</v>
      </c>
      <c r="K23" s="98">
        <f t="shared" si="2"/>
        <v>0</v>
      </c>
      <c r="L23" s="98">
        <f>IFERROR(H23/H21,"-")</f>
        <v>0</v>
      </c>
    </row>
    <row r="24" spans="2:12" x14ac:dyDescent="0.25">
      <c r="B24" s="97" t="s">
        <v>142</v>
      </c>
      <c r="C24" s="52">
        <v>0</v>
      </c>
      <c r="D24" s="52">
        <v>596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0"/>
        <v>0</v>
      </c>
      <c r="K24" s="98">
        <f t="shared" si="2"/>
        <v>0</v>
      </c>
      <c r="L24" s="98">
        <f>IFERROR(H24/H21,"-")</f>
        <v>0</v>
      </c>
    </row>
    <row r="25" spans="2:12" ht="16.5" thickBot="1" x14ac:dyDescent="0.3">
      <c r="B25" s="138" t="s">
        <v>63</v>
      </c>
      <c r="C25" s="139">
        <v>748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1"/>
        <v>-</v>
      </c>
      <c r="J25" s="139">
        <f t="shared" si="0"/>
        <v>0</v>
      </c>
      <c r="K25" s="140">
        <f t="shared" si="2"/>
        <v>0</v>
      </c>
      <c r="L25" s="140">
        <f>IFERROR(H25/H21,"-")</f>
        <v>0</v>
      </c>
    </row>
    <row r="26" spans="2:12" ht="15.75" x14ac:dyDescent="0.25">
      <c r="B26" s="131" t="s">
        <v>47</v>
      </c>
      <c r="C26" s="132">
        <v>9813</v>
      </c>
      <c r="D26" s="132">
        <v>1197</v>
      </c>
      <c r="E26" s="132">
        <v>9896</v>
      </c>
      <c r="F26" s="132">
        <v>17947</v>
      </c>
      <c r="G26" s="132">
        <v>15841</v>
      </c>
      <c r="H26" s="132">
        <v>14788</v>
      </c>
      <c r="I26" s="133">
        <f t="shared" si="1"/>
        <v>-6.6473076194684677E-2</v>
      </c>
      <c r="J26" s="132">
        <f t="shared" si="0"/>
        <v>-1053</v>
      </c>
      <c r="K26" s="133">
        <f t="shared" si="2"/>
        <v>4.4463218188619973E-2</v>
      </c>
      <c r="L26" s="134">
        <f>IFERROR(H26/H26,"-")</f>
        <v>1</v>
      </c>
    </row>
    <row r="27" spans="2:12" ht="15.75" x14ac:dyDescent="0.25">
      <c r="B27" s="135" t="s">
        <v>60</v>
      </c>
      <c r="C27" s="136">
        <v>9499</v>
      </c>
      <c r="D27" s="136">
        <v>1150</v>
      </c>
      <c r="E27" s="136">
        <v>7546</v>
      </c>
      <c r="F27" s="136">
        <v>17462</v>
      </c>
      <c r="G27" s="136">
        <v>12086</v>
      </c>
      <c r="H27" s="136">
        <v>11355</v>
      </c>
      <c r="I27" s="137">
        <f t="shared" si="1"/>
        <v>-6.0483203706768185E-2</v>
      </c>
      <c r="J27" s="136">
        <f t="shared" si="0"/>
        <v>-731</v>
      </c>
      <c r="K27" s="137">
        <f t="shared" si="2"/>
        <v>4.3261643506417896E-2</v>
      </c>
      <c r="L27" s="137">
        <f>IFERROR(H27/H26,"-")</f>
        <v>0.76785231268596155</v>
      </c>
    </row>
    <row r="28" spans="2:12" x14ac:dyDescent="0.25">
      <c r="B28" s="97" t="s">
        <v>140</v>
      </c>
      <c r="C28" s="52">
        <v>8651</v>
      </c>
      <c r="D28" s="52">
        <v>1150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1"/>
        <v>-</v>
      </c>
      <c r="J28" s="52">
        <f t="shared" si="0"/>
        <v>0</v>
      </c>
      <c r="K28" s="98">
        <f t="shared" si="2"/>
        <v>0</v>
      </c>
      <c r="L28" s="98">
        <f>IFERROR(H28/H26,"-")</f>
        <v>0</v>
      </c>
    </row>
    <row r="29" spans="2:12" ht="15.75" thickBot="1" x14ac:dyDescent="0.3">
      <c r="B29" s="97" t="s">
        <v>142</v>
      </c>
      <c r="C29" s="52">
        <v>848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0"/>
        <v>0</v>
      </c>
      <c r="K29" s="98">
        <f t="shared" si="2"/>
        <v>0</v>
      </c>
      <c r="L29" s="98">
        <f>IFERROR(H29/H26,"-")</f>
        <v>0</v>
      </c>
    </row>
    <row r="30" spans="2:12" ht="15.75" x14ac:dyDescent="0.25">
      <c r="B30" s="131" t="s">
        <v>48</v>
      </c>
      <c r="C30" s="132">
        <v>61311</v>
      </c>
      <c r="D30" s="132">
        <v>4603</v>
      </c>
      <c r="E30" s="132">
        <v>36105</v>
      </c>
      <c r="F30" s="132">
        <v>60088</v>
      </c>
      <c r="G30" s="132">
        <v>64481</v>
      </c>
      <c r="H30" s="132">
        <v>65410</v>
      </c>
      <c r="I30" s="133">
        <f t="shared" si="1"/>
        <v>1.4407344799243216E-2</v>
      </c>
      <c r="J30" s="132">
        <f t="shared" si="0"/>
        <v>929</v>
      </c>
      <c r="K30" s="133">
        <f t="shared" si="2"/>
        <v>0.14886643196733698</v>
      </c>
      <c r="L30" s="134">
        <f>IFERROR(H30/H30,"-")</f>
        <v>1</v>
      </c>
    </row>
    <row r="31" spans="2:12" ht="15.75" x14ac:dyDescent="0.25">
      <c r="B31" s="135" t="s">
        <v>60</v>
      </c>
      <c r="C31" s="136">
        <v>49163</v>
      </c>
      <c r="D31" s="136">
        <v>3370</v>
      </c>
      <c r="E31" s="136">
        <v>28358</v>
      </c>
      <c r="F31" s="136">
        <v>49540</v>
      </c>
      <c r="G31" s="136">
        <v>54397</v>
      </c>
      <c r="H31" s="136">
        <v>54883</v>
      </c>
      <c r="I31" s="137">
        <f t="shared" si="1"/>
        <v>8.9343162306745327E-3</v>
      </c>
      <c r="J31" s="136">
        <f t="shared" si="0"/>
        <v>486</v>
      </c>
      <c r="K31" s="137">
        <f t="shared" si="2"/>
        <v>0.12273404073462046</v>
      </c>
      <c r="L31" s="137">
        <f>IFERROR(H31/H30,"-")</f>
        <v>0.83906130561076286</v>
      </c>
    </row>
    <row r="32" spans="2:12" x14ac:dyDescent="0.25">
      <c r="B32" s="97" t="s">
        <v>140</v>
      </c>
      <c r="C32" s="52">
        <v>39435</v>
      </c>
      <c r="D32" s="52">
        <v>1750</v>
      </c>
      <c r="E32" s="52">
        <v>21891</v>
      </c>
      <c r="F32" s="52">
        <v>42127</v>
      </c>
      <c r="G32" s="52">
        <v>46328</v>
      </c>
      <c r="H32" s="52">
        <v>46073</v>
      </c>
      <c r="I32" s="98">
        <f t="shared" si="1"/>
        <v>-5.5042307028146942E-3</v>
      </c>
      <c r="J32" s="52">
        <f t="shared" si="0"/>
        <v>-255</v>
      </c>
      <c r="K32" s="98">
        <f t="shared" si="2"/>
        <v>0.10436852914871531</v>
      </c>
      <c r="L32" s="98">
        <f>IFERROR(H32/H30,"-")</f>
        <v>0.70437242011924783</v>
      </c>
    </row>
    <row r="33" spans="2:12" x14ac:dyDescent="0.25">
      <c r="B33" s="97" t="s">
        <v>142</v>
      </c>
      <c r="C33" s="52">
        <v>9728</v>
      </c>
      <c r="D33" s="52">
        <v>1620</v>
      </c>
      <c r="E33" s="52">
        <v>6467</v>
      </c>
      <c r="F33" s="52">
        <v>7413</v>
      </c>
      <c r="G33" s="52">
        <v>8069</v>
      </c>
      <c r="H33" s="52">
        <v>8810</v>
      </c>
      <c r="I33" s="98">
        <f t="shared" si="1"/>
        <v>9.1832940884867931E-2</v>
      </c>
      <c r="J33" s="52">
        <f t="shared" si="0"/>
        <v>741</v>
      </c>
      <c r="K33" s="98">
        <f t="shared" si="2"/>
        <v>1.8365511585905159E-2</v>
      </c>
      <c r="L33" s="98">
        <f>IFERROR(H33/H30,"-")</f>
        <v>0.13468888549151506</v>
      </c>
    </row>
    <row r="34" spans="2:12" ht="16.5" thickBot="1" x14ac:dyDescent="0.3">
      <c r="B34" s="138" t="s">
        <v>63</v>
      </c>
      <c r="C34" s="139">
        <v>12148</v>
      </c>
      <c r="D34" s="139">
        <v>1233</v>
      </c>
      <c r="E34" s="139">
        <v>7747</v>
      </c>
      <c r="F34" s="139">
        <v>10548</v>
      </c>
      <c r="G34" s="139">
        <v>10084</v>
      </c>
      <c r="H34" s="139">
        <v>10527</v>
      </c>
      <c r="I34" s="140">
        <f t="shared" si="1"/>
        <v>4.3930979769932543E-2</v>
      </c>
      <c r="J34" s="139">
        <f t="shared" si="0"/>
        <v>443</v>
      </c>
      <c r="K34" s="140">
        <f t="shared" si="2"/>
        <v>2.6132391232716524E-2</v>
      </c>
      <c r="L34" s="140">
        <f>IFERROR(H34/H30,"-")</f>
        <v>0.16093869438923711</v>
      </c>
    </row>
    <row r="35" spans="2:12" ht="15.75" x14ac:dyDescent="0.25">
      <c r="B35" s="131" t="s">
        <v>49</v>
      </c>
      <c r="C35" s="132">
        <v>5197</v>
      </c>
      <c r="D35" s="132">
        <v>1146</v>
      </c>
      <c r="E35" s="132">
        <v>3527</v>
      </c>
      <c r="F35" s="132">
        <v>5390</v>
      </c>
      <c r="G35" s="132">
        <v>5217</v>
      </c>
      <c r="H35" s="132">
        <v>5311</v>
      </c>
      <c r="I35" s="133">
        <f t="shared" si="1"/>
        <v>1.8018018018018056E-2</v>
      </c>
      <c r="J35" s="132">
        <f t="shared" si="0"/>
        <v>94</v>
      </c>
      <c r="K35" s="133">
        <f t="shared" si="2"/>
        <v>1.3353582550658142E-2</v>
      </c>
      <c r="L35" s="134">
        <f>IFERROR(H35/H35,"-")</f>
        <v>1</v>
      </c>
    </row>
    <row r="36" spans="2:12" ht="15.75" x14ac:dyDescent="0.25">
      <c r="B36" s="135" t="s">
        <v>60</v>
      </c>
      <c r="C36" s="136">
        <v>5197</v>
      </c>
      <c r="D36" s="136">
        <v>1146</v>
      </c>
      <c r="E36" s="136">
        <v>3527</v>
      </c>
      <c r="F36" s="136">
        <v>5390</v>
      </c>
      <c r="G36" s="136">
        <v>5217</v>
      </c>
      <c r="H36" s="136">
        <v>5311</v>
      </c>
      <c r="I36" s="137">
        <f t="shared" si="1"/>
        <v>1.8018018018018056E-2</v>
      </c>
      <c r="J36" s="136">
        <f t="shared" si="0"/>
        <v>94</v>
      </c>
      <c r="K36" s="137">
        <f t="shared" si="2"/>
        <v>1.3353582550658142E-2</v>
      </c>
      <c r="L36" s="137">
        <f>IFERROR(H36/H35,"-")</f>
        <v>1</v>
      </c>
    </row>
    <row r="37" spans="2:12" x14ac:dyDescent="0.25">
      <c r="B37" s="97" t="s">
        <v>140</v>
      </c>
      <c r="C37" s="52">
        <v>3703</v>
      </c>
      <c r="D37" s="52">
        <v>0</v>
      </c>
      <c r="E37" s="52">
        <v>0</v>
      </c>
      <c r="F37" s="52">
        <v>4641</v>
      </c>
      <c r="G37" s="52">
        <v>4486</v>
      </c>
      <c r="H37" s="52">
        <v>4485</v>
      </c>
      <c r="I37" s="98">
        <f t="shared" si="1"/>
        <v>-2.2291573785104823E-4</v>
      </c>
      <c r="J37" s="52">
        <f t="shared" si="0"/>
        <v>-1</v>
      </c>
      <c r="K37" s="98">
        <f t="shared" si="2"/>
        <v>1.1497954845566686E-2</v>
      </c>
      <c r="L37" s="98">
        <f>IFERROR(H37/H35,"-")</f>
        <v>0.84447373376012047</v>
      </c>
    </row>
    <row r="38" spans="2:12" ht="15.75" thickBot="1" x14ac:dyDescent="0.3">
      <c r="B38" s="97" t="s">
        <v>142</v>
      </c>
      <c r="C38" s="52">
        <v>1494</v>
      </c>
      <c r="D38" s="52">
        <v>0</v>
      </c>
      <c r="E38" s="52">
        <v>0</v>
      </c>
      <c r="F38" s="52">
        <v>749</v>
      </c>
      <c r="G38" s="52">
        <v>731</v>
      </c>
      <c r="H38" s="52">
        <v>826</v>
      </c>
      <c r="I38" s="98">
        <f t="shared" si="1"/>
        <v>0.12995896032831733</v>
      </c>
      <c r="J38" s="52">
        <f t="shared" si="0"/>
        <v>95</v>
      </c>
      <c r="K38" s="98">
        <f t="shared" si="2"/>
        <v>1.855627705091456E-3</v>
      </c>
      <c r="L38" s="98">
        <f>IFERROR(H38/H35,"-")</f>
        <v>0.1555262662398795</v>
      </c>
    </row>
    <row r="39" spans="2:12" ht="15.75" x14ac:dyDescent="0.25">
      <c r="B39" s="131" t="s">
        <v>50</v>
      </c>
      <c r="C39" s="132">
        <v>14599</v>
      </c>
      <c r="D39" s="132">
        <v>2476</v>
      </c>
      <c r="E39" s="132">
        <v>11584</v>
      </c>
      <c r="F39" s="132">
        <v>15634</v>
      </c>
      <c r="G39" s="132">
        <v>17228</v>
      </c>
      <c r="H39" s="132">
        <v>20420</v>
      </c>
      <c r="I39" s="133">
        <f t="shared" si="1"/>
        <v>0.18527977710703514</v>
      </c>
      <c r="J39" s="132">
        <f t="shared" si="0"/>
        <v>3192</v>
      </c>
      <c r="K39" s="133">
        <f t="shared" si="2"/>
        <v>3.8732821817623261E-2</v>
      </c>
      <c r="L39" s="134">
        <f>IFERROR(H39/H39,"-")</f>
        <v>1</v>
      </c>
    </row>
    <row r="40" spans="2:12" ht="15.75" x14ac:dyDescent="0.25">
      <c r="B40" s="135" t="s">
        <v>60</v>
      </c>
      <c r="C40" s="136">
        <v>9284</v>
      </c>
      <c r="D40" s="136">
        <v>2470</v>
      </c>
      <c r="E40" s="136">
        <v>9886</v>
      </c>
      <c r="F40" s="136">
        <v>13452</v>
      </c>
      <c r="G40" s="136">
        <v>15230</v>
      </c>
      <c r="H40" s="136">
        <v>18184</v>
      </c>
      <c r="I40" s="137">
        <f t="shared" si="1"/>
        <v>0.19395929087327635</v>
      </c>
      <c r="J40" s="136">
        <f t="shared" si="0"/>
        <v>2954</v>
      </c>
      <c r="K40" s="137">
        <f t="shared" si="2"/>
        <v>3.3326974484499686E-2</v>
      </c>
      <c r="L40" s="137">
        <f>IFERROR(H40/H39,"-")</f>
        <v>0.89049951028403529</v>
      </c>
    </row>
    <row r="41" spans="2:12" x14ac:dyDescent="0.25">
      <c r="B41" s="97" t="s">
        <v>140</v>
      </c>
      <c r="C41" s="52">
        <v>9284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0"/>
        <v>0</v>
      </c>
      <c r="K41" s="98">
        <f t="shared" si="2"/>
        <v>0</v>
      </c>
      <c r="L41" s="98">
        <f>IFERROR(H41/H39,"-")</f>
        <v>0</v>
      </c>
    </row>
    <row r="42" spans="2:1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0"/>
        <v>0</v>
      </c>
      <c r="K42" s="98">
        <f t="shared" si="2"/>
        <v>0</v>
      </c>
      <c r="L42" s="98">
        <f>IFERROR(H42/H39,"-")</f>
        <v>0</v>
      </c>
    </row>
    <row r="43" spans="2:12" ht="16.5" thickBot="1" x14ac:dyDescent="0.3">
      <c r="B43" s="138" t="s">
        <v>63</v>
      </c>
      <c r="C43" s="139">
        <v>5315</v>
      </c>
      <c r="D43" s="139">
        <v>6</v>
      </c>
      <c r="E43" s="139">
        <v>1698</v>
      </c>
      <c r="F43" s="139">
        <v>2182</v>
      </c>
      <c r="G43" s="139">
        <v>1998</v>
      </c>
      <c r="H43" s="139">
        <v>2236</v>
      </c>
      <c r="I43" s="140">
        <f t="shared" si="1"/>
        <v>0.11911911911911921</v>
      </c>
      <c r="J43" s="139">
        <f t="shared" si="0"/>
        <v>238</v>
      </c>
      <c r="K43" s="140">
        <f t="shared" si="2"/>
        <v>5.4058473331235739E-3</v>
      </c>
      <c r="L43" s="140">
        <f>IFERROR(H43/H39,"-")</f>
        <v>0.10950048971596474</v>
      </c>
    </row>
    <row r="44" spans="2:12" ht="15.75" x14ac:dyDescent="0.25">
      <c r="B44" s="131" t="s">
        <v>51</v>
      </c>
      <c r="C44" s="132">
        <v>20553</v>
      </c>
      <c r="D44" s="132">
        <v>4767</v>
      </c>
      <c r="E44" s="132">
        <v>14146</v>
      </c>
      <c r="F44" s="132">
        <v>23609</v>
      </c>
      <c r="G44" s="132">
        <v>23867</v>
      </c>
      <c r="H44" s="132">
        <v>24602</v>
      </c>
      <c r="I44" s="133">
        <f t="shared" si="1"/>
        <v>3.0795659278501697E-2</v>
      </c>
      <c r="J44" s="132">
        <f t="shared" si="0"/>
        <v>735</v>
      </c>
      <c r="K44" s="133">
        <f t="shared" si="2"/>
        <v>5.8490673550739898E-2</v>
      </c>
      <c r="L44" s="134">
        <f>IFERROR(H44/H44,"-")</f>
        <v>1</v>
      </c>
    </row>
    <row r="45" spans="2:12" ht="15.75" x14ac:dyDescent="0.25">
      <c r="B45" s="135" t="s">
        <v>60</v>
      </c>
      <c r="C45" s="136">
        <v>20553</v>
      </c>
      <c r="D45" s="136">
        <v>4767</v>
      </c>
      <c r="E45" s="136">
        <v>14146</v>
      </c>
      <c r="F45" s="136">
        <v>23609</v>
      </c>
      <c r="G45" s="136">
        <v>23867</v>
      </c>
      <c r="H45" s="136">
        <v>24602</v>
      </c>
      <c r="I45" s="137">
        <f t="shared" si="1"/>
        <v>3.0795659278501697E-2</v>
      </c>
      <c r="J45" s="136">
        <f t="shared" si="0"/>
        <v>735</v>
      </c>
      <c r="K45" s="137">
        <f t="shared" si="2"/>
        <v>5.8490673550739898E-2</v>
      </c>
      <c r="L45" s="137">
        <f>IFERROR(H45/H44,"-")</f>
        <v>1</v>
      </c>
    </row>
    <row r="46" spans="2:12" x14ac:dyDescent="0.25">
      <c r="B46" s="97" t="s">
        <v>140</v>
      </c>
      <c r="C46" s="52">
        <v>9949</v>
      </c>
      <c r="D46" s="52">
        <v>1748</v>
      </c>
      <c r="E46" s="52">
        <v>8448</v>
      </c>
      <c r="F46" s="52">
        <v>14009</v>
      </c>
      <c r="G46" s="52">
        <v>13713</v>
      </c>
      <c r="H46" s="52">
        <v>15504</v>
      </c>
      <c r="I46" s="98">
        <f t="shared" si="1"/>
        <v>0.13060599431196684</v>
      </c>
      <c r="J46" s="52">
        <f t="shared" si="0"/>
        <v>1791</v>
      </c>
      <c r="K46" s="98">
        <f t="shared" si="2"/>
        <v>3.470692726385341E-2</v>
      </c>
      <c r="L46" s="98">
        <f>IFERROR(H46/H44,"-")</f>
        <v>0.63019266726282419</v>
      </c>
    </row>
    <row r="47" spans="2:12" ht="15.75" thickBot="1" x14ac:dyDescent="0.3">
      <c r="B47" s="97" t="s">
        <v>142</v>
      </c>
      <c r="C47" s="52">
        <v>10604</v>
      </c>
      <c r="D47" s="52">
        <v>3019</v>
      </c>
      <c r="E47" s="52">
        <v>5698</v>
      </c>
      <c r="F47" s="52">
        <v>9600</v>
      </c>
      <c r="G47" s="52">
        <v>10154</v>
      </c>
      <c r="H47" s="52">
        <v>9098</v>
      </c>
      <c r="I47" s="98">
        <f t="shared" si="1"/>
        <v>-0.10399842426629902</v>
      </c>
      <c r="J47" s="52">
        <f t="shared" si="0"/>
        <v>-1056</v>
      </c>
      <c r="K47" s="98">
        <f t="shared" si="2"/>
        <v>2.3783746286886485E-2</v>
      </c>
      <c r="L47" s="98">
        <f>IFERROR(H47/H44,"-")</f>
        <v>0.36980733273717586</v>
      </c>
    </row>
    <row r="48" spans="2:12" ht="15.75" x14ac:dyDescent="0.25">
      <c r="B48" s="131" t="s">
        <v>52</v>
      </c>
      <c r="C48" s="132">
        <v>21031</v>
      </c>
      <c r="D48" s="132">
        <v>6223</v>
      </c>
      <c r="E48" s="132">
        <v>15598</v>
      </c>
      <c r="F48" s="132">
        <v>22490</v>
      </c>
      <c r="G48" s="132">
        <v>22650</v>
      </c>
      <c r="H48" s="132">
        <v>22528</v>
      </c>
      <c r="I48" s="133">
        <f t="shared" si="1"/>
        <v>-5.3863134657836653E-3</v>
      </c>
      <c r="J48" s="132">
        <f t="shared" si="0"/>
        <v>-122</v>
      </c>
      <c r="K48" s="133">
        <f t="shared" si="2"/>
        <v>5.5718380624174689E-2</v>
      </c>
      <c r="L48" s="134">
        <f>IFERROR(H48/H48,"-")</f>
        <v>1</v>
      </c>
    </row>
    <row r="49" spans="2:12" ht="15.75" x14ac:dyDescent="0.25">
      <c r="B49" s="135" t="s">
        <v>60</v>
      </c>
      <c r="C49" s="136">
        <v>15979</v>
      </c>
      <c r="D49" s="136">
        <v>5851</v>
      </c>
      <c r="E49" s="136">
        <v>12209</v>
      </c>
      <c r="F49" s="136">
        <v>18402</v>
      </c>
      <c r="G49" s="136">
        <v>18282</v>
      </c>
      <c r="H49" s="136">
        <v>18130</v>
      </c>
      <c r="I49" s="137">
        <f t="shared" si="1"/>
        <v>-8.3141888196039959E-3</v>
      </c>
      <c r="J49" s="136">
        <f t="shared" si="0"/>
        <v>-152</v>
      </c>
      <c r="K49" s="137">
        <f t="shared" si="2"/>
        <v>4.5590468663675533E-2</v>
      </c>
      <c r="L49" s="137">
        <f>IFERROR(H49/H48,"-")</f>
        <v>0.80477627840909094</v>
      </c>
    </row>
    <row r="50" spans="2:12" x14ac:dyDescent="0.25">
      <c r="B50" s="97" t="s">
        <v>140</v>
      </c>
      <c r="C50" s="52">
        <v>13232</v>
      </c>
      <c r="D50" s="52">
        <v>0</v>
      </c>
      <c r="E50" s="52">
        <v>9227</v>
      </c>
      <c r="F50" s="52">
        <v>14935</v>
      </c>
      <c r="G50" s="52">
        <v>14354</v>
      </c>
      <c r="H50" s="52">
        <v>14208</v>
      </c>
      <c r="I50" s="98">
        <f t="shared" si="1"/>
        <v>-1.0171380799777086E-2</v>
      </c>
      <c r="J50" s="52">
        <f t="shared" si="0"/>
        <v>-146</v>
      </c>
      <c r="K50" s="98">
        <f t="shared" si="2"/>
        <v>3.7001067791109336E-2</v>
      </c>
      <c r="L50" s="98">
        <f>IFERROR(H50/H48,"-")</f>
        <v>0.63068181818181823</v>
      </c>
    </row>
    <row r="51" spans="2:12" x14ac:dyDescent="0.25">
      <c r="B51" s="97" t="s">
        <v>142</v>
      </c>
      <c r="C51" s="52">
        <v>2747</v>
      </c>
      <c r="D51" s="52">
        <v>0</v>
      </c>
      <c r="E51" s="52">
        <v>2982</v>
      </c>
      <c r="F51" s="52">
        <v>3467</v>
      </c>
      <c r="G51" s="52">
        <v>3928</v>
      </c>
      <c r="H51" s="52">
        <v>3922</v>
      </c>
      <c r="I51" s="98">
        <f t="shared" si="1"/>
        <v>-1.5274949083503575E-3</v>
      </c>
      <c r="J51" s="52">
        <f t="shared" si="0"/>
        <v>-6</v>
      </c>
      <c r="K51" s="98">
        <f t="shared" si="2"/>
        <v>8.5894008725661917E-3</v>
      </c>
      <c r="L51" s="98">
        <f>IFERROR(H51/H48,"-")</f>
        <v>0.17409446022727273</v>
      </c>
    </row>
    <row r="52" spans="2:12" ht="16.5" thickBot="1" x14ac:dyDescent="0.3">
      <c r="B52" s="138" t="s">
        <v>63</v>
      </c>
      <c r="C52" s="139">
        <v>5052</v>
      </c>
      <c r="D52" s="139">
        <v>372</v>
      </c>
      <c r="E52" s="139">
        <v>3389</v>
      </c>
      <c r="F52" s="139">
        <v>4088</v>
      </c>
      <c r="G52" s="139">
        <v>4368</v>
      </c>
      <c r="H52" s="139">
        <v>4398</v>
      </c>
      <c r="I52" s="140">
        <f t="shared" si="1"/>
        <v>6.8681318681318437E-3</v>
      </c>
      <c r="J52" s="139">
        <f t="shared" si="0"/>
        <v>30</v>
      </c>
      <c r="K52" s="140">
        <f t="shared" si="2"/>
        <v>1.0127911960499161E-2</v>
      </c>
      <c r="L52" s="140">
        <f>IFERROR(H52/H48,"-")</f>
        <v>0.19522372159090909</v>
      </c>
    </row>
    <row r="53" spans="2:12" ht="15.75" x14ac:dyDescent="0.25">
      <c r="B53" s="131" t="s">
        <v>53</v>
      </c>
      <c r="C53" s="132">
        <v>9108</v>
      </c>
      <c r="D53" s="132">
        <v>2162</v>
      </c>
      <c r="E53" s="132">
        <v>7357</v>
      </c>
      <c r="F53" s="132">
        <v>9834</v>
      </c>
      <c r="G53" s="132">
        <v>10776</v>
      </c>
      <c r="H53" s="132">
        <v>9985</v>
      </c>
      <c r="I53" s="133">
        <f t="shared" si="1"/>
        <v>-7.3403860430586443E-2</v>
      </c>
      <c r="J53" s="132">
        <f t="shared" si="0"/>
        <v>-791</v>
      </c>
      <c r="K53" s="133">
        <f t="shared" si="2"/>
        <v>2.4363475102629342E-2</v>
      </c>
      <c r="L53" s="134">
        <f>IFERROR(H53/H53,"-")</f>
        <v>1</v>
      </c>
    </row>
    <row r="54" spans="2:12" ht="15.75" x14ac:dyDescent="0.25">
      <c r="B54" s="135" t="s">
        <v>60</v>
      </c>
      <c r="C54" s="136">
        <v>8645</v>
      </c>
      <c r="D54" s="136">
        <v>2147</v>
      </c>
      <c r="E54" s="136">
        <v>7184</v>
      </c>
      <c r="F54" s="136">
        <v>9195</v>
      </c>
      <c r="G54" s="136">
        <v>9950</v>
      </c>
      <c r="H54" s="136">
        <v>9143</v>
      </c>
      <c r="I54" s="137">
        <f t="shared" si="1"/>
        <v>-8.11055276381909E-2</v>
      </c>
      <c r="J54" s="136">
        <f t="shared" si="0"/>
        <v>-807</v>
      </c>
      <c r="K54" s="137">
        <f t="shared" si="2"/>
        <v>2.2780369490408462E-2</v>
      </c>
      <c r="L54" s="137">
        <f>IFERROR(H54/H53,"-")</f>
        <v>0.91567351026539812</v>
      </c>
    </row>
    <row r="55" spans="2:12" x14ac:dyDescent="0.25">
      <c r="B55" s="97" t="s">
        <v>140</v>
      </c>
      <c r="C55" s="52">
        <v>6125</v>
      </c>
      <c r="D55" s="52">
        <v>1532</v>
      </c>
      <c r="E55" s="52">
        <v>5210</v>
      </c>
      <c r="F55" s="52">
        <v>6493</v>
      </c>
      <c r="G55" s="52">
        <v>7035</v>
      </c>
      <c r="H55" s="52">
        <v>5741</v>
      </c>
      <c r="I55" s="98">
        <f t="shared" si="1"/>
        <v>-0.18393745557924668</v>
      </c>
      <c r="J55" s="52">
        <f t="shared" si="0"/>
        <v>-1294</v>
      </c>
      <c r="K55" s="98">
        <f t="shared" si="2"/>
        <v>1.6086235900078537E-2</v>
      </c>
      <c r="L55" s="98">
        <f>IFERROR(H55/H53,"-")</f>
        <v>0.5749624436654982</v>
      </c>
    </row>
    <row r="56" spans="2:12" x14ac:dyDescent="0.25">
      <c r="B56" s="97" t="s">
        <v>142</v>
      </c>
      <c r="C56" s="52">
        <v>2520</v>
      </c>
      <c r="D56" s="52">
        <v>615</v>
      </c>
      <c r="E56" s="52">
        <v>1974</v>
      </c>
      <c r="F56" s="52">
        <v>2702</v>
      </c>
      <c r="G56" s="52">
        <v>2915</v>
      </c>
      <c r="H56" s="52">
        <v>3402</v>
      </c>
      <c r="I56" s="98">
        <f t="shared" si="1"/>
        <v>0.16706689536878216</v>
      </c>
      <c r="J56" s="52">
        <f t="shared" si="0"/>
        <v>487</v>
      </c>
      <c r="K56" s="98">
        <f t="shared" si="2"/>
        <v>6.6941335903299252E-3</v>
      </c>
      <c r="L56" s="98">
        <f>IFERROR(H56/H53,"-")</f>
        <v>0.34071106659989986</v>
      </c>
    </row>
    <row r="57" spans="2:12" ht="15.75" x14ac:dyDescent="0.25">
      <c r="B57" s="138" t="s">
        <v>63</v>
      </c>
      <c r="C57" s="139">
        <v>777</v>
      </c>
      <c r="D57" s="139">
        <v>62</v>
      </c>
      <c r="E57" s="139">
        <v>2523</v>
      </c>
      <c r="F57" s="139">
        <v>1124</v>
      </c>
      <c r="G57" s="139">
        <v>4581</v>
      </c>
      <c r="H57" s="139">
        <v>4275</v>
      </c>
      <c r="I57" s="140">
        <f t="shared" si="1"/>
        <v>-6.6797642436149274E-2</v>
      </c>
      <c r="J57" s="139">
        <f t="shared" si="0"/>
        <v>-306</v>
      </c>
      <c r="K57" s="140">
        <f t="shared" si="2"/>
        <v>2.7846802944229594E-3</v>
      </c>
      <c r="L57" s="140">
        <f>IFERROR(H57/H53,"-")</f>
        <v>0.42814221331997998</v>
      </c>
    </row>
    <row r="58" spans="2:12" x14ac:dyDescent="0.25">
      <c r="B58" s="101"/>
    </row>
    <row r="59" spans="2:12" x14ac:dyDescent="0.25">
      <c r="B59" s="105" t="s">
        <v>55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44485-E7E7-455E-88D2-12D73C42B935}">
  <sheetPr codeName="Hoja13"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68"/>
      <c r="D3" s="268"/>
      <c r="E3" s="268"/>
      <c r="F3" s="268"/>
      <c r="G3" s="268"/>
      <c r="H3" s="268"/>
      <c r="I3" s="268"/>
      <c r="J3" s="268"/>
      <c r="K3" s="268"/>
      <c r="N3" s="142" t="s">
        <v>252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296" t="s">
        <v>43</v>
      </c>
      <c r="D5" s="297"/>
      <c r="E5" s="297"/>
      <c r="F5" s="297"/>
      <c r="G5" s="297"/>
      <c r="H5" s="297"/>
      <c r="I5" s="297"/>
      <c r="J5" s="297"/>
      <c r="K5" s="297"/>
      <c r="N5" s="144"/>
      <c r="O5" s="296" t="s">
        <v>43</v>
      </c>
      <c r="P5" s="297"/>
      <c r="Q5" s="297"/>
      <c r="R5" s="297"/>
      <c r="S5" s="297"/>
      <c r="T5" s="297"/>
      <c r="U5" s="297"/>
      <c r="V5" s="297"/>
      <c r="W5" s="297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43</v>
      </c>
      <c r="C7" s="152"/>
      <c r="D7" s="152"/>
      <c r="E7" s="152"/>
      <c r="F7" s="152"/>
      <c r="G7" s="152"/>
      <c r="H7" s="153"/>
      <c r="I7" s="153"/>
      <c r="J7" s="153"/>
      <c r="K7" s="152"/>
      <c r="L7" s="79"/>
      <c r="N7" s="154" t="s">
        <v>50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68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79"/>
      <c r="N8" s="155" t="s">
        <v>68</v>
      </c>
      <c r="O8" s="156">
        <v>142901</v>
      </c>
      <c r="P8" s="156">
        <v>77467</v>
      </c>
      <c r="Q8" s="156">
        <v>107459</v>
      </c>
      <c r="R8" s="156">
        <v>198873</v>
      </c>
      <c r="S8" s="156">
        <v>252588</v>
      </c>
      <c r="T8" s="156">
        <v>239146</v>
      </c>
      <c r="U8" s="157">
        <f>IFERROR(T8/S8-1,"-")</f>
        <v>-5.3217096615832848E-2</v>
      </c>
      <c r="V8" s="156">
        <f>T8-S8</f>
        <v>-13442</v>
      </c>
      <c r="W8" s="157">
        <f>T8/T$8</f>
        <v>1</v>
      </c>
    </row>
    <row r="9" spans="1:23" x14ac:dyDescent="0.25">
      <c r="A9" s="1" t="s">
        <v>96</v>
      </c>
      <c r="B9" s="158" t="s">
        <v>97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79"/>
      <c r="N9" s="158" t="s">
        <v>97</v>
      </c>
      <c r="O9" s="159">
        <v>31009</v>
      </c>
      <c r="P9" s="159">
        <v>30584</v>
      </c>
      <c r="Q9" s="159">
        <v>44398</v>
      </c>
      <c r="R9" s="159">
        <v>48630</v>
      </c>
      <c r="S9" s="159">
        <v>55684</v>
      </c>
      <c r="T9" s="159">
        <v>49807</v>
      </c>
      <c r="U9" s="160">
        <f>IFERROR(T9/S9-1,"-")</f>
        <v>-0.10554198692622652</v>
      </c>
      <c r="V9" s="159">
        <f t="shared" ref="V9:V19" si="2">T9-S9</f>
        <v>-5877</v>
      </c>
      <c r="W9" s="160">
        <f>T9/T$8</f>
        <v>0.20827026168114876</v>
      </c>
    </row>
    <row r="10" spans="1:23" x14ac:dyDescent="0.25">
      <c r="A10" s="161" t="s">
        <v>103</v>
      </c>
      <c r="B10" s="162" t="s">
        <v>103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79"/>
      <c r="N10" s="162" t="s">
        <v>103</v>
      </c>
      <c r="O10" s="163">
        <v>11886</v>
      </c>
      <c r="P10" s="163">
        <v>4963</v>
      </c>
      <c r="Q10" s="163">
        <v>24120</v>
      </c>
      <c r="R10" s="163">
        <v>16359</v>
      </c>
      <c r="S10" s="163">
        <v>19520</v>
      </c>
      <c r="T10" s="163">
        <v>16099</v>
      </c>
      <c r="U10" s="164">
        <f>IFERROR(T10/S10-1,"-")</f>
        <v>-0.17525614754098362</v>
      </c>
      <c r="V10" s="163">
        <f t="shared" si="2"/>
        <v>-3421</v>
      </c>
      <c r="W10" s="164">
        <f>T10/T$8</f>
        <v>6.7318709073118516E-2</v>
      </c>
    </row>
    <row r="11" spans="1:23" x14ac:dyDescent="0.25">
      <c r="A11" s="161" t="s">
        <v>100</v>
      </c>
      <c r="B11" s="162" t="s">
        <v>100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79"/>
      <c r="N11" s="162" t="s">
        <v>100</v>
      </c>
      <c r="O11" s="163">
        <v>19123</v>
      </c>
      <c r="P11" s="163">
        <v>25621</v>
      </c>
      <c r="Q11" s="163">
        <v>20278</v>
      </c>
      <c r="R11" s="163">
        <v>32271</v>
      </c>
      <c r="S11" s="163">
        <v>36164</v>
      </c>
      <c r="T11" s="163">
        <v>33708</v>
      </c>
      <c r="U11" s="164">
        <f>IFERROR(T11/S11-1,"-")</f>
        <v>-6.791284149983412E-2</v>
      </c>
      <c r="V11" s="163">
        <f t="shared" si="2"/>
        <v>-2456</v>
      </c>
      <c r="W11" s="164">
        <f>T11/T$8</f>
        <v>0.14095155260803024</v>
      </c>
    </row>
    <row r="12" spans="1:23" x14ac:dyDescent="0.25">
      <c r="A12" s="1"/>
      <c r="B12" s="158" t="s">
        <v>107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79"/>
      <c r="N12" s="158" t="s">
        <v>107</v>
      </c>
      <c r="O12" s="159">
        <v>111892</v>
      </c>
      <c r="P12" s="159">
        <v>46883</v>
      </c>
      <c r="Q12" s="159">
        <v>63061</v>
      </c>
      <c r="R12" s="159">
        <v>150243</v>
      </c>
      <c r="S12" s="159">
        <v>196904</v>
      </c>
      <c r="T12" s="159">
        <v>189339</v>
      </c>
      <c r="U12" s="160">
        <f>IFERROR(T12/S12-1,"-")</f>
        <v>-3.841973753707395E-2</v>
      </c>
      <c r="V12" s="159">
        <f t="shared" si="2"/>
        <v>-7565</v>
      </c>
      <c r="W12" s="160">
        <f>T12/T$8</f>
        <v>0.79172973831885129</v>
      </c>
    </row>
    <row r="13" spans="1:23" s="56" customFormat="1" x14ac:dyDescent="0.25">
      <c r="B13" s="162" t="s">
        <v>110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110</v>
      </c>
      <c r="O13" s="163">
        <v>61414</v>
      </c>
      <c r="P13" s="163">
        <v>26382</v>
      </c>
      <c r="Q13" s="163">
        <v>26812</v>
      </c>
      <c r="R13" s="163">
        <v>90804</v>
      </c>
      <c r="S13" s="163">
        <v>128108</v>
      </c>
      <c r="T13" s="163">
        <v>116734</v>
      </c>
      <c r="U13" s="164">
        <f t="shared" ref="U13:U20" si="4">IFERROR(T13/S13-1,"-")</f>
        <v>-8.8784463109251588E-2</v>
      </c>
      <c r="V13" s="163">
        <f t="shared" si="2"/>
        <v>-11374</v>
      </c>
      <c r="W13" s="164">
        <f t="shared" ref="W13:W20" si="5">T13/T$8</f>
        <v>0.4881285909026285</v>
      </c>
    </row>
    <row r="14" spans="1:23" s="56" customFormat="1" x14ac:dyDescent="0.25">
      <c r="B14" s="162" t="s">
        <v>113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113</v>
      </c>
      <c r="O14" s="163">
        <v>9783</v>
      </c>
      <c r="P14" s="163">
        <v>3197</v>
      </c>
      <c r="Q14" s="163">
        <v>7197</v>
      </c>
      <c r="R14" s="163">
        <v>6944</v>
      </c>
      <c r="S14" s="163">
        <v>8880</v>
      </c>
      <c r="T14" s="163">
        <v>8516</v>
      </c>
      <c r="U14" s="164">
        <f t="shared" si="4"/>
        <v>-4.0990990990991016E-2</v>
      </c>
      <c r="V14" s="163">
        <f t="shared" si="2"/>
        <v>-364</v>
      </c>
      <c r="W14" s="164">
        <f t="shared" si="5"/>
        <v>3.5610045746113254E-2</v>
      </c>
    </row>
    <row r="15" spans="1:23" x14ac:dyDescent="0.25">
      <c r="A15" s="1"/>
      <c r="B15" s="162" t="s">
        <v>116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79"/>
      <c r="N15" s="162" t="s">
        <v>116</v>
      </c>
      <c r="O15" s="163">
        <v>11371</v>
      </c>
      <c r="P15" s="163">
        <v>2498</v>
      </c>
      <c r="Q15" s="163">
        <v>6746</v>
      </c>
      <c r="R15" s="163">
        <v>9830</v>
      </c>
      <c r="S15" s="163">
        <v>13414</v>
      </c>
      <c r="T15" s="163">
        <v>14245</v>
      </c>
      <c r="U15" s="164">
        <f t="shared" si="4"/>
        <v>6.1950201282242379E-2</v>
      </c>
      <c r="V15" s="163">
        <f t="shared" si="2"/>
        <v>831</v>
      </c>
      <c r="W15" s="164">
        <f t="shared" si="5"/>
        <v>5.9566122786916781E-2</v>
      </c>
    </row>
    <row r="16" spans="1:23" x14ac:dyDescent="0.25">
      <c r="A16" s="1"/>
      <c r="B16" s="162" t="s">
        <v>123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79"/>
      <c r="N16" s="162" t="s">
        <v>123</v>
      </c>
      <c r="O16" s="163">
        <v>2496</v>
      </c>
      <c r="P16" s="163">
        <v>1300</v>
      </c>
      <c r="Q16" s="163">
        <v>3663</v>
      </c>
      <c r="R16" s="163">
        <v>6290</v>
      </c>
      <c r="S16" s="163">
        <v>6514</v>
      </c>
      <c r="T16" s="163">
        <v>6482</v>
      </c>
      <c r="U16" s="164">
        <f t="shared" si="4"/>
        <v>-4.912496162112423E-3</v>
      </c>
      <c r="V16" s="163">
        <f t="shared" si="2"/>
        <v>-32</v>
      </c>
      <c r="W16" s="164">
        <f t="shared" si="5"/>
        <v>2.7104781179697758E-2</v>
      </c>
    </row>
    <row r="17" spans="1:23" x14ac:dyDescent="0.25">
      <c r="A17" s="1"/>
      <c r="B17" s="162" t="s">
        <v>119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79"/>
      <c r="N17" s="162" t="s">
        <v>119</v>
      </c>
      <c r="O17" s="163">
        <v>3749</v>
      </c>
      <c r="P17" s="163">
        <v>2838</v>
      </c>
      <c r="Q17" s="163">
        <v>4368</v>
      </c>
      <c r="R17" s="163">
        <v>4750</v>
      </c>
      <c r="S17" s="163">
        <v>5340</v>
      </c>
      <c r="T17" s="163">
        <v>5146</v>
      </c>
      <c r="U17" s="164">
        <f t="shared" si="4"/>
        <v>-3.6329588014981318E-2</v>
      </c>
      <c r="V17" s="163">
        <f t="shared" si="2"/>
        <v>-194</v>
      </c>
      <c r="W17" s="164">
        <f t="shared" si="5"/>
        <v>2.151823572211118E-2</v>
      </c>
    </row>
    <row r="18" spans="1:23" x14ac:dyDescent="0.25">
      <c r="A18" s="1"/>
      <c r="B18" s="162" t="s">
        <v>128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79"/>
      <c r="N18" s="162" t="s">
        <v>128</v>
      </c>
      <c r="O18" s="163">
        <v>826</v>
      </c>
      <c r="P18" s="163">
        <v>406</v>
      </c>
      <c r="Q18" s="163">
        <v>369</v>
      </c>
      <c r="R18" s="163">
        <v>1261</v>
      </c>
      <c r="S18" s="163">
        <v>1457</v>
      </c>
      <c r="T18" s="163">
        <v>1177</v>
      </c>
      <c r="U18" s="164">
        <f t="shared" si="4"/>
        <v>-0.19217570350034319</v>
      </c>
      <c r="V18" s="163">
        <f t="shared" si="2"/>
        <v>-280</v>
      </c>
      <c r="W18" s="164">
        <f t="shared" si="5"/>
        <v>4.9216796433977569E-3</v>
      </c>
    </row>
    <row r="19" spans="1:23" x14ac:dyDescent="0.25">
      <c r="A19" s="161" t="s">
        <v>144</v>
      </c>
      <c r="B19" s="162" t="s">
        <v>131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79"/>
      <c r="N19" s="162" t="s">
        <v>131</v>
      </c>
      <c r="O19" s="163">
        <v>1664</v>
      </c>
      <c r="P19" s="163">
        <v>932</v>
      </c>
      <c r="Q19" s="163">
        <v>521</v>
      </c>
      <c r="R19" s="163">
        <v>980</v>
      </c>
      <c r="S19" s="163">
        <v>944</v>
      </c>
      <c r="T19" s="163">
        <v>1508</v>
      </c>
      <c r="U19" s="164">
        <f t="shared" si="4"/>
        <v>0.59745762711864403</v>
      </c>
      <c r="V19" s="163">
        <f t="shared" si="2"/>
        <v>564</v>
      </c>
      <c r="W19" s="164">
        <f t="shared" si="5"/>
        <v>6.3057713697908394E-3</v>
      </c>
    </row>
    <row r="20" spans="1:23" x14ac:dyDescent="0.25">
      <c r="A20" s="166" t="s">
        <v>145</v>
      </c>
      <c r="B20" s="167" t="s">
        <v>145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79"/>
      <c r="N20" s="167" t="s">
        <v>145</v>
      </c>
      <c r="O20" s="168">
        <f t="shared" ref="O20:T20" si="7">O12-SUM(O13:O19)</f>
        <v>20589</v>
      </c>
      <c r="P20" s="168">
        <f t="shared" si="7"/>
        <v>9330</v>
      </c>
      <c r="Q20" s="168">
        <f t="shared" si="7"/>
        <v>13385</v>
      </c>
      <c r="R20" s="168">
        <f t="shared" si="7"/>
        <v>29384</v>
      </c>
      <c r="S20" s="168">
        <f t="shared" si="7"/>
        <v>32247</v>
      </c>
      <c r="T20" s="168">
        <f t="shared" si="7"/>
        <v>35531</v>
      </c>
      <c r="U20" s="169">
        <f t="shared" si="4"/>
        <v>0.10183893075324835</v>
      </c>
      <c r="V20" s="168">
        <f>T20-S20</f>
        <v>3284</v>
      </c>
      <c r="W20" s="169">
        <f t="shared" si="5"/>
        <v>0.14857451096819516</v>
      </c>
    </row>
    <row r="21" spans="1:23" x14ac:dyDescent="0.25">
      <c r="B21" s="154" t="s">
        <v>44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68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5"/>
      <c r="M22" s="105"/>
      <c r="N22" s="105"/>
    </row>
    <row r="23" spans="1:23" x14ac:dyDescent="0.25">
      <c r="B23" s="158" t="s">
        <v>97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103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100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107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110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113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116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123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119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128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131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145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45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68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5"/>
      <c r="M36" s="105"/>
      <c r="N36" s="105"/>
    </row>
    <row r="37" spans="2:14" x14ac:dyDescent="0.25">
      <c r="B37" s="158" t="s">
        <v>97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103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100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107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110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113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116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123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119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128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131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145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46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68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5"/>
      <c r="M50" s="105"/>
      <c r="N50" s="105"/>
    </row>
    <row r="51" spans="2:14" x14ac:dyDescent="0.25">
      <c r="B51" s="158" t="s">
        <v>97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103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100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107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110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113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116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123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119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128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131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145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47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68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5"/>
      <c r="M64" s="105"/>
      <c r="N64" s="105"/>
    </row>
    <row r="65" spans="2:14" x14ac:dyDescent="0.25">
      <c r="B65" s="158" t="s">
        <v>97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103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100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107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110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113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116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123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119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128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131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145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48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68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5"/>
      <c r="M78" s="105"/>
      <c r="N78" s="105"/>
    </row>
    <row r="79" spans="2:14" x14ac:dyDescent="0.25">
      <c r="B79" s="158" t="s">
        <v>97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103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100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107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110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113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116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123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119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128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131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145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49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68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5"/>
      <c r="M92" s="105"/>
      <c r="N92" s="105"/>
    </row>
    <row r="93" spans="2:14" x14ac:dyDescent="0.25">
      <c r="B93" s="158" t="s">
        <v>97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103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100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107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110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113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116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123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119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128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131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145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50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68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5"/>
      <c r="M106" s="105"/>
      <c r="N106" s="105"/>
    </row>
    <row r="107" spans="2:14" x14ac:dyDescent="0.25">
      <c r="B107" s="158" t="s">
        <v>97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103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100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107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110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113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116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123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119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128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131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145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51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68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5"/>
      <c r="M120" s="105"/>
      <c r="N120" s="105"/>
    </row>
    <row r="121" spans="2:14" x14ac:dyDescent="0.25">
      <c r="B121" s="158" t="s">
        <v>97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103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100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107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110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113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116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123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119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128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131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145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52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68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5"/>
      <c r="M134" s="105"/>
      <c r="N134" s="105"/>
    </row>
    <row r="135" spans="2:14" x14ac:dyDescent="0.25">
      <c r="B135" s="158" t="s">
        <v>97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103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100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107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110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113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116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123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119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128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131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145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53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68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5"/>
      <c r="M148" s="105"/>
      <c r="N148" s="105"/>
    </row>
    <row r="149" spans="2:14" x14ac:dyDescent="0.25">
      <c r="B149" s="158" t="s">
        <v>97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103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100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107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110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113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116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123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119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128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131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145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C5:K5"/>
    <mergeCell ref="O5:W5"/>
    <mergeCell ref="B3:K3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B35F4-7309-4F36-937C-17B916ECAE83}">
  <sheetPr codeName="Hoja14"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8"/>
      <c r="D6" s="268"/>
      <c r="E6" s="268"/>
      <c r="F6" s="268"/>
      <c r="G6" s="268"/>
      <c r="H6" s="268"/>
      <c r="I6" s="268"/>
      <c r="J6" s="268"/>
      <c r="M6" s="268" t="s">
        <v>252</v>
      </c>
      <c r="N6" s="268"/>
      <c r="O6" s="268"/>
      <c r="P6" s="268"/>
      <c r="Q6" s="268"/>
      <c r="R6" s="268"/>
      <c r="S6" s="268"/>
      <c r="T6" s="268"/>
    </row>
    <row r="7" spans="1:20" ht="6" customHeight="1" x14ac:dyDescent="0.25"/>
    <row r="8" spans="1:20" ht="15.75" x14ac:dyDescent="0.25">
      <c r="B8" s="144"/>
      <c r="C8" s="298" t="s">
        <v>43</v>
      </c>
      <c r="D8" s="299"/>
      <c r="E8" s="299"/>
      <c r="F8" s="299"/>
      <c r="G8" s="299"/>
      <c r="H8" s="299"/>
      <c r="I8" s="299"/>
      <c r="J8" s="299"/>
    </row>
    <row r="9" spans="1:20" s="145" customFormat="1" ht="72" customHeight="1" x14ac:dyDescent="0.25">
      <c r="A9"/>
      <c r="B9" s="146"/>
      <c r="C9" s="171" t="s">
        <v>251</v>
      </c>
      <c r="D9" s="171" t="s">
        <v>219</v>
      </c>
      <c r="E9" s="171" t="s">
        <v>220</v>
      </c>
      <c r="F9" s="171" t="s">
        <v>221</v>
      </c>
      <c r="G9" s="171" t="s">
        <v>222</v>
      </c>
      <c r="H9" s="171" t="s">
        <v>223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251</v>
      </c>
      <c r="O9" s="171" t="s">
        <v>219</v>
      </c>
      <c r="P9" s="171" t="s">
        <v>220</v>
      </c>
      <c r="Q9" s="171" t="s">
        <v>221</v>
      </c>
      <c r="R9" s="171" t="s">
        <v>222</v>
      </c>
      <c r="S9" s="171" t="s">
        <v>223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43</v>
      </c>
      <c r="C10" s="152"/>
      <c r="D10" s="152"/>
      <c r="E10" s="152"/>
      <c r="F10" s="152"/>
      <c r="G10" s="152"/>
      <c r="H10" s="152"/>
      <c r="I10" s="153"/>
      <c r="J10" s="153"/>
      <c r="M10" s="154" t="s">
        <v>50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68</v>
      </c>
      <c r="C11" s="175">
        <v>386253</v>
      </c>
      <c r="D11" s="175">
        <v>46362</v>
      </c>
      <c r="E11" s="175">
        <v>273717</v>
      </c>
      <c r="F11" s="175">
        <v>403637</v>
      </c>
      <c r="G11" s="175">
        <v>417622</v>
      </c>
      <c r="H11" s="175">
        <v>422462</v>
      </c>
      <c r="I11" s="176">
        <f t="shared" ref="I11:I23" si="0">IFERROR(H11/G11-1,"-")</f>
        <v>1.158942776003169E-2</v>
      </c>
      <c r="J11" s="176">
        <f>H11/H11</f>
        <v>1</v>
      </c>
      <c r="K11" s="79"/>
      <c r="L11" s="79"/>
      <c r="M11" s="155" t="s">
        <v>68</v>
      </c>
      <c r="N11" s="175">
        <v>14599</v>
      </c>
      <c r="O11" s="175">
        <v>2476</v>
      </c>
      <c r="P11" s="175">
        <v>11584</v>
      </c>
      <c r="Q11" s="175">
        <v>15634</v>
      </c>
      <c r="R11" s="175">
        <v>17228</v>
      </c>
      <c r="S11" s="176">
        <f t="shared" ref="S11:S23" si="1">IFERROR(R11/Q11-1,"-")</f>
        <v>0.10195727261097609</v>
      </c>
      <c r="T11" s="176">
        <f>R11/R11</f>
        <v>1</v>
      </c>
    </row>
    <row r="12" spans="1:20" x14ac:dyDescent="0.25">
      <c r="B12" s="158" t="s">
        <v>97</v>
      </c>
      <c r="C12" s="159">
        <v>56329</v>
      </c>
      <c r="D12" s="159">
        <v>19622</v>
      </c>
      <c r="E12" s="159">
        <v>41772</v>
      </c>
      <c r="F12" s="159">
        <v>60988</v>
      </c>
      <c r="G12" s="159">
        <v>53225</v>
      </c>
      <c r="H12" s="159">
        <v>55404</v>
      </c>
      <c r="I12" s="160">
        <f t="shared" si="0"/>
        <v>4.0939408172851133E-2</v>
      </c>
      <c r="J12" s="160">
        <f>H12/H11</f>
        <v>0.13114552314764405</v>
      </c>
      <c r="K12" s="79"/>
      <c r="L12" s="79"/>
      <c r="M12" s="158" t="s">
        <v>97</v>
      </c>
      <c r="N12" s="159">
        <v>3097</v>
      </c>
      <c r="O12" s="159">
        <v>929</v>
      </c>
      <c r="P12" s="159">
        <v>1925</v>
      </c>
      <c r="Q12" s="159">
        <v>2578</v>
      </c>
      <c r="R12" s="159">
        <v>2281</v>
      </c>
      <c r="S12" s="160">
        <f t="shared" si="1"/>
        <v>-0.11520558572536854</v>
      </c>
      <c r="T12" s="160">
        <f>R12/R11</f>
        <v>0.1324007429765498</v>
      </c>
    </row>
    <row r="13" spans="1:20" x14ac:dyDescent="0.25">
      <c r="B13" s="162" t="s">
        <v>103</v>
      </c>
      <c r="C13" s="163">
        <v>18891</v>
      </c>
      <c r="D13" s="163">
        <v>14049</v>
      </c>
      <c r="E13" s="163">
        <v>17032</v>
      </c>
      <c r="F13" s="163">
        <v>24326</v>
      </c>
      <c r="G13" s="163">
        <v>18739</v>
      </c>
      <c r="H13" s="163">
        <v>17933</v>
      </c>
      <c r="I13" s="164">
        <f t="shared" si="0"/>
        <v>-4.3011900314851359E-2</v>
      </c>
      <c r="J13" s="164">
        <f>H13/H11</f>
        <v>4.244878829338497E-2</v>
      </c>
      <c r="K13" s="79"/>
      <c r="L13" s="79"/>
      <c r="M13" s="162" t="s">
        <v>103</v>
      </c>
      <c r="N13" s="163">
        <v>385</v>
      </c>
      <c r="O13" s="163">
        <v>842</v>
      </c>
      <c r="P13" s="163">
        <v>895</v>
      </c>
      <c r="Q13" s="163">
        <v>456</v>
      </c>
      <c r="R13" s="163">
        <v>536</v>
      </c>
      <c r="S13" s="164">
        <f t="shared" si="1"/>
        <v>0.17543859649122817</v>
      </c>
      <c r="T13" s="164">
        <f>R13/R11</f>
        <v>3.1112143022985837E-2</v>
      </c>
    </row>
    <row r="14" spans="1:20" x14ac:dyDescent="0.25">
      <c r="B14" s="162" t="s">
        <v>100</v>
      </c>
      <c r="C14" s="163">
        <v>37438</v>
      </c>
      <c r="D14" s="163">
        <v>5573</v>
      </c>
      <c r="E14" s="163">
        <v>24740</v>
      </c>
      <c r="F14" s="163">
        <v>36662</v>
      </c>
      <c r="G14" s="163">
        <v>34486</v>
      </c>
      <c r="H14" s="163">
        <v>37471</v>
      </c>
      <c r="I14" s="164">
        <f t="shared" si="0"/>
        <v>8.6556863654816407E-2</v>
      </c>
      <c r="J14" s="164">
        <f>H14/H11</f>
        <v>8.8696734854259079E-2</v>
      </c>
      <c r="K14" s="79"/>
      <c r="L14" s="79"/>
      <c r="M14" s="162" t="s">
        <v>100</v>
      </c>
      <c r="N14" s="163">
        <v>2712</v>
      </c>
      <c r="O14" s="163">
        <v>87</v>
      </c>
      <c r="P14" s="163">
        <v>1030</v>
      </c>
      <c r="Q14" s="163">
        <v>2122</v>
      </c>
      <c r="R14" s="163">
        <v>1745</v>
      </c>
      <c r="S14" s="164">
        <f t="shared" si="1"/>
        <v>-0.1776625824693685</v>
      </c>
      <c r="T14" s="164">
        <f>R14/R11</f>
        <v>0.10128859995356397</v>
      </c>
    </row>
    <row r="15" spans="1:20" x14ac:dyDescent="0.25">
      <c r="B15" s="158" t="s">
        <v>107</v>
      </c>
      <c r="C15" s="159">
        <v>329924</v>
      </c>
      <c r="D15" s="159">
        <v>26740</v>
      </c>
      <c r="E15" s="159">
        <v>231945</v>
      </c>
      <c r="F15" s="159">
        <v>342649</v>
      </c>
      <c r="G15" s="159">
        <v>364397</v>
      </c>
      <c r="H15" s="159">
        <v>367058</v>
      </c>
      <c r="I15" s="160">
        <f t="shared" si="0"/>
        <v>7.3024750478187794E-3</v>
      </c>
      <c r="J15" s="160">
        <f>H15/H11</f>
        <v>0.86885447685235595</v>
      </c>
      <c r="K15" s="79"/>
      <c r="L15" s="79"/>
      <c r="M15" s="158" t="s">
        <v>107</v>
      </c>
      <c r="N15" s="159">
        <v>11502</v>
      </c>
      <c r="O15" s="159">
        <v>1547</v>
      </c>
      <c r="P15" s="159">
        <v>9659</v>
      </c>
      <c r="Q15" s="159">
        <v>13056</v>
      </c>
      <c r="R15" s="159">
        <v>14947</v>
      </c>
      <c r="S15" s="160">
        <f t="shared" si="1"/>
        <v>0.14483762254901955</v>
      </c>
      <c r="T15" s="160">
        <f>R15/R11</f>
        <v>0.8675992570234502</v>
      </c>
    </row>
    <row r="16" spans="1:20" x14ac:dyDescent="0.25">
      <c r="B16" s="162" t="s">
        <v>110</v>
      </c>
      <c r="C16" s="163">
        <v>129038</v>
      </c>
      <c r="D16" s="163">
        <v>2315</v>
      </c>
      <c r="E16" s="163">
        <v>74810</v>
      </c>
      <c r="F16" s="163">
        <v>128763</v>
      </c>
      <c r="G16" s="163">
        <v>146047</v>
      </c>
      <c r="H16" s="163">
        <v>150351</v>
      </c>
      <c r="I16" s="164">
        <f t="shared" si="0"/>
        <v>2.9469965148205768E-2</v>
      </c>
      <c r="J16" s="164">
        <f>H16/H11</f>
        <v>0.35589236428365156</v>
      </c>
      <c r="K16" s="79"/>
      <c r="L16" s="79"/>
      <c r="M16" s="162" t="s">
        <v>110</v>
      </c>
      <c r="N16" s="163">
        <v>6069</v>
      </c>
      <c r="O16" s="163">
        <v>600</v>
      </c>
      <c r="P16" s="163">
        <v>4461</v>
      </c>
      <c r="Q16" s="163">
        <v>7408</v>
      </c>
      <c r="R16" s="163">
        <v>8300</v>
      </c>
      <c r="S16" s="164">
        <f t="shared" si="1"/>
        <v>0.12041036717062625</v>
      </c>
      <c r="T16" s="164">
        <f>R16/R11</f>
        <v>0.48177385651265381</v>
      </c>
    </row>
    <row r="17" spans="1:20" x14ac:dyDescent="0.25">
      <c r="B17" s="162" t="s">
        <v>113</v>
      </c>
      <c r="C17" s="163">
        <v>41945</v>
      </c>
      <c r="D17" s="163">
        <v>3897</v>
      </c>
      <c r="E17" s="163">
        <v>25126</v>
      </c>
      <c r="F17" s="163">
        <v>38646</v>
      </c>
      <c r="G17" s="163">
        <v>41866</v>
      </c>
      <c r="H17" s="163">
        <v>41200</v>
      </c>
      <c r="I17" s="164">
        <f t="shared" si="0"/>
        <v>-1.5907896622557649E-2</v>
      </c>
      <c r="J17" s="164">
        <f>H17/H11</f>
        <v>9.7523564249565639E-2</v>
      </c>
      <c r="K17" s="79"/>
      <c r="L17" s="79"/>
      <c r="M17" s="162" t="s">
        <v>113</v>
      </c>
      <c r="N17" s="163">
        <v>837</v>
      </c>
      <c r="O17" s="163">
        <v>468</v>
      </c>
      <c r="P17" s="163">
        <v>681</v>
      </c>
      <c r="Q17" s="163">
        <v>799</v>
      </c>
      <c r="R17" s="163">
        <v>977</v>
      </c>
      <c r="S17" s="164">
        <f t="shared" si="1"/>
        <v>0.22277847309136423</v>
      </c>
      <c r="T17" s="164">
        <f>R17/R11</f>
        <v>5.6710006965405152E-2</v>
      </c>
    </row>
    <row r="18" spans="1:20" x14ac:dyDescent="0.25">
      <c r="B18" s="162" t="s">
        <v>116</v>
      </c>
      <c r="C18" s="163">
        <v>14112</v>
      </c>
      <c r="D18" s="163">
        <v>4901</v>
      </c>
      <c r="E18" s="163">
        <v>11986</v>
      </c>
      <c r="F18" s="163">
        <v>17335</v>
      </c>
      <c r="G18" s="163">
        <v>16031</v>
      </c>
      <c r="H18" s="163">
        <v>16262</v>
      </c>
      <c r="I18" s="164">
        <f t="shared" si="0"/>
        <v>1.4409581435967711E-2</v>
      </c>
      <c r="J18" s="164">
        <f>H18/H11</f>
        <v>3.849340295695234E-2</v>
      </c>
      <c r="K18" s="79"/>
      <c r="L18" s="79"/>
      <c r="M18" s="162" t="s">
        <v>116</v>
      </c>
      <c r="N18" s="163">
        <v>517</v>
      </c>
      <c r="O18" s="163">
        <v>270</v>
      </c>
      <c r="P18" s="163">
        <v>556</v>
      </c>
      <c r="Q18" s="163">
        <v>786</v>
      </c>
      <c r="R18" s="163">
        <v>785</v>
      </c>
      <c r="S18" s="164">
        <f t="shared" si="1"/>
        <v>-1.2722646310432406E-3</v>
      </c>
      <c r="T18" s="164">
        <f>R18/R11</f>
        <v>4.5565358718365451E-2</v>
      </c>
    </row>
    <row r="19" spans="1:20" x14ac:dyDescent="0.25">
      <c r="B19" s="162" t="s">
        <v>123</v>
      </c>
      <c r="C19" s="163">
        <v>10903</v>
      </c>
      <c r="D19" s="163">
        <v>451</v>
      </c>
      <c r="E19" s="163">
        <v>14324</v>
      </c>
      <c r="F19" s="163">
        <v>12828</v>
      </c>
      <c r="G19" s="163">
        <v>13515</v>
      </c>
      <c r="H19" s="163">
        <v>12623</v>
      </c>
      <c r="I19" s="164">
        <f t="shared" si="0"/>
        <v>-6.6000739918608997E-2</v>
      </c>
      <c r="J19" s="164">
        <f>H19/H11</f>
        <v>2.9879610473841436E-2</v>
      </c>
      <c r="K19" s="79"/>
      <c r="L19" s="79"/>
      <c r="M19" s="162" t="s">
        <v>123</v>
      </c>
      <c r="N19" s="163">
        <v>301</v>
      </c>
      <c r="O19" s="163">
        <v>0</v>
      </c>
      <c r="P19" s="163">
        <v>670</v>
      </c>
      <c r="Q19" s="163">
        <v>539</v>
      </c>
      <c r="R19" s="163">
        <v>688</v>
      </c>
      <c r="S19" s="164">
        <f t="shared" si="1"/>
        <v>0.27643784786641934</v>
      </c>
      <c r="T19" s="164">
        <f>R19/R11</f>
        <v>3.9934989551892265E-2</v>
      </c>
    </row>
    <row r="20" spans="1:20" x14ac:dyDescent="0.25">
      <c r="B20" s="162" t="s">
        <v>119</v>
      </c>
      <c r="C20" s="163">
        <v>12546</v>
      </c>
      <c r="D20" s="163">
        <v>1367</v>
      </c>
      <c r="E20" s="163">
        <v>11804</v>
      </c>
      <c r="F20" s="163">
        <v>12734</v>
      </c>
      <c r="G20" s="163">
        <v>13147</v>
      </c>
      <c r="H20" s="163">
        <v>11962</v>
      </c>
      <c r="I20" s="164">
        <f t="shared" si="0"/>
        <v>-9.0134631474861227E-2</v>
      </c>
      <c r="J20" s="164">
        <f>H20/H11</f>
        <v>2.8314972707604472E-2</v>
      </c>
      <c r="K20" s="79"/>
      <c r="L20" s="79"/>
      <c r="M20" s="162" t="s">
        <v>119</v>
      </c>
      <c r="N20" s="163">
        <v>320</v>
      </c>
      <c r="O20" s="163">
        <v>5</v>
      </c>
      <c r="P20" s="163">
        <v>446</v>
      </c>
      <c r="Q20" s="163">
        <v>475</v>
      </c>
      <c r="R20" s="163">
        <v>480</v>
      </c>
      <c r="S20" s="164">
        <f t="shared" si="1"/>
        <v>1.0526315789473717E-2</v>
      </c>
      <c r="T20" s="164">
        <f>R20/R11</f>
        <v>2.7861620617599257E-2</v>
      </c>
    </row>
    <row r="21" spans="1:20" x14ac:dyDescent="0.25">
      <c r="B21" s="162" t="s">
        <v>128</v>
      </c>
      <c r="C21" s="163">
        <v>10815</v>
      </c>
      <c r="D21" s="163">
        <v>136</v>
      </c>
      <c r="E21" s="163">
        <v>8191</v>
      </c>
      <c r="F21" s="163">
        <v>12291</v>
      </c>
      <c r="G21" s="163">
        <v>9834</v>
      </c>
      <c r="H21" s="163">
        <v>8586</v>
      </c>
      <c r="I21" s="164">
        <f t="shared" si="0"/>
        <v>-0.12690665039658333</v>
      </c>
      <c r="J21" s="164">
        <f>H21/H11</f>
        <v>2.0323721423465307E-2</v>
      </c>
      <c r="K21" s="79"/>
      <c r="L21" s="79"/>
      <c r="M21" s="162" t="s">
        <v>128</v>
      </c>
      <c r="N21" s="163">
        <v>121</v>
      </c>
      <c r="O21" s="163">
        <v>0</v>
      </c>
      <c r="P21" s="163">
        <v>100</v>
      </c>
      <c r="Q21" s="163">
        <v>170</v>
      </c>
      <c r="R21" s="163">
        <v>178</v>
      </c>
      <c r="S21" s="164">
        <f t="shared" si="1"/>
        <v>4.705882352941182E-2</v>
      </c>
      <c r="T21" s="164">
        <f>R21/R11</f>
        <v>1.0332017645693057E-2</v>
      </c>
    </row>
    <row r="22" spans="1:20" x14ac:dyDescent="0.25">
      <c r="A22" s="166"/>
      <c r="B22" s="162" t="s">
        <v>131</v>
      </c>
      <c r="C22" s="163">
        <v>16794</v>
      </c>
      <c r="D22" s="163">
        <v>728</v>
      </c>
      <c r="E22" s="163">
        <v>7732</v>
      </c>
      <c r="F22" s="163">
        <v>12762</v>
      </c>
      <c r="G22" s="163">
        <v>12673</v>
      </c>
      <c r="H22" s="163">
        <v>9792</v>
      </c>
      <c r="I22" s="164">
        <f t="shared" si="0"/>
        <v>-0.22733370157026744</v>
      </c>
      <c r="J22" s="164">
        <f>H22/H11</f>
        <v>2.3178416046887057E-2</v>
      </c>
      <c r="K22" s="79"/>
      <c r="L22" s="79"/>
      <c r="M22" s="162" t="s">
        <v>131</v>
      </c>
      <c r="N22" s="163">
        <v>316</v>
      </c>
      <c r="O22" s="163">
        <v>0</v>
      </c>
      <c r="P22" s="163">
        <v>227</v>
      </c>
      <c r="Q22" s="163">
        <v>189</v>
      </c>
      <c r="R22" s="163">
        <v>274</v>
      </c>
      <c r="S22" s="164">
        <f t="shared" si="1"/>
        <v>0.44973544973544977</v>
      </c>
      <c r="T22" s="164">
        <f>R22/R11</f>
        <v>1.5904341769212908E-2</v>
      </c>
    </row>
    <row r="23" spans="1:20" x14ac:dyDescent="0.25">
      <c r="B23" s="167" t="s">
        <v>145</v>
      </c>
      <c r="C23" s="168">
        <f t="shared" ref="C23:H23" si="2">C15-SUM(C16:C22)</f>
        <v>93771</v>
      </c>
      <c r="D23" s="168">
        <f t="shared" si="2"/>
        <v>12945</v>
      </c>
      <c r="E23" s="168">
        <f t="shared" si="2"/>
        <v>77972</v>
      </c>
      <c r="F23" s="168">
        <f t="shared" si="2"/>
        <v>107290</v>
      </c>
      <c r="G23" s="168">
        <f t="shared" si="2"/>
        <v>111284</v>
      </c>
      <c r="H23" s="168">
        <f t="shared" si="2"/>
        <v>116282</v>
      </c>
      <c r="I23" s="169">
        <f t="shared" si="0"/>
        <v>4.4912116746342656E-2</v>
      </c>
      <c r="J23" s="169">
        <f>H23/H11</f>
        <v>0.27524842471038813</v>
      </c>
      <c r="K23" s="170"/>
      <c r="L23" s="170"/>
      <c r="M23" s="167" t="s">
        <v>145</v>
      </c>
      <c r="N23" s="168">
        <f>N15-SUM(N16:N22)</f>
        <v>3021</v>
      </c>
      <c r="O23" s="168">
        <f>O15-SUM(O16:O22)</f>
        <v>204</v>
      </c>
      <c r="P23" s="168">
        <f>P15-SUM(P16:P22)</f>
        <v>2518</v>
      </c>
      <c r="Q23" s="168">
        <f>Q15-SUM(Q16:Q22)</f>
        <v>2690</v>
      </c>
      <c r="R23" s="168">
        <f>R15-SUM(R16:R22)</f>
        <v>3265</v>
      </c>
      <c r="S23" s="169">
        <f t="shared" si="1"/>
        <v>0.21375464684014878</v>
      </c>
      <c r="T23" s="169">
        <f>R23/R11</f>
        <v>0.18951706524262829</v>
      </c>
    </row>
    <row r="24" spans="1:20" x14ac:dyDescent="0.25">
      <c r="B24" s="154" t="s">
        <v>44</v>
      </c>
      <c r="C24" s="173"/>
      <c r="D24" s="173"/>
      <c r="E24" s="173"/>
      <c r="F24" s="173"/>
      <c r="G24" s="173"/>
      <c r="H24" s="173"/>
      <c r="I24" s="174"/>
      <c r="J24" s="174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5" t="s">
        <v>68</v>
      </c>
      <c r="C25" s="175">
        <v>138100</v>
      </c>
      <c r="D25" s="175">
        <v>15182</v>
      </c>
      <c r="E25" s="175">
        <v>99949</v>
      </c>
      <c r="F25" s="175">
        <v>139602</v>
      </c>
      <c r="G25" s="175">
        <v>150925</v>
      </c>
      <c r="H25" s="175">
        <v>146051</v>
      </c>
      <c r="I25" s="176">
        <f t="shared" ref="I25:I37" si="3">IFERROR(H25/G25-1,"-")</f>
        <v>-3.2294185853900981E-2</v>
      </c>
      <c r="J25" s="176">
        <f>H25/H25</f>
        <v>1</v>
      </c>
    </row>
    <row r="26" spans="1:20" x14ac:dyDescent="0.25">
      <c r="B26" s="158" t="s">
        <v>97</v>
      </c>
      <c r="C26" s="159">
        <v>8778</v>
      </c>
      <c r="D26" s="159">
        <v>5945</v>
      </c>
      <c r="E26" s="159">
        <v>8963</v>
      </c>
      <c r="F26" s="159">
        <v>8728</v>
      </c>
      <c r="G26" s="159">
        <v>7100</v>
      </c>
      <c r="H26" s="159">
        <v>6983</v>
      </c>
      <c r="I26" s="160">
        <f t="shared" si="3"/>
        <v>-1.6478873239436642E-2</v>
      </c>
      <c r="J26" s="160">
        <f>H26/H25</f>
        <v>4.7812065648300935E-2</v>
      </c>
    </row>
    <row r="27" spans="1:20" x14ac:dyDescent="0.25">
      <c r="B27" s="162" t="s">
        <v>103</v>
      </c>
      <c r="C27" s="163">
        <v>4037</v>
      </c>
      <c r="D27" s="163">
        <v>4283</v>
      </c>
      <c r="E27" s="163">
        <v>4231</v>
      </c>
      <c r="F27" s="163">
        <v>3814</v>
      </c>
      <c r="G27" s="163">
        <v>2103</v>
      </c>
      <c r="H27" s="163">
        <v>2694</v>
      </c>
      <c r="I27" s="164">
        <f t="shared" si="3"/>
        <v>0.2810271041369472</v>
      </c>
      <c r="J27" s="164">
        <f>H27/H25</f>
        <v>1.8445611464488431E-2</v>
      </c>
    </row>
    <row r="28" spans="1:20" x14ac:dyDescent="0.25">
      <c r="B28" s="162" t="s">
        <v>100</v>
      </c>
      <c r="C28" s="163">
        <v>4741</v>
      </c>
      <c r="D28" s="163">
        <v>1662</v>
      </c>
      <c r="E28" s="163">
        <v>4732</v>
      </c>
      <c r="F28" s="163">
        <v>4914</v>
      </c>
      <c r="G28" s="163">
        <v>4997</v>
      </c>
      <c r="H28" s="163">
        <v>4289</v>
      </c>
      <c r="I28" s="164">
        <f t="shared" si="3"/>
        <v>-0.14168501100660391</v>
      </c>
      <c r="J28" s="164">
        <f>H28/H25</f>
        <v>2.9366454183812504E-2</v>
      </c>
    </row>
    <row r="29" spans="1:20" x14ac:dyDescent="0.25">
      <c r="B29" s="158" t="s">
        <v>107</v>
      </c>
      <c r="C29" s="159">
        <v>129322</v>
      </c>
      <c r="D29" s="159">
        <v>9237</v>
      </c>
      <c r="E29" s="159">
        <v>90986</v>
      </c>
      <c r="F29" s="159">
        <v>130874</v>
      </c>
      <c r="G29" s="159">
        <v>143825</v>
      </c>
      <c r="H29" s="159">
        <v>139068</v>
      </c>
      <c r="I29" s="160">
        <f t="shared" si="3"/>
        <v>-3.3074917434382067E-2</v>
      </c>
      <c r="J29" s="160">
        <f>H29/H25</f>
        <v>0.95218793435169902</v>
      </c>
    </row>
    <row r="30" spans="1:20" x14ac:dyDescent="0.25">
      <c r="B30" s="162" t="s">
        <v>110</v>
      </c>
      <c r="C30" s="163">
        <v>57691</v>
      </c>
      <c r="D30" s="163">
        <v>767</v>
      </c>
      <c r="E30" s="163">
        <v>35085</v>
      </c>
      <c r="F30" s="163">
        <v>57941</v>
      </c>
      <c r="G30" s="163">
        <v>66660</v>
      </c>
      <c r="H30" s="163">
        <v>67208</v>
      </c>
      <c r="I30" s="164">
        <f t="shared" si="3"/>
        <v>8.2208220822082012E-3</v>
      </c>
      <c r="J30" s="164">
        <f>H30/H25</f>
        <v>0.46016802349864089</v>
      </c>
    </row>
    <row r="31" spans="1:20" x14ac:dyDescent="0.25">
      <c r="B31" s="162" t="s">
        <v>113</v>
      </c>
      <c r="C31" s="163">
        <v>15535</v>
      </c>
      <c r="D31" s="163">
        <v>1359</v>
      </c>
      <c r="E31" s="163">
        <v>9791</v>
      </c>
      <c r="F31" s="163">
        <v>13751</v>
      </c>
      <c r="G31" s="163">
        <v>14835</v>
      </c>
      <c r="H31" s="163">
        <v>14149</v>
      </c>
      <c r="I31" s="164">
        <f t="shared" si="3"/>
        <v>-4.6241995281429027E-2</v>
      </c>
      <c r="J31" s="164">
        <f>H31/H25</f>
        <v>9.6877118266906759E-2</v>
      </c>
    </row>
    <row r="32" spans="1:20" x14ac:dyDescent="0.25">
      <c r="B32" s="162" t="s">
        <v>116</v>
      </c>
      <c r="C32" s="163">
        <v>4457</v>
      </c>
      <c r="D32" s="163">
        <v>1623</v>
      </c>
      <c r="E32" s="163">
        <v>3814</v>
      </c>
      <c r="F32" s="163">
        <v>4809</v>
      </c>
      <c r="G32" s="163">
        <v>5263</v>
      </c>
      <c r="H32" s="163">
        <v>4160</v>
      </c>
      <c r="I32" s="164">
        <f t="shared" si="3"/>
        <v>-0.20957628728861866</v>
      </c>
      <c r="J32" s="164">
        <f>H32/H25</f>
        <v>2.8483201073597579E-2</v>
      </c>
    </row>
    <row r="33" spans="2:10" x14ac:dyDescent="0.25">
      <c r="B33" s="162" t="s">
        <v>123</v>
      </c>
      <c r="C33" s="163">
        <v>4575</v>
      </c>
      <c r="D33" s="163">
        <v>138</v>
      </c>
      <c r="E33" s="163">
        <v>5898</v>
      </c>
      <c r="F33" s="163">
        <v>5387</v>
      </c>
      <c r="G33" s="163">
        <v>5223</v>
      </c>
      <c r="H33" s="163">
        <v>4550</v>
      </c>
      <c r="I33" s="164">
        <f t="shared" si="3"/>
        <v>-0.12885314953092097</v>
      </c>
      <c r="J33" s="164">
        <f>H33/H25</f>
        <v>3.1153501174247353E-2</v>
      </c>
    </row>
    <row r="34" spans="2:10" x14ac:dyDescent="0.25">
      <c r="B34" s="162" t="s">
        <v>119</v>
      </c>
      <c r="C34" s="163">
        <v>6472</v>
      </c>
      <c r="D34" s="163">
        <v>562</v>
      </c>
      <c r="E34" s="163">
        <v>6894</v>
      </c>
      <c r="F34" s="163">
        <v>6261</v>
      </c>
      <c r="G34" s="163">
        <v>6378</v>
      </c>
      <c r="H34" s="163">
        <v>6245</v>
      </c>
      <c r="I34" s="164">
        <f t="shared" si="3"/>
        <v>-2.0852931953590503E-2</v>
      </c>
      <c r="J34" s="164">
        <f>H34/H25</f>
        <v>4.2759036227071369E-2</v>
      </c>
    </row>
    <row r="35" spans="2:10" x14ac:dyDescent="0.25">
      <c r="B35" s="162" t="s">
        <v>128</v>
      </c>
      <c r="C35" s="163">
        <v>4233</v>
      </c>
      <c r="D35" s="163">
        <v>15</v>
      </c>
      <c r="E35" s="163">
        <v>2668</v>
      </c>
      <c r="F35" s="163">
        <v>4139</v>
      </c>
      <c r="G35" s="163">
        <v>3435</v>
      </c>
      <c r="H35" s="163">
        <v>2586</v>
      </c>
      <c r="I35" s="164">
        <f t="shared" si="3"/>
        <v>-0.24716157205240175</v>
      </c>
      <c r="J35" s="164">
        <f>H35/H25</f>
        <v>1.7706143744308494E-2</v>
      </c>
    </row>
    <row r="36" spans="2:10" x14ac:dyDescent="0.25">
      <c r="B36" s="162" t="s">
        <v>131</v>
      </c>
      <c r="C36" s="163">
        <v>5434</v>
      </c>
      <c r="D36" s="163">
        <v>56</v>
      </c>
      <c r="E36" s="163">
        <v>1897</v>
      </c>
      <c r="F36" s="163">
        <v>4811</v>
      </c>
      <c r="G36" s="163">
        <v>4085</v>
      </c>
      <c r="H36" s="163">
        <v>3094</v>
      </c>
      <c r="I36" s="164">
        <f t="shared" si="3"/>
        <v>-0.24259485924112612</v>
      </c>
      <c r="J36" s="164">
        <f>H36/H25</f>
        <v>2.1184380798488198E-2</v>
      </c>
    </row>
    <row r="37" spans="2:10" x14ac:dyDescent="0.25">
      <c r="B37" s="167" t="s">
        <v>145</v>
      </c>
      <c r="C37" s="168">
        <f t="shared" ref="C37:H37" si="4">C29-SUM(C30:C36)</f>
        <v>30925</v>
      </c>
      <c r="D37" s="168">
        <f t="shared" si="4"/>
        <v>4717</v>
      </c>
      <c r="E37" s="168">
        <f t="shared" si="4"/>
        <v>24939</v>
      </c>
      <c r="F37" s="168">
        <f t="shared" si="4"/>
        <v>33775</v>
      </c>
      <c r="G37" s="168">
        <f t="shared" si="4"/>
        <v>37946</v>
      </c>
      <c r="H37" s="168">
        <f t="shared" si="4"/>
        <v>37076</v>
      </c>
      <c r="I37" s="169">
        <f t="shared" si="3"/>
        <v>-2.2927317767353572E-2</v>
      </c>
      <c r="J37" s="169">
        <f>H37/H25</f>
        <v>0.2538565295684384</v>
      </c>
    </row>
    <row r="38" spans="2:10" x14ac:dyDescent="0.25">
      <c r="B38" s="154" t="s">
        <v>45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68</v>
      </c>
      <c r="C39" s="175">
        <v>102767</v>
      </c>
      <c r="D39" s="175">
        <v>8010</v>
      </c>
      <c r="E39" s="175">
        <v>72992</v>
      </c>
      <c r="F39" s="175">
        <v>102127</v>
      </c>
      <c r="G39" s="175">
        <v>102161</v>
      </c>
      <c r="H39" s="175">
        <v>108758</v>
      </c>
      <c r="I39" s="176">
        <f t="shared" ref="I39:I51" si="5">IFERROR(H39/G39-1,"-")</f>
        <v>6.4574544101956732E-2</v>
      </c>
      <c r="J39" s="176">
        <f>H39/H39</f>
        <v>1</v>
      </c>
    </row>
    <row r="40" spans="2:10" x14ac:dyDescent="0.25">
      <c r="B40" s="158" t="s">
        <v>97</v>
      </c>
      <c r="C40" s="159">
        <v>5572</v>
      </c>
      <c r="D40" s="159">
        <v>1875</v>
      </c>
      <c r="E40" s="159">
        <v>4149</v>
      </c>
      <c r="F40" s="159">
        <v>5690</v>
      </c>
      <c r="G40" s="159">
        <v>4403</v>
      </c>
      <c r="H40" s="159">
        <v>5520</v>
      </c>
      <c r="I40" s="160">
        <f t="shared" si="5"/>
        <v>0.25369066545537144</v>
      </c>
      <c r="J40" s="160">
        <f>H40/H39</f>
        <v>5.0754886996818627E-2</v>
      </c>
    </row>
    <row r="41" spans="2:10" x14ac:dyDescent="0.25">
      <c r="B41" s="162" t="s">
        <v>103</v>
      </c>
      <c r="C41" s="163">
        <v>1922</v>
      </c>
      <c r="D41" s="163">
        <v>1580</v>
      </c>
      <c r="E41" s="163">
        <v>1546</v>
      </c>
      <c r="F41" s="163">
        <v>1425</v>
      </c>
      <c r="G41" s="163">
        <v>1184</v>
      </c>
      <c r="H41" s="163">
        <v>1783</v>
      </c>
      <c r="I41" s="164">
        <f t="shared" si="5"/>
        <v>0.50591216216216206</v>
      </c>
      <c r="J41" s="164">
        <f>H41/H39</f>
        <v>1.6394196289008626E-2</v>
      </c>
    </row>
    <row r="42" spans="2:10" x14ac:dyDescent="0.25">
      <c r="B42" s="162" t="s">
        <v>100</v>
      </c>
      <c r="C42" s="163">
        <v>3650</v>
      </c>
      <c r="D42" s="163">
        <v>295</v>
      </c>
      <c r="E42" s="163">
        <v>2603</v>
      </c>
      <c r="F42" s="163">
        <v>4265</v>
      </c>
      <c r="G42" s="163">
        <v>3219</v>
      </c>
      <c r="H42" s="163">
        <v>3737</v>
      </c>
      <c r="I42" s="164">
        <f t="shared" si="5"/>
        <v>0.16091954022988508</v>
      </c>
      <c r="J42" s="164">
        <f>H42/H39</f>
        <v>3.4360690707809997E-2</v>
      </c>
    </row>
    <row r="43" spans="2:10" x14ac:dyDescent="0.25">
      <c r="B43" s="158" t="s">
        <v>107</v>
      </c>
      <c r="C43" s="159">
        <v>97195</v>
      </c>
      <c r="D43" s="159">
        <v>6135</v>
      </c>
      <c r="E43" s="159">
        <v>68843</v>
      </c>
      <c r="F43" s="159">
        <v>96437</v>
      </c>
      <c r="G43" s="159">
        <v>97758</v>
      </c>
      <c r="H43" s="159">
        <v>103238</v>
      </c>
      <c r="I43" s="160">
        <f t="shared" si="5"/>
        <v>5.6056793305918617E-2</v>
      </c>
      <c r="J43" s="160">
        <f>H43/H39</f>
        <v>0.94924511300318137</v>
      </c>
    </row>
    <row r="44" spans="2:10" x14ac:dyDescent="0.25">
      <c r="B44" s="162" t="s">
        <v>110</v>
      </c>
      <c r="C44" s="163">
        <v>42402</v>
      </c>
      <c r="D44" s="163">
        <v>484</v>
      </c>
      <c r="E44" s="163">
        <v>22981</v>
      </c>
      <c r="F44" s="163">
        <v>38867</v>
      </c>
      <c r="G44" s="163">
        <v>41827</v>
      </c>
      <c r="H44" s="163">
        <v>45798</v>
      </c>
      <c r="I44" s="164">
        <f t="shared" si="5"/>
        <v>9.493867597484873E-2</v>
      </c>
      <c r="J44" s="164">
        <f>H44/H39</f>
        <v>0.42110005700730063</v>
      </c>
    </row>
    <row r="45" spans="2:10" x14ac:dyDescent="0.25">
      <c r="B45" s="162" t="s">
        <v>113</v>
      </c>
      <c r="C45" s="163">
        <v>4685</v>
      </c>
      <c r="D45" s="163">
        <v>536</v>
      </c>
      <c r="E45" s="163">
        <v>3124</v>
      </c>
      <c r="F45" s="163">
        <v>4168</v>
      </c>
      <c r="G45" s="163">
        <v>4030</v>
      </c>
      <c r="H45" s="163">
        <v>4255</v>
      </c>
      <c r="I45" s="164">
        <f t="shared" si="5"/>
        <v>5.583126550868478E-2</v>
      </c>
      <c r="J45" s="164">
        <f>H45/H39</f>
        <v>3.9123558726714358E-2</v>
      </c>
    </row>
    <row r="46" spans="2:10" x14ac:dyDescent="0.25">
      <c r="B46" s="162" t="s">
        <v>116</v>
      </c>
      <c r="C46" s="163">
        <v>2336</v>
      </c>
      <c r="D46" s="163">
        <v>719</v>
      </c>
      <c r="E46" s="163">
        <v>1823</v>
      </c>
      <c r="F46" s="163">
        <v>2209</v>
      </c>
      <c r="G46" s="163">
        <v>2149</v>
      </c>
      <c r="H46" s="163">
        <v>2358</v>
      </c>
      <c r="I46" s="164">
        <f t="shared" si="5"/>
        <v>9.7254536993950591E-2</v>
      </c>
      <c r="J46" s="164">
        <f>H46/H39</f>
        <v>2.1681163684510566E-2</v>
      </c>
    </row>
    <row r="47" spans="2:10" x14ac:dyDescent="0.25">
      <c r="B47" s="162" t="s">
        <v>123</v>
      </c>
      <c r="C47" s="163">
        <v>4476</v>
      </c>
      <c r="D47" s="163">
        <v>187</v>
      </c>
      <c r="E47" s="163">
        <v>4334</v>
      </c>
      <c r="F47" s="163">
        <v>4245</v>
      </c>
      <c r="G47" s="163">
        <v>4309</v>
      </c>
      <c r="H47" s="163">
        <v>3827</v>
      </c>
      <c r="I47" s="164">
        <f t="shared" si="5"/>
        <v>-0.11185889997679277</v>
      </c>
      <c r="J47" s="164">
        <f>H47/H39</f>
        <v>3.5188216039279872E-2</v>
      </c>
    </row>
    <row r="48" spans="2:10" x14ac:dyDescent="0.25">
      <c r="B48" s="162" t="s">
        <v>119</v>
      </c>
      <c r="C48" s="163">
        <v>4296</v>
      </c>
      <c r="D48" s="163">
        <v>284</v>
      </c>
      <c r="E48" s="163">
        <v>2729</v>
      </c>
      <c r="F48" s="163">
        <v>4058</v>
      </c>
      <c r="G48" s="163">
        <v>4254</v>
      </c>
      <c r="H48" s="163">
        <v>3018</v>
      </c>
      <c r="I48" s="164">
        <f t="shared" si="5"/>
        <v>-0.29055007052186177</v>
      </c>
      <c r="J48" s="164">
        <f>H48/H39</f>
        <v>2.7749682781956268E-2</v>
      </c>
    </row>
    <row r="49" spans="2:10" x14ac:dyDescent="0.25">
      <c r="B49" s="162" t="s">
        <v>128</v>
      </c>
      <c r="C49" s="163">
        <v>3686</v>
      </c>
      <c r="D49" s="163">
        <v>75</v>
      </c>
      <c r="E49" s="163">
        <v>3265</v>
      </c>
      <c r="F49" s="163">
        <v>3804</v>
      </c>
      <c r="G49" s="163">
        <v>3499</v>
      </c>
      <c r="H49" s="163">
        <v>3174</v>
      </c>
      <c r="I49" s="164">
        <f t="shared" si="5"/>
        <v>-9.2883681051729061E-2</v>
      </c>
      <c r="J49" s="164">
        <f>H49/H39</f>
        <v>2.918406002317071E-2</v>
      </c>
    </row>
    <row r="50" spans="2:10" x14ac:dyDescent="0.25">
      <c r="B50" s="162" t="s">
        <v>131</v>
      </c>
      <c r="C50" s="163">
        <v>6518</v>
      </c>
      <c r="D50" s="163">
        <v>551</v>
      </c>
      <c r="E50" s="163">
        <v>3828</v>
      </c>
      <c r="F50" s="163">
        <v>4420</v>
      </c>
      <c r="G50" s="163">
        <v>4823</v>
      </c>
      <c r="H50" s="163">
        <v>3438</v>
      </c>
      <c r="I50" s="164">
        <f t="shared" si="5"/>
        <v>-0.28716566452415504</v>
      </c>
      <c r="J50" s="164">
        <f>H50/H39</f>
        <v>3.1611467662148993E-2</v>
      </c>
    </row>
    <row r="51" spans="2:10" x14ac:dyDescent="0.25">
      <c r="B51" s="167" t="s">
        <v>145</v>
      </c>
      <c r="C51" s="168">
        <f t="shared" ref="C51:H51" si="6">C43-SUM(C44:C50)</f>
        <v>28796</v>
      </c>
      <c r="D51" s="168">
        <f t="shared" si="6"/>
        <v>3299</v>
      </c>
      <c r="E51" s="168">
        <f t="shared" si="6"/>
        <v>26759</v>
      </c>
      <c r="F51" s="168">
        <f t="shared" si="6"/>
        <v>34666</v>
      </c>
      <c r="G51" s="168">
        <f t="shared" si="6"/>
        <v>32867</v>
      </c>
      <c r="H51" s="168">
        <f t="shared" si="6"/>
        <v>37370</v>
      </c>
      <c r="I51" s="169">
        <f t="shared" si="5"/>
        <v>0.13700672406973569</v>
      </c>
      <c r="J51" s="169">
        <f>H51/H39</f>
        <v>0.34360690707809999</v>
      </c>
    </row>
    <row r="52" spans="2:10" x14ac:dyDescent="0.25">
      <c r="B52" s="154" t="s">
        <v>46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68</v>
      </c>
      <c r="C53" s="175">
        <v>3774</v>
      </c>
      <c r="D53" s="175">
        <v>596</v>
      </c>
      <c r="E53" s="175">
        <v>2563</v>
      </c>
      <c r="F53" s="175">
        <v>6916</v>
      </c>
      <c r="G53" s="175">
        <v>4476</v>
      </c>
      <c r="H53" s="175">
        <v>4609</v>
      </c>
      <c r="I53" s="176">
        <f t="shared" ref="I53:I65" si="7">IFERROR(H53/G53-1,"-")</f>
        <v>2.9714030384271561E-2</v>
      </c>
      <c r="J53" s="176">
        <f>H53/H53</f>
        <v>1</v>
      </c>
    </row>
    <row r="54" spans="2:10" x14ac:dyDescent="0.25">
      <c r="B54" s="158" t="s">
        <v>97</v>
      </c>
      <c r="C54" s="159">
        <v>425</v>
      </c>
      <c r="D54" s="159">
        <v>107</v>
      </c>
      <c r="E54" s="159">
        <v>161</v>
      </c>
      <c r="F54" s="159">
        <v>3478</v>
      </c>
      <c r="G54" s="159">
        <v>596</v>
      </c>
      <c r="H54" s="159">
        <v>902</v>
      </c>
      <c r="I54" s="160">
        <f t="shared" si="7"/>
        <v>0.51342281879194629</v>
      </c>
      <c r="J54" s="160">
        <f>H54/H53</f>
        <v>0.19570405727923629</v>
      </c>
    </row>
    <row r="55" spans="2:10" x14ac:dyDescent="0.25">
      <c r="B55" s="162" t="s">
        <v>103</v>
      </c>
      <c r="C55" s="163">
        <v>208</v>
      </c>
      <c r="D55" s="163">
        <v>45</v>
      </c>
      <c r="E55" s="163">
        <v>36</v>
      </c>
      <c r="F55" s="163">
        <v>2737</v>
      </c>
      <c r="G55" s="163">
        <v>279</v>
      </c>
      <c r="H55" s="163">
        <v>397</v>
      </c>
      <c r="I55" s="164">
        <f t="shared" si="7"/>
        <v>0.42293906810035842</v>
      </c>
      <c r="J55" s="164">
        <f>H55/H53</f>
        <v>8.6135821219353439E-2</v>
      </c>
    </row>
    <row r="56" spans="2:10" x14ac:dyDescent="0.25">
      <c r="B56" s="162" t="s">
        <v>100</v>
      </c>
      <c r="C56" s="163">
        <v>217</v>
      </c>
      <c r="D56" s="163">
        <v>62</v>
      </c>
      <c r="E56" s="163">
        <v>125</v>
      </c>
      <c r="F56" s="163">
        <v>741</v>
      </c>
      <c r="G56" s="163">
        <v>317</v>
      </c>
      <c r="H56" s="163">
        <v>505</v>
      </c>
      <c r="I56" s="164">
        <f t="shared" si="7"/>
        <v>0.59305993690851744</v>
      </c>
      <c r="J56" s="164">
        <f>H56/H53</f>
        <v>0.10956823605988283</v>
      </c>
    </row>
    <row r="57" spans="2:10" x14ac:dyDescent="0.25">
      <c r="B57" s="158" t="s">
        <v>107</v>
      </c>
      <c r="C57" s="159">
        <v>3349</v>
      </c>
      <c r="D57" s="159">
        <v>489</v>
      </c>
      <c r="E57" s="159">
        <v>2402</v>
      </c>
      <c r="F57" s="159">
        <v>3438</v>
      </c>
      <c r="G57" s="159">
        <v>3880</v>
      </c>
      <c r="H57" s="159">
        <v>3707</v>
      </c>
      <c r="I57" s="160">
        <f t="shared" si="7"/>
        <v>-4.4587628865979334E-2</v>
      </c>
      <c r="J57" s="160">
        <f>H57/H53</f>
        <v>0.80429594272076377</v>
      </c>
    </row>
    <row r="58" spans="2:10" x14ac:dyDescent="0.25">
      <c r="B58" s="162" t="s">
        <v>110</v>
      </c>
      <c r="C58" s="163">
        <v>852</v>
      </c>
      <c r="D58" s="163">
        <v>19</v>
      </c>
      <c r="E58" s="163">
        <v>648</v>
      </c>
      <c r="F58" s="163">
        <v>943</v>
      </c>
      <c r="G58" s="163">
        <v>917</v>
      </c>
      <c r="H58" s="163">
        <v>1246</v>
      </c>
      <c r="I58" s="164">
        <f t="shared" si="7"/>
        <v>0.35877862595419852</v>
      </c>
      <c r="J58" s="164">
        <f>H58/H53</f>
        <v>0.27034063788240398</v>
      </c>
    </row>
    <row r="59" spans="2:10" x14ac:dyDescent="0.25">
      <c r="B59" s="162" t="s">
        <v>113</v>
      </c>
      <c r="C59" s="163">
        <v>889</v>
      </c>
      <c r="D59" s="163">
        <v>168</v>
      </c>
      <c r="E59" s="163">
        <v>758</v>
      </c>
      <c r="F59" s="163">
        <v>580</v>
      </c>
      <c r="G59" s="163">
        <v>1058</v>
      </c>
      <c r="H59" s="163">
        <v>854</v>
      </c>
      <c r="I59" s="164">
        <f t="shared" si="7"/>
        <v>-0.19281663516068048</v>
      </c>
      <c r="J59" s="164">
        <f>H59/H53</f>
        <v>0.18528965068344544</v>
      </c>
    </row>
    <row r="60" spans="2:10" x14ac:dyDescent="0.25">
      <c r="B60" s="162" t="s">
        <v>116</v>
      </c>
      <c r="C60" s="163">
        <v>181</v>
      </c>
      <c r="D60" s="163">
        <v>42</v>
      </c>
      <c r="E60" s="163">
        <v>117</v>
      </c>
      <c r="F60" s="163">
        <v>348</v>
      </c>
      <c r="G60" s="163">
        <v>271</v>
      </c>
      <c r="H60" s="163">
        <v>191</v>
      </c>
      <c r="I60" s="164">
        <f t="shared" si="7"/>
        <v>-0.29520295202952029</v>
      </c>
      <c r="J60" s="164">
        <f>H60/H53</f>
        <v>4.1440659579084403E-2</v>
      </c>
    </row>
    <row r="61" spans="2:10" x14ac:dyDescent="0.25">
      <c r="B61" s="162" t="s">
        <v>123</v>
      </c>
      <c r="C61" s="163">
        <v>86</v>
      </c>
      <c r="D61" s="163">
        <v>14</v>
      </c>
      <c r="E61" s="163">
        <v>98</v>
      </c>
      <c r="F61" s="163">
        <v>80</v>
      </c>
      <c r="G61" s="163">
        <v>132</v>
      </c>
      <c r="H61" s="163">
        <v>141</v>
      </c>
      <c r="I61" s="164">
        <f t="shared" si="7"/>
        <v>6.8181818181818121E-2</v>
      </c>
      <c r="J61" s="164">
        <f>H61/H53</f>
        <v>3.0592319375135603E-2</v>
      </c>
    </row>
    <row r="62" spans="2:10" x14ac:dyDescent="0.25">
      <c r="B62" s="162" t="s">
        <v>119</v>
      </c>
      <c r="C62" s="163">
        <v>70</v>
      </c>
      <c r="D62" s="163">
        <v>18</v>
      </c>
      <c r="E62" s="163">
        <v>89</v>
      </c>
      <c r="F62" s="163">
        <v>76</v>
      </c>
      <c r="G62" s="163">
        <v>165</v>
      </c>
      <c r="H62" s="163">
        <v>109</v>
      </c>
      <c r="I62" s="164">
        <f t="shared" si="7"/>
        <v>-0.33939393939393936</v>
      </c>
      <c r="J62" s="164">
        <f>H62/H53</f>
        <v>2.3649381644608374E-2</v>
      </c>
    </row>
    <row r="63" spans="2:10" x14ac:dyDescent="0.25">
      <c r="B63" s="162" t="s">
        <v>128</v>
      </c>
      <c r="C63" s="163">
        <v>82</v>
      </c>
      <c r="D63" s="163">
        <v>3</v>
      </c>
      <c r="E63" s="163">
        <v>13</v>
      </c>
      <c r="F63" s="163">
        <v>52</v>
      </c>
      <c r="G63" s="163">
        <v>31</v>
      </c>
      <c r="H63" s="163">
        <v>38</v>
      </c>
      <c r="I63" s="164">
        <f t="shared" si="7"/>
        <v>0.22580645161290325</v>
      </c>
      <c r="J63" s="164">
        <f>H63/H53</f>
        <v>8.2447385550010847E-3</v>
      </c>
    </row>
    <row r="64" spans="2:10" x14ac:dyDescent="0.25">
      <c r="B64" s="162" t="s">
        <v>131</v>
      </c>
      <c r="C64" s="163">
        <v>120</v>
      </c>
      <c r="D64" s="163">
        <v>2</v>
      </c>
      <c r="E64" s="163">
        <v>29</v>
      </c>
      <c r="F64" s="163">
        <v>48</v>
      </c>
      <c r="G64" s="163">
        <v>15</v>
      </c>
      <c r="H64" s="163">
        <v>53</v>
      </c>
      <c r="I64" s="164">
        <f t="shared" si="7"/>
        <v>2.5333333333333332</v>
      </c>
      <c r="J64" s="164">
        <f>H64/H53</f>
        <v>1.1499240616185723E-2</v>
      </c>
    </row>
    <row r="65" spans="2:10" x14ac:dyDescent="0.25">
      <c r="B65" s="167" t="s">
        <v>145</v>
      </c>
      <c r="C65" s="168">
        <f t="shared" ref="C65:H65" si="8">C57-SUM(C58:C64)</f>
        <v>1069</v>
      </c>
      <c r="D65" s="168">
        <f t="shared" si="8"/>
        <v>223</v>
      </c>
      <c r="E65" s="168">
        <f t="shared" si="8"/>
        <v>650</v>
      </c>
      <c r="F65" s="168">
        <f t="shared" si="8"/>
        <v>1311</v>
      </c>
      <c r="G65" s="168">
        <f t="shared" si="8"/>
        <v>1291</v>
      </c>
      <c r="H65" s="168">
        <f t="shared" si="8"/>
        <v>1075</v>
      </c>
      <c r="I65" s="169">
        <f t="shared" si="7"/>
        <v>-0.16731216111541436</v>
      </c>
      <c r="J65" s="169">
        <f>H65/H53</f>
        <v>0.23323931438489912</v>
      </c>
    </row>
    <row r="66" spans="2:10" x14ac:dyDescent="0.25">
      <c r="B66" s="154" t="s">
        <v>47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68</v>
      </c>
      <c r="C67" s="175">
        <v>9813</v>
      </c>
      <c r="D67" s="175">
        <v>1197</v>
      </c>
      <c r="E67" s="175">
        <v>9896</v>
      </c>
      <c r="F67" s="175">
        <v>17947</v>
      </c>
      <c r="G67" s="175">
        <v>15841</v>
      </c>
      <c r="H67" s="175">
        <v>14788</v>
      </c>
      <c r="I67" s="176">
        <f t="shared" ref="I67:I79" si="9">IFERROR(H67/G67-1,"-")</f>
        <v>-6.6473076194684677E-2</v>
      </c>
      <c r="J67" s="176">
        <f>H67/H67</f>
        <v>1</v>
      </c>
    </row>
    <row r="68" spans="2:10" x14ac:dyDescent="0.25">
      <c r="B68" s="158" t="s">
        <v>97</v>
      </c>
      <c r="C68" s="159">
        <v>2373</v>
      </c>
      <c r="D68" s="159">
        <v>570</v>
      </c>
      <c r="E68" s="159">
        <v>2005</v>
      </c>
      <c r="F68" s="159">
        <v>2787</v>
      </c>
      <c r="G68" s="159">
        <v>2799</v>
      </c>
      <c r="H68" s="159">
        <v>2131</v>
      </c>
      <c r="I68" s="160">
        <f t="shared" si="9"/>
        <v>-0.23865666309396216</v>
      </c>
      <c r="J68" s="160">
        <f>H68/H67</f>
        <v>0.14410332702190964</v>
      </c>
    </row>
    <row r="69" spans="2:10" x14ac:dyDescent="0.25">
      <c r="B69" s="162" t="s">
        <v>103</v>
      </c>
      <c r="C69" s="163">
        <v>790</v>
      </c>
      <c r="D69" s="163">
        <v>562</v>
      </c>
      <c r="E69" s="163">
        <v>1209</v>
      </c>
      <c r="F69" s="163">
        <v>2239</v>
      </c>
      <c r="G69" s="163">
        <v>1837</v>
      </c>
      <c r="H69" s="163">
        <v>407</v>
      </c>
      <c r="I69" s="164">
        <f t="shared" si="9"/>
        <v>-0.77844311377245512</v>
      </c>
      <c r="J69" s="164">
        <f>H69/H67</f>
        <v>2.7522315390857453E-2</v>
      </c>
    </row>
    <row r="70" spans="2:10" x14ac:dyDescent="0.25">
      <c r="B70" s="162" t="s">
        <v>100</v>
      </c>
      <c r="C70" s="163">
        <v>1583</v>
      </c>
      <c r="D70" s="163">
        <v>8</v>
      </c>
      <c r="E70" s="163">
        <v>796</v>
      </c>
      <c r="F70" s="163">
        <v>548</v>
      </c>
      <c r="G70" s="163">
        <v>962</v>
      </c>
      <c r="H70" s="163">
        <v>1724</v>
      </c>
      <c r="I70" s="164">
        <f t="shared" si="9"/>
        <v>0.79209979209979209</v>
      </c>
      <c r="J70" s="164">
        <f>H70/H67</f>
        <v>0.11658101163105221</v>
      </c>
    </row>
    <row r="71" spans="2:10" x14ac:dyDescent="0.25">
      <c r="B71" s="158" t="s">
        <v>107</v>
      </c>
      <c r="C71" s="159">
        <v>7440</v>
      </c>
      <c r="D71" s="159">
        <v>627</v>
      </c>
      <c r="E71" s="159">
        <v>7891</v>
      </c>
      <c r="F71" s="159">
        <v>15160</v>
      </c>
      <c r="G71" s="159">
        <v>13042</v>
      </c>
      <c r="H71" s="159">
        <v>12657</v>
      </c>
      <c r="I71" s="160">
        <f t="shared" si="9"/>
        <v>-2.9520012268057005E-2</v>
      </c>
      <c r="J71" s="160">
        <f>H71/H67</f>
        <v>0.85589667297809036</v>
      </c>
    </row>
    <row r="72" spans="2:10" x14ac:dyDescent="0.25">
      <c r="B72" s="162" t="s">
        <v>110</v>
      </c>
      <c r="C72" s="163">
        <v>2400</v>
      </c>
      <c r="D72" s="163">
        <v>4</v>
      </c>
      <c r="E72" s="163">
        <v>1707</v>
      </c>
      <c r="F72" s="163">
        <v>4748</v>
      </c>
      <c r="G72" s="163">
        <v>6517</v>
      </c>
      <c r="H72" s="163">
        <v>5283</v>
      </c>
      <c r="I72" s="164">
        <f t="shared" si="9"/>
        <v>-0.18935092834126133</v>
      </c>
      <c r="J72" s="164">
        <f>H72/H67</f>
        <v>0.35724912090884503</v>
      </c>
    </row>
    <row r="73" spans="2:10" x14ac:dyDescent="0.25">
      <c r="B73" s="162" t="s">
        <v>113</v>
      </c>
      <c r="C73" s="163">
        <v>846</v>
      </c>
      <c r="D73" s="163">
        <v>101</v>
      </c>
      <c r="E73" s="163">
        <v>371</v>
      </c>
      <c r="F73" s="163">
        <v>883</v>
      </c>
      <c r="G73" s="163">
        <v>1186</v>
      </c>
      <c r="H73" s="163">
        <v>1034</v>
      </c>
      <c r="I73" s="164">
        <f t="shared" si="9"/>
        <v>-0.12816188870151768</v>
      </c>
      <c r="J73" s="164">
        <f>H73/H67</f>
        <v>6.9921558020016233E-2</v>
      </c>
    </row>
    <row r="74" spans="2:10" x14ac:dyDescent="0.25">
      <c r="B74" s="162" t="s">
        <v>116</v>
      </c>
      <c r="C74" s="163">
        <v>1284</v>
      </c>
      <c r="D74" s="163">
        <v>48</v>
      </c>
      <c r="E74" s="163">
        <v>1189</v>
      </c>
      <c r="F74" s="163">
        <v>2179</v>
      </c>
      <c r="G74" s="163">
        <v>417</v>
      </c>
      <c r="H74" s="163">
        <v>658</v>
      </c>
      <c r="I74" s="164">
        <f t="shared" si="9"/>
        <v>0.57793764988009588</v>
      </c>
      <c r="J74" s="164">
        <f>H74/H67</f>
        <v>4.4495536921828512E-2</v>
      </c>
    </row>
    <row r="75" spans="2:10" x14ac:dyDescent="0.25">
      <c r="B75" s="162" t="s">
        <v>123</v>
      </c>
      <c r="C75" s="163">
        <v>55</v>
      </c>
      <c r="D75" s="163">
        <v>0</v>
      </c>
      <c r="E75" s="163">
        <v>837</v>
      </c>
      <c r="F75" s="163">
        <v>386</v>
      </c>
      <c r="G75" s="163">
        <v>605</v>
      </c>
      <c r="H75" s="163">
        <v>580</v>
      </c>
      <c r="I75" s="164">
        <f t="shared" si="9"/>
        <v>-4.132231404958675E-2</v>
      </c>
      <c r="J75" s="164">
        <f>H75/H67</f>
        <v>3.9220989991885315E-2</v>
      </c>
    </row>
    <row r="76" spans="2:10" x14ac:dyDescent="0.25">
      <c r="B76" s="162" t="s">
        <v>119</v>
      </c>
      <c r="C76" s="163">
        <v>146</v>
      </c>
      <c r="D76" s="163">
        <v>151</v>
      </c>
      <c r="E76" s="163">
        <v>210</v>
      </c>
      <c r="F76" s="163">
        <v>293</v>
      </c>
      <c r="G76" s="163">
        <v>171</v>
      </c>
      <c r="H76" s="163">
        <v>266</v>
      </c>
      <c r="I76" s="164">
        <f t="shared" si="9"/>
        <v>0.55555555555555558</v>
      </c>
      <c r="J76" s="164">
        <f>H76/H67</f>
        <v>1.7987557479037058E-2</v>
      </c>
    </row>
    <row r="77" spans="2:10" x14ac:dyDescent="0.25">
      <c r="B77" s="162" t="s">
        <v>128</v>
      </c>
      <c r="C77" s="163">
        <v>276</v>
      </c>
      <c r="D77" s="163">
        <v>0</v>
      </c>
      <c r="E77" s="163">
        <v>480</v>
      </c>
      <c r="F77" s="163">
        <v>1197</v>
      </c>
      <c r="G77" s="163">
        <v>268</v>
      </c>
      <c r="H77" s="163">
        <v>408</v>
      </c>
      <c r="I77" s="164">
        <f t="shared" si="9"/>
        <v>0.52238805970149249</v>
      </c>
      <c r="J77" s="164">
        <f>H77/H67</f>
        <v>2.7589937787395186E-2</v>
      </c>
    </row>
    <row r="78" spans="2:10" x14ac:dyDescent="0.25">
      <c r="B78" s="162" t="s">
        <v>131</v>
      </c>
      <c r="C78" s="163">
        <v>319</v>
      </c>
      <c r="D78" s="163">
        <v>0</v>
      </c>
      <c r="E78" s="163">
        <v>164</v>
      </c>
      <c r="F78" s="163">
        <v>310</v>
      </c>
      <c r="G78" s="163">
        <v>502</v>
      </c>
      <c r="H78" s="163">
        <v>598</v>
      </c>
      <c r="I78" s="164">
        <f t="shared" si="9"/>
        <v>0.19123505976095623</v>
      </c>
      <c r="J78" s="164">
        <f>H78/H67</f>
        <v>4.0438193129564509E-2</v>
      </c>
    </row>
    <row r="79" spans="2:10" x14ac:dyDescent="0.25">
      <c r="B79" s="167" t="s">
        <v>145</v>
      </c>
      <c r="C79" s="168">
        <f t="shared" ref="C79:H79" si="10">C71-SUM(C72:C78)</f>
        <v>2114</v>
      </c>
      <c r="D79" s="168">
        <f t="shared" si="10"/>
        <v>323</v>
      </c>
      <c r="E79" s="168">
        <f t="shared" si="10"/>
        <v>2933</v>
      </c>
      <c r="F79" s="168">
        <f t="shared" si="10"/>
        <v>5164</v>
      </c>
      <c r="G79" s="168">
        <f t="shared" si="10"/>
        <v>3376</v>
      </c>
      <c r="H79" s="168">
        <f t="shared" si="10"/>
        <v>3830</v>
      </c>
      <c r="I79" s="169">
        <f t="shared" si="9"/>
        <v>0.13447867298578209</v>
      </c>
      <c r="J79" s="169">
        <f>H79/H67</f>
        <v>0.25899377873951851</v>
      </c>
    </row>
    <row r="80" spans="2:10" x14ac:dyDescent="0.25">
      <c r="B80" s="154" t="s">
        <v>48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68</v>
      </c>
      <c r="C81" s="175">
        <v>61311</v>
      </c>
      <c r="D81" s="175">
        <v>4603</v>
      </c>
      <c r="E81" s="175">
        <v>36105</v>
      </c>
      <c r="F81" s="175">
        <v>60088</v>
      </c>
      <c r="G81" s="175">
        <v>64481</v>
      </c>
      <c r="H81" s="175">
        <v>65410</v>
      </c>
      <c r="I81" s="176">
        <f t="shared" ref="I81:I93" si="11">IFERROR(H81/G81-1,"-")</f>
        <v>1.4407344799243216E-2</v>
      </c>
      <c r="J81" s="176">
        <f>H81/H81</f>
        <v>1</v>
      </c>
    </row>
    <row r="82" spans="2:10" x14ac:dyDescent="0.25">
      <c r="B82" s="158" t="s">
        <v>97</v>
      </c>
      <c r="C82" s="159">
        <v>19992</v>
      </c>
      <c r="D82" s="159">
        <v>2136</v>
      </c>
      <c r="E82" s="159">
        <v>12392</v>
      </c>
      <c r="F82" s="159">
        <v>18745</v>
      </c>
      <c r="G82" s="159">
        <v>17189</v>
      </c>
      <c r="H82" s="159">
        <v>18625</v>
      </c>
      <c r="I82" s="160">
        <f t="shared" si="11"/>
        <v>8.3541799988364751E-2</v>
      </c>
      <c r="J82" s="160">
        <f>H82/H81</f>
        <v>0.28474239412933799</v>
      </c>
    </row>
    <row r="83" spans="2:10" x14ac:dyDescent="0.25">
      <c r="B83" s="162" t="s">
        <v>103</v>
      </c>
      <c r="C83" s="163">
        <v>3543</v>
      </c>
      <c r="D83" s="163">
        <v>1101</v>
      </c>
      <c r="E83" s="163">
        <v>3148</v>
      </c>
      <c r="F83" s="163">
        <v>3614</v>
      </c>
      <c r="G83" s="163">
        <v>3298</v>
      </c>
      <c r="H83" s="163">
        <v>3813</v>
      </c>
      <c r="I83" s="164">
        <f t="shared" si="11"/>
        <v>0.15615524560339589</v>
      </c>
      <c r="J83" s="164">
        <f>H83/H81</f>
        <v>5.829383886255924E-2</v>
      </c>
    </row>
    <row r="84" spans="2:10" x14ac:dyDescent="0.25">
      <c r="B84" s="162" t="s">
        <v>100</v>
      </c>
      <c r="C84" s="163">
        <v>16449</v>
      </c>
      <c r="D84" s="163">
        <v>1035</v>
      </c>
      <c r="E84" s="163">
        <v>9244</v>
      </c>
      <c r="F84" s="163">
        <v>15131</v>
      </c>
      <c r="G84" s="163">
        <v>13891</v>
      </c>
      <c r="H84" s="163">
        <v>14812</v>
      </c>
      <c r="I84" s="164">
        <f t="shared" si="11"/>
        <v>6.6301922107839584E-2</v>
      </c>
      <c r="J84" s="164">
        <f>H84/H81</f>
        <v>0.22644855526677879</v>
      </c>
    </row>
    <row r="85" spans="2:10" x14ac:dyDescent="0.25">
      <c r="B85" s="158" t="s">
        <v>107</v>
      </c>
      <c r="C85" s="159">
        <v>41319</v>
      </c>
      <c r="D85" s="159">
        <v>2467</v>
      </c>
      <c r="E85" s="159">
        <v>23713</v>
      </c>
      <c r="F85" s="159">
        <v>41343</v>
      </c>
      <c r="G85" s="159">
        <v>47292</v>
      </c>
      <c r="H85" s="159">
        <v>46785</v>
      </c>
      <c r="I85" s="160">
        <f t="shared" si="11"/>
        <v>-1.0720629281908201E-2</v>
      </c>
      <c r="J85" s="160">
        <f>H85/H81</f>
        <v>0.71525760587066201</v>
      </c>
    </row>
    <row r="86" spans="2:10" x14ac:dyDescent="0.25">
      <c r="B86" s="162" t="s">
        <v>110</v>
      </c>
      <c r="C86" s="163">
        <v>7157</v>
      </c>
      <c r="D86" s="163">
        <v>221</v>
      </c>
      <c r="E86" s="163">
        <v>2891</v>
      </c>
      <c r="F86" s="163">
        <v>7281</v>
      </c>
      <c r="G86" s="163">
        <v>9178</v>
      </c>
      <c r="H86" s="163">
        <v>8953</v>
      </c>
      <c r="I86" s="164">
        <f t="shared" si="11"/>
        <v>-2.4515144911745446E-2</v>
      </c>
      <c r="J86" s="164">
        <f>H86/H81</f>
        <v>0.13687509555113897</v>
      </c>
    </row>
    <row r="87" spans="2:10" x14ac:dyDescent="0.25">
      <c r="B87" s="162" t="s">
        <v>113</v>
      </c>
      <c r="C87" s="163">
        <v>14156</v>
      </c>
      <c r="D87" s="163">
        <v>532</v>
      </c>
      <c r="E87" s="163">
        <v>7114</v>
      </c>
      <c r="F87" s="163">
        <v>12895</v>
      </c>
      <c r="G87" s="163">
        <v>14175</v>
      </c>
      <c r="H87" s="163">
        <v>14162</v>
      </c>
      <c r="I87" s="164">
        <f t="shared" si="11"/>
        <v>-9.1710758377427926E-4</v>
      </c>
      <c r="J87" s="164">
        <f>H87/H81</f>
        <v>0.21651123681394283</v>
      </c>
    </row>
    <row r="88" spans="2:10" x14ac:dyDescent="0.25">
      <c r="B88" s="162" t="s">
        <v>116</v>
      </c>
      <c r="C88" s="163">
        <v>2065</v>
      </c>
      <c r="D88" s="163">
        <v>561</v>
      </c>
      <c r="E88" s="163">
        <v>1736</v>
      </c>
      <c r="F88" s="163">
        <v>3060</v>
      </c>
      <c r="G88" s="163">
        <v>3566</v>
      </c>
      <c r="H88" s="163">
        <v>3619</v>
      </c>
      <c r="I88" s="164">
        <f t="shared" si="11"/>
        <v>1.4862591138530501E-2</v>
      </c>
      <c r="J88" s="164">
        <f>H88/H81</f>
        <v>5.5327931508943586E-2</v>
      </c>
    </row>
    <row r="89" spans="2:10" x14ac:dyDescent="0.25">
      <c r="B89" s="162" t="s">
        <v>123</v>
      </c>
      <c r="C89" s="163">
        <v>543</v>
      </c>
      <c r="D89" s="163">
        <v>25</v>
      </c>
      <c r="E89" s="163">
        <v>1010</v>
      </c>
      <c r="F89" s="163">
        <v>878</v>
      </c>
      <c r="G89" s="163">
        <v>1284</v>
      </c>
      <c r="H89" s="163">
        <v>1405</v>
      </c>
      <c r="I89" s="164">
        <f t="shared" si="11"/>
        <v>9.4236760124610575E-2</v>
      </c>
      <c r="J89" s="164">
        <f>H89/H81</f>
        <v>2.14798960403608E-2</v>
      </c>
    </row>
    <row r="90" spans="2:10" x14ac:dyDescent="0.25">
      <c r="B90" s="162" t="s">
        <v>119</v>
      </c>
      <c r="C90" s="163">
        <v>433</v>
      </c>
      <c r="D90" s="163">
        <v>79</v>
      </c>
      <c r="E90" s="163">
        <v>563</v>
      </c>
      <c r="F90" s="163">
        <v>577</v>
      </c>
      <c r="G90" s="163">
        <v>552</v>
      </c>
      <c r="H90" s="163">
        <v>792</v>
      </c>
      <c r="I90" s="164">
        <f t="shared" si="11"/>
        <v>0.43478260869565211</v>
      </c>
      <c r="J90" s="164">
        <f>H90/H81</f>
        <v>1.2108240330224736E-2</v>
      </c>
    </row>
    <row r="91" spans="2:10" x14ac:dyDescent="0.25">
      <c r="B91" s="162" t="s">
        <v>128</v>
      </c>
      <c r="C91" s="163">
        <v>1251</v>
      </c>
      <c r="D91" s="163">
        <v>13</v>
      </c>
      <c r="E91" s="163">
        <v>889</v>
      </c>
      <c r="F91" s="163">
        <v>1686</v>
      </c>
      <c r="G91" s="163">
        <v>1354</v>
      </c>
      <c r="H91" s="163">
        <v>1213</v>
      </c>
      <c r="I91" s="164">
        <f t="shared" si="11"/>
        <v>-0.104135893648449</v>
      </c>
      <c r="J91" s="164">
        <f>H91/H81</f>
        <v>1.8544565051215409E-2</v>
      </c>
    </row>
    <row r="92" spans="2:10" x14ac:dyDescent="0.25">
      <c r="B92" s="162" t="s">
        <v>131</v>
      </c>
      <c r="C92" s="163">
        <v>2201</v>
      </c>
      <c r="D92" s="163">
        <v>74</v>
      </c>
      <c r="E92" s="163">
        <v>919</v>
      </c>
      <c r="F92" s="163">
        <v>1727</v>
      </c>
      <c r="G92" s="163">
        <v>1751</v>
      </c>
      <c r="H92" s="163">
        <v>1414</v>
      </c>
      <c r="I92" s="164">
        <f t="shared" si="11"/>
        <v>-0.19246145059965736</v>
      </c>
      <c r="J92" s="164">
        <f>H92/H81</f>
        <v>2.1617489680476991E-2</v>
      </c>
    </row>
    <row r="93" spans="2:10" x14ac:dyDescent="0.25">
      <c r="B93" s="167" t="s">
        <v>145</v>
      </c>
      <c r="C93" s="168">
        <f t="shared" ref="C93:H93" si="12">C85-SUM(C86:C92)</f>
        <v>13513</v>
      </c>
      <c r="D93" s="168">
        <f t="shared" si="12"/>
        <v>962</v>
      </c>
      <c r="E93" s="168">
        <f t="shared" si="12"/>
        <v>8591</v>
      </c>
      <c r="F93" s="168">
        <f t="shared" si="12"/>
        <v>13239</v>
      </c>
      <c r="G93" s="168">
        <f t="shared" si="12"/>
        <v>15432</v>
      </c>
      <c r="H93" s="168">
        <f t="shared" si="12"/>
        <v>15227</v>
      </c>
      <c r="I93" s="169">
        <f t="shared" si="11"/>
        <v>-1.3284085018144154E-2</v>
      </c>
      <c r="J93" s="169">
        <f>H93/H81</f>
        <v>0.23279315089435865</v>
      </c>
    </row>
    <row r="94" spans="2:10" x14ac:dyDescent="0.25">
      <c r="B94" s="154" t="s">
        <v>49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68</v>
      </c>
      <c r="C95" s="175">
        <v>5197</v>
      </c>
      <c r="D95" s="175">
        <v>1146</v>
      </c>
      <c r="E95" s="175">
        <v>3527</v>
      </c>
      <c r="F95" s="175">
        <v>5390</v>
      </c>
      <c r="G95" s="175">
        <v>5217</v>
      </c>
      <c r="H95" s="175">
        <v>5311</v>
      </c>
      <c r="I95" s="176">
        <f t="shared" ref="I95:I107" si="13">IFERROR(H95/G95-1,"-")</f>
        <v>1.8018018018018056E-2</v>
      </c>
      <c r="J95" s="176">
        <f>H95/H95</f>
        <v>1</v>
      </c>
    </row>
    <row r="96" spans="2:10" x14ac:dyDescent="0.25">
      <c r="B96" s="158" t="s">
        <v>97</v>
      </c>
      <c r="C96" s="159">
        <v>3059</v>
      </c>
      <c r="D96" s="159">
        <v>582</v>
      </c>
      <c r="E96" s="159">
        <v>1773</v>
      </c>
      <c r="F96" s="159">
        <v>3042</v>
      </c>
      <c r="G96" s="159">
        <v>2177</v>
      </c>
      <c r="H96" s="159">
        <v>2652</v>
      </c>
      <c r="I96" s="160">
        <f t="shared" si="13"/>
        <v>0.21819016995865881</v>
      </c>
      <c r="J96" s="160">
        <f>H96/H95</f>
        <v>0.49934099039728863</v>
      </c>
    </row>
    <row r="97" spans="2:10" x14ac:dyDescent="0.25">
      <c r="B97" s="162" t="s">
        <v>103</v>
      </c>
      <c r="C97" s="163">
        <v>1851</v>
      </c>
      <c r="D97" s="163">
        <v>279</v>
      </c>
      <c r="E97" s="163">
        <v>734</v>
      </c>
      <c r="F97" s="163">
        <v>1485</v>
      </c>
      <c r="G97" s="163">
        <v>732</v>
      </c>
      <c r="H97" s="163">
        <v>900</v>
      </c>
      <c r="I97" s="164">
        <f t="shared" si="13"/>
        <v>0.22950819672131151</v>
      </c>
      <c r="J97" s="164">
        <f>H97/H95</f>
        <v>0.16945961212577668</v>
      </c>
    </row>
    <row r="98" spans="2:10" x14ac:dyDescent="0.25">
      <c r="B98" s="162" t="s">
        <v>100</v>
      </c>
      <c r="C98" s="163">
        <v>1208</v>
      </c>
      <c r="D98" s="163">
        <v>303</v>
      </c>
      <c r="E98" s="163">
        <v>1039</v>
      </c>
      <c r="F98" s="163">
        <v>1557</v>
      </c>
      <c r="G98" s="163">
        <v>1445</v>
      </c>
      <c r="H98" s="163">
        <v>1752</v>
      </c>
      <c r="I98" s="164">
        <f t="shared" si="13"/>
        <v>0.21245674740484422</v>
      </c>
      <c r="J98" s="164">
        <f>H98/H95</f>
        <v>0.32988137827151198</v>
      </c>
    </row>
    <row r="99" spans="2:10" x14ac:dyDescent="0.25">
      <c r="B99" s="158" t="s">
        <v>107</v>
      </c>
      <c r="C99" s="159">
        <v>2138</v>
      </c>
      <c r="D99" s="159">
        <v>564</v>
      </c>
      <c r="E99" s="159">
        <v>1754</v>
      </c>
      <c r="F99" s="159">
        <v>2348</v>
      </c>
      <c r="G99" s="159">
        <v>3040</v>
      </c>
      <c r="H99" s="159">
        <v>2659</v>
      </c>
      <c r="I99" s="160">
        <f t="shared" si="13"/>
        <v>-0.12532894736842104</v>
      </c>
      <c r="J99" s="160">
        <f>H99/H95</f>
        <v>0.50065900960271137</v>
      </c>
    </row>
    <row r="100" spans="2:10" x14ac:dyDescent="0.25">
      <c r="B100" s="162" t="s">
        <v>110</v>
      </c>
      <c r="C100" s="163">
        <v>357</v>
      </c>
      <c r="D100" s="163">
        <v>24</v>
      </c>
      <c r="E100" s="163">
        <v>277</v>
      </c>
      <c r="F100" s="163">
        <v>378</v>
      </c>
      <c r="G100" s="163">
        <v>447</v>
      </c>
      <c r="H100" s="163">
        <v>393</v>
      </c>
      <c r="I100" s="164">
        <f t="shared" si="13"/>
        <v>-0.12080536912751683</v>
      </c>
      <c r="J100" s="164">
        <f>H100/H95</f>
        <v>7.3997363961589152E-2</v>
      </c>
    </row>
    <row r="101" spans="2:10" x14ac:dyDescent="0.25">
      <c r="B101" s="162" t="s">
        <v>113</v>
      </c>
      <c r="C101" s="163">
        <v>427</v>
      </c>
      <c r="D101" s="163">
        <v>89</v>
      </c>
      <c r="E101" s="163">
        <v>309</v>
      </c>
      <c r="F101" s="163">
        <v>460</v>
      </c>
      <c r="G101" s="163">
        <v>643</v>
      </c>
      <c r="H101" s="163">
        <v>526</v>
      </c>
      <c r="I101" s="164">
        <f t="shared" si="13"/>
        <v>-0.18195956454121309</v>
      </c>
      <c r="J101" s="164">
        <f>H101/H95</f>
        <v>9.9039728864620605E-2</v>
      </c>
    </row>
    <row r="102" spans="2:10" x14ac:dyDescent="0.25">
      <c r="B102" s="162" t="s">
        <v>116</v>
      </c>
      <c r="C102" s="163">
        <v>405</v>
      </c>
      <c r="D102" s="163">
        <v>213</v>
      </c>
      <c r="E102" s="163">
        <v>325</v>
      </c>
      <c r="F102" s="163">
        <v>488</v>
      </c>
      <c r="G102" s="163">
        <v>385</v>
      </c>
      <c r="H102" s="163">
        <v>398</v>
      </c>
      <c r="I102" s="164">
        <f t="shared" si="13"/>
        <v>3.3766233766233666E-2</v>
      </c>
      <c r="J102" s="164">
        <f>H102/H95</f>
        <v>7.4938806251176798E-2</v>
      </c>
    </row>
    <row r="103" spans="2:10" x14ac:dyDescent="0.25">
      <c r="B103" s="162" t="s">
        <v>123</v>
      </c>
      <c r="C103" s="163">
        <v>89</v>
      </c>
      <c r="D103" s="163">
        <v>5</v>
      </c>
      <c r="E103" s="163">
        <v>129</v>
      </c>
      <c r="F103" s="163">
        <v>137</v>
      </c>
      <c r="G103" s="163">
        <v>154</v>
      </c>
      <c r="H103" s="163">
        <v>182</v>
      </c>
      <c r="I103" s="164">
        <f t="shared" si="13"/>
        <v>0.18181818181818188</v>
      </c>
      <c r="J103" s="164">
        <f>H103/H95</f>
        <v>3.4268499340990397E-2</v>
      </c>
    </row>
    <row r="104" spans="2:10" x14ac:dyDescent="0.25">
      <c r="B104" s="162" t="s">
        <v>119</v>
      </c>
      <c r="C104" s="163">
        <v>71</v>
      </c>
      <c r="D104" s="163">
        <v>24</v>
      </c>
      <c r="E104" s="163">
        <v>89</v>
      </c>
      <c r="F104" s="163">
        <v>81</v>
      </c>
      <c r="G104" s="163">
        <v>171</v>
      </c>
      <c r="H104" s="163">
        <v>130</v>
      </c>
      <c r="I104" s="164">
        <f t="shared" si="13"/>
        <v>-0.23976608187134507</v>
      </c>
      <c r="J104" s="164">
        <f>H104/H95</f>
        <v>2.4477499529278857E-2</v>
      </c>
    </row>
    <row r="105" spans="2:10" x14ac:dyDescent="0.25">
      <c r="B105" s="162" t="s">
        <v>128</v>
      </c>
      <c r="C105" s="163">
        <v>87</v>
      </c>
      <c r="D105" s="163">
        <v>4</v>
      </c>
      <c r="E105" s="163">
        <v>50</v>
      </c>
      <c r="F105" s="163">
        <v>36</v>
      </c>
      <c r="G105" s="163">
        <v>58</v>
      </c>
      <c r="H105" s="163">
        <v>22</v>
      </c>
      <c r="I105" s="164">
        <f t="shared" si="13"/>
        <v>-0.62068965517241381</v>
      </c>
      <c r="J105" s="164">
        <f>H105/H95</f>
        <v>4.1423460741856523E-3</v>
      </c>
    </row>
    <row r="106" spans="2:10" x14ac:dyDescent="0.25">
      <c r="B106" s="162" t="s">
        <v>131</v>
      </c>
      <c r="C106" s="163">
        <v>30</v>
      </c>
      <c r="D106" s="163">
        <v>7</v>
      </c>
      <c r="E106" s="163">
        <v>37</v>
      </c>
      <c r="F106" s="163">
        <v>64</v>
      </c>
      <c r="G106" s="163">
        <v>161</v>
      </c>
      <c r="H106" s="163">
        <v>83</v>
      </c>
      <c r="I106" s="164">
        <f t="shared" si="13"/>
        <v>-0.48447204968944102</v>
      </c>
      <c r="J106" s="164">
        <f>H106/H95</f>
        <v>1.5627942007154963E-2</v>
      </c>
    </row>
    <row r="107" spans="2:10" x14ac:dyDescent="0.25">
      <c r="B107" s="167" t="s">
        <v>145</v>
      </c>
      <c r="C107" s="168">
        <f t="shared" ref="C107:H107" si="14">C99-SUM(C100:C106)</f>
        <v>672</v>
      </c>
      <c r="D107" s="168">
        <f t="shared" si="14"/>
        <v>198</v>
      </c>
      <c r="E107" s="168">
        <f t="shared" si="14"/>
        <v>538</v>
      </c>
      <c r="F107" s="168">
        <f t="shared" si="14"/>
        <v>704</v>
      </c>
      <c r="G107" s="168">
        <f t="shared" si="14"/>
        <v>1021</v>
      </c>
      <c r="H107" s="168">
        <f t="shared" si="14"/>
        <v>925</v>
      </c>
      <c r="I107" s="169">
        <f t="shared" si="13"/>
        <v>-9.4025465230166527E-2</v>
      </c>
      <c r="J107" s="169">
        <f>H107/H95</f>
        <v>0.17416682357371494</v>
      </c>
    </row>
    <row r="108" spans="2:10" x14ac:dyDescent="0.25">
      <c r="B108" s="154" t="s">
        <v>50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68</v>
      </c>
      <c r="C109" s="175">
        <v>14599</v>
      </c>
      <c r="D109" s="175">
        <v>2476</v>
      </c>
      <c r="E109" s="175">
        <v>11584</v>
      </c>
      <c r="F109" s="175">
        <v>15634</v>
      </c>
      <c r="G109" s="175">
        <v>17228</v>
      </c>
      <c r="H109" s="175">
        <v>20420</v>
      </c>
      <c r="I109" s="176">
        <f t="shared" ref="I109:I121" si="15">IFERROR(H109/G109-1,"-")</f>
        <v>0.18527977710703514</v>
      </c>
      <c r="J109" s="176">
        <f>H109/H109</f>
        <v>1</v>
      </c>
    </row>
    <row r="110" spans="2:10" x14ac:dyDescent="0.25">
      <c r="B110" s="158" t="s">
        <v>97</v>
      </c>
      <c r="C110" s="159">
        <v>3097</v>
      </c>
      <c r="D110" s="159">
        <v>929</v>
      </c>
      <c r="E110" s="159">
        <v>1925</v>
      </c>
      <c r="F110" s="159">
        <v>2578</v>
      </c>
      <c r="G110" s="159">
        <v>2281</v>
      </c>
      <c r="H110" s="159">
        <v>2599</v>
      </c>
      <c r="I110" s="160">
        <f t="shared" si="15"/>
        <v>0.13941253836036815</v>
      </c>
      <c r="J110" s="160">
        <f>H110/H109</f>
        <v>0.12727717923604309</v>
      </c>
    </row>
    <row r="111" spans="2:10" x14ac:dyDescent="0.25">
      <c r="B111" s="162" t="s">
        <v>103</v>
      </c>
      <c r="C111" s="163">
        <v>385</v>
      </c>
      <c r="D111" s="163">
        <v>842</v>
      </c>
      <c r="E111" s="163">
        <v>895</v>
      </c>
      <c r="F111" s="163">
        <v>456</v>
      </c>
      <c r="G111" s="163">
        <v>536</v>
      </c>
      <c r="H111" s="163">
        <v>634</v>
      </c>
      <c r="I111" s="164">
        <f t="shared" si="15"/>
        <v>0.18283582089552231</v>
      </c>
      <c r="J111" s="164">
        <f>H111/H109</f>
        <v>3.1047992164544565E-2</v>
      </c>
    </row>
    <row r="112" spans="2:10" x14ac:dyDescent="0.25">
      <c r="B112" s="162" t="s">
        <v>100</v>
      </c>
      <c r="C112" s="163">
        <v>2712</v>
      </c>
      <c r="D112" s="163">
        <v>87</v>
      </c>
      <c r="E112" s="163">
        <v>1030</v>
      </c>
      <c r="F112" s="163">
        <v>2122</v>
      </c>
      <c r="G112" s="163">
        <v>1745</v>
      </c>
      <c r="H112" s="163">
        <v>1965</v>
      </c>
      <c r="I112" s="164">
        <f t="shared" si="15"/>
        <v>0.12607449856733521</v>
      </c>
      <c r="J112" s="164">
        <f>H112/H109</f>
        <v>9.6229187071498537E-2</v>
      </c>
    </row>
    <row r="113" spans="2:10" x14ac:dyDescent="0.25">
      <c r="B113" s="158" t="s">
        <v>107</v>
      </c>
      <c r="C113" s="159">
        <v>11502</v>
      </c>
      <c r="D113" s="159">
        <v>1547</v>
      </c>
      <c r="E113" s="159">
        <v>9659</v>
      </c>
      <c r="F113" s="159">
        <v>13056</v>
      </c>
      <c r="G113" s="159">
        <v>14947</v>
      </c>
      <c r="H113" s="159">
        <v>17821</v>
      </c>
      <c r="I113" s="160">
        <f t="shared" si="15"/>
        <v>0.19227938716799353</v>
      </c>
      <c r="J113" s="160">
        <f>H113/H109</f>
        <v>0.87272282076395691</v>
      </c>
    </row>
    <row r="114" spans="2:10" x14ac:dyDescent="0.25">
      <c r="B114" s="162" t="s">
        <v>110</v>
      </c>
      <c r="C114" s="163">
        <v>6069</v>
      </c>
      <c r="D114" s="163">
        <v>600</v>
      </c>
      <c r="E114" s="163">
        <v>4461</v>
      </c>
      <c r="F114" s="163">
        <v>7408</v>
      </c>
      <c r="G114" s="163">
        <v>8300</v>
      </c>
      <c r="H114" s="163">
        <v>9799</v>
      </c>
      <c r="I114" s="164">
        <f t="shared" si="15"/>
        <v>0.18060240963855412</v>
      </c>
      <c r="J114" s="164">
        <f>H114/H109</f>
        <v>0.47987267384916749</v>
      </c>
    </row>
    <row r="115" spans="2:10" x14ac:dyDescent="0.25">
      <c r="B115" s="162" t="s">
        <v>113</v>
      </c>
      <c r="C115" s="163">
        <v>837</v>
      </c>
      <c r="D115" s="163">
        <v>468</v>
      </c>
      <c r="E115" s="163">
        <v>681</v>
      </c>
      <c r="F115" s="163">
        <v>799</v>
      </c>
      <c r="G115" s="163">
        <v>977</v>
      </c>
      <c r="H115" s="163">
        <v>856</v>
      </c>
      <c r="I115" s="164">
        <f t="shared" si="15"/>
        <v>-0.12384851586489254</v>
      </c>
      <c r="J115" s="164">
        <f>H115/H109</f>
        <v>4.1919686581782564E-2</v>
      </c>
    </row>
    <row r="116" spans="2:10" x14ac:dyDescent="0.25">
      <c r="B116" s="162" t="s">
        <v>116</v>
      </c>
      <c r="C116" s="163">
        <v>517</v>
      </c>
      <c r="D116" s="163">
        <v>270</v>
      </c>
      <c r="E116" s="163">
        <v>556</v>
      </c>
      <c r="F116" s="163">
        <v>786</v>
      </c>
      <c r="G116" s="163">
        <v>785</v>
      </c>
      <c r="H116" s="163">
        <v>1152</v>
      </c>
      <c r="I116" s="164">
        <f t="shared" si="15"/>
        <v>0.46751592356687888</v>
      </c>
      <c r="J116" s="164">
        <f>H116/H109</f>
        <v>5.6415279138099905E-2</v>
      </c>
    </row>
    <row r="117" spans="2:10" x14ac:dyDescent="0.25">
      <c r="B117" s="162" t="s">
        <v>123</v>
      </c>
      <c r="C117" s="163">
        <v>301</v>
      </c>
      <c r="D117" s="163">
        <v>0</v>
      </c>
      <c r="E117" s="163">
        <v>670</v>
      </c>
      <c r="F117" s="163">
        <v>539</v>
      </c>
      <c r="G117" s="163">
        <v>688</v>
      </c>
      <c r="H117" s="163">
        <v>680</v>
      </c>
      <c r="I117" s="164">
        <f t="shared" si="15"/>
        <v>-1.1627906976744207E-2</v>
      </c>
      <c r="J117" s="164">
        <f>H117/H109</f>
        <v>3.3300685602350638E-2</v>
      </c>
    </row>
    <row r="118" spans="2:10" x14ac:dyDescent="0.25">
      <c r="B118" s="162" t="s">
        <v>119</v>
      </c>
      <c r="C118" s="163">
        <v>320</v>
      </c>
      <c r="D118" s="163">
        <v>5</v>
      </c>
      <c r="E118" s="163">
        <v>446</v>
      </c>
      <c r="F118" s="163">
        <v>475</v>
      </c>
      <c r="G118" s="163">
        <v>480</v>
      </c>
      <c r="H118" s="163">
        <v>396</v>
      </c>
      <c r="I118" s="164">
        <f t="shared" si="15"/>
        <v>-0.17500000000000004</v>
      </c>
      <c r="J118" s="164">
        <f>H118/H109</f>
        <v>1.9392752203721841E-2</v>
      </c>
    </row>
    <row r="119" spans="2:10" x14ac:dyDescent="0.25">
      <c r="B119" s="162" t="s">
        <v>128</v>
      </c>
      <c r="C119" s="163">
        <v>121</v>
      </c>
      <c r="D119" s="163">
        <v>0</v>
      </c>
      <c r="E119" s="163">
        <v>100</v>
      </c>
      <c r="F119" s="163">
        <v>170</v>
      </c>
      <c r="G119" s="163">
        <v>178</v>
      </c>
      <c r="H119" s="163">
        <v>193</v>
      </c>
      <c r="I119" s="164">
        <f t="shared" si="15"/>
        <v>8.4269662921348409E-2</v>
      </c>
      <c r="J119" s="164">
        <f>H119/H109</f>
        <v>9.4515181194906959E-3</v>
      </c>
    </row>
    <row r="120" spans="2:10" x14ac:dyDescent="0.25">
      <c r="B120" s="162" t="s">
        <v>131</v>
      </c>
      <c r="C120" s="163">
        <v>316</v>
      </c>
      <c r="D120" s="163">
        <v>0</v>
      </c>
      <c r="E120" s="163">
        <v>227</v>
      </c>
      <c r="F120" s="163">
        <v>189</v>
      </c>
      <c r="G120" s="163">
        <v>274</v>
      </c>
      <c r="H120" s="163">
        <v>201</v>
      </c>
      <c r="I120" s="164">
        <f t="shared" si="15"/>
        <v>-0.26642335766423353</v>
      </c>
      <c r="J120" s="164">
        <f>H120/H109</f>
        <v>9.8432908912830554E-3</v>
      </c>
    </row>
    <row r="121" spans="2:10" x14ac:dyDescent="0.25">
      <c r="B121" s="167" t="s">
        <v>145</v>
      </c>
      <c r="C121" s="168">
        <f t="shared" ref="C121:H121" si="16">C113-SUM(C114:C120)</f>
        <v>3021</v>
      </c>
      <c r="D121" s="168">
        <f t="shared" si="16"/>
        <v>204</v>
      </c>
      <c r="E121" s="168">
        <f t="shared" si="16"/>
        <v>2518</v>
      </c>
      <c r="F121" s="168">
        <f t="shared" si="16"/>
        <v>2690</v>
      </c>
      <c r="G121" s="168">
        <f t="shared" si="16"/>
        <v>3265</v>
      </c>
      <c r="H121" s="168">
        <f t="shared" si="16"/>
        <v>4544</v>
      </c>
      <c r="I121" s="169">
        <f t="shared" si="15"/>
        <v>0.39173047473200606</v>
      </c>
      <c r="J121" s="169">
        <f>H121/H109</f>
        <v>0.22252693437806073</v>
      </c>
    </row>
    <row r="122" spans="2:10" x14ac:dyDescent="0.25">
      <c r="B122" s="154" t="s">
        <v>51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68</v>
      </c>
      <c r="C123" s="175">
        <v>20553</v>
      </c>
      <c r="D123" s="175">
        <v>4767</v>
      </c>
      <c r="E123" s="175">
        <v>14146</v>
      </c>
      <c r="F123" s="175">
        <v>23609</v>
      </c>
      <c r="G123" s="175">
        <v>23867</v>
      </c>
      <c r="H123" s="175">
        <v>24602</v>
      </c>
      <c r="I123" s="176">
        <f t="shared" ref="I123:I135" si="17">IFERROR(H123/G123-1,"-")</f>
        <v>3.0795659278501697E-2</v>
      </c>
      <c r="J123" s="176">
        <f>H123/H123</f>
        <v>1</v>
      </c>
    </row>
    <row r="124" spans="2:10" x14ac:dyDescent="0.25">
      <c r="B124" s="158" t="s">
        <v>97</v>
      </c>
      <c r="C124" s="159">
        <v>9789</v>
      </c>
      <c r="D124" s="159">
        <v>2598</v>
      </c>
      <c r="E124" s="159">
        <v>6573</v>
      </c>
      <c r="F124" s="159">
        <v>10452</v>
      </c>
      <c r="G124" s="159">
        <v>11900</v>
      </c>
      <c r="H124" s="159">
        <v>11916</v>
      </c>
      <c r="I124" s="160">
        <f t="shared" si="17"/>
        <v>1.3445378151260012E-3</v>
      </c>
      <c r="J124" s="160">
        <f>H124/H123</f>
        <v>0.48435086578326964</v>
      </c>
    </row>
    <row r="125" spans="2:10" x14ac:dyDescent="0.25">
      <c r="B125" s="162" t="s">
        <v>103</v>
      </c>
      <c r="C125" s="163">
        <v>5042</v>
      </c>
      <c r="D125" s="163">
        <v>1186</v>
      </c>
      <c r="E125" s="163">
        <v>2656</v>
      </c>
      <c r="F125" s="163">
        <v>5002</v>
      </c>
      <c r="G125" s="163">
        <v>5396</v>
      </c>
      <c r="H125" s="163">
        <v>4891</v>
      </c>
      <c r="I125" s="164">
        <f t="shared" si="17"/>
        <v>-9.3587842846552971E-2</v>
      </c>
      <c r="J125" s="164">
        <f>H125/H123</f>
        <v>0.19880497520526785</v>
      </c>
    </row>
    <row r="126" spans="2:10" x14ac:dyDescent="0.25">
      <c r="B126" s="162" t="s">
        <v>100</v>
      </c>
      <c r="C126" s="163">
        <v>4747</v>
      </c>
      <c r="D126" s="163">
        <v>1412</v>
      </c>
      <c r="E126" s="163">
        <v>3917</v>
      </c>
      <c r="F126" s="163">
        <v>5450</v>
      </c>
      <c r="G126" s="163">
        <v>6504</v>
      </c>
      <c r="H126" s="163">
        <v>7025</v>
      </c>
      <c r="I126" s="164">
        <f t="shared" si="17"/>
        <v>8.0104551045510508E-2</v>
      </c>
      <c r="J126" s="164">
        <f>H126/H123</f>
        <v>0.28554589057800178</v>
      </c>
    </row>
    <row r="127" spans="2:10" x14ac:dyDescent="0.25">
      <c r="B127" s="158" t="s">
        <v>107</v>
      </c>
      <c r="C127" s="159">
        <v>10764</v>
      </c>
      <c r="D127" s="159">
        <v>2169</v>
      </c>
      <c r="E127" s="159">
        <v>7573</v>
      </c>
      <c r="F127" s="159">
        <v>13157</v>
      </c>
      <c r="G127" s="159">
        <v>11967</v>
      </c>
      <c r="H127" s="159">
        <v>12686</v>
      </c>
      <c r="I127" s="160">
        <f t="shared" si="17"/>
        <v>6.0081891869307347E-2</v>
      </c>
      <c r="J127" s="160">
        <f>H127/H123</f>
        <v>0.51564913421673031</v>
      </c>
    </row>
    <row r="128" spans="2:10" x14ac:dyDescent="0.25">
      <c r="B128" s="162" t="s">
        <v>110</v>
      </c>
      <c r="C128" s="163">
        <v>1289</v>
      </c>
      <c r="D128" s="163">
        <v>52</v>
      </c>
      <c r="E128" s="163">
        <v>805</v>
      </c>
      <c r="F128" s="163">
        <v>1683</v>
      </c>
      <c r="G128" s="163">
        <v>1569</v>
      </c>
      <c r="H128" s="163">
        <v>1627</v>
      </c>
      <c r="I128" s="164">
        <f t="shared" si="17"/>
        <v>3.696622052262577E-2</v>
      </c>
      <c r="J128" s="164">
        <f>H128/H123</f>
        <v>6.613283472888383E-2</v>
      </c>
    </row>
    <row r="129" spans="2:10" x14ac:dyDescent="0.25">
      <c r="B129" s="162" t="s">
        <v>113</v>
      </c>
      <c r="C129" s="163">
        <v>1281</v>
      </c>
      <c r="D129" s="163">
        <v>234</v>
      </c>
      <c r="E129" s="163">
        <v>951</v>
      </c>
      <c r="F129" s="163">
        <v>2175</v>
      </c>
      <c r="G129" s="163">
        <v>1964</v>
      </c>
      <c r="H129" s="163">
        <v>2299</v>
      </c>
      <c r="I129" s="164">
        <f t="shared" si="17"/>
        <v>0.17057026476578407</v>
      </c>
      <c r="J129" s="164">
        <f>H129/H123</f>
        <v>9.3447687179904079E-2</v>
      </c>
    </row>
    <row r="130" spans="2:10" x14ac:dyDescent="0.25">
      <c r="B130" s="162" t="s">
        <v>116</v>
      </c>
      <c r="C130" s="163">
        <v>701</v>
      </c>
      <c r="D130" s="163">
        <v>254</v>
      </c>
      <c r="E130" s="163">
        <v>659</v>
      </c>
      <c r="F130" s="163">
        <v>1025</v>
      </c>
      <c r="G130" s="163">
        <v>851</v>
      </c>
      <c r="H130" s="163">
        <v>858</v>
      </c>
      <c r="I130" s="164">
        <f t="shared" si="17"/>
        <v>8.2256169212691077E-3</v>
      </c>
      <c r="J130" s="164">
        <f>H130/H123</f>
        <v>3.4875213397284777E-2</v>
      </c>
    </row>
    <row r="131" spans="2:10" x14ac:dyDescent="0.25">
      <c r="B131" s="162" t="s">
        <v>123</v>
      </c>
      <c r="C131" s="163">
        <v>231</v>
      </c>
      <c r="D131" s="163">
        <v>38</v>
      </c>
      <c r="E131" s="163">
        <v>270</v>
      </c>
      <c r="F131" s="163">
        <v>297</v>
      </c>
      <c r="G131" s="163">
        <v>273</v>
      </c>
      <c r="H131" s="163">
        <v>376</v>
      </c>
      <c r="I131" s="164">
        <f t="shared" si="17"/>
        <v>0.37728937728937728</v>
      </c>
      <c r="J131" s="164">
        <f>H131/H123</f>
        <v>1.5283310299975612E-2</v>
      </c>
    </row>
    <row r="132" spans="2:10" x14ac:dyDescent="0.25">
      <c r="B132" s="162" t="s">
        <v>119</v>
      </c>
      <c r="C132" s="163">
        <v>222</v>
      </c>
      <c r="D132" s="163">
        <v>43</v>
      </c>
      <c r="E132" s="163">
        <v>170</v>
      </c>
      <c r="F132" s="163">
        <v>239</v>
      </c>
      <c r="G132" s="163">
        <v>277</v>
      </c>
      <c r="H132" s="163">
        <v>323</v>
      </c>
      <c r="I132" s="164">
        <f t="shared" si="17"/>
        <v>0.1660649819494584</v>
      </c>
      <c r="J132" s="164">
        <f>H132/H123</f>
        <v>1.3129013901308837E-2</v>
      </c>
    </row>
    <row r="133" spans="2:10" x14ac:dyDescent="0.25">
      <c r="B133" s="162" t="s">
        <v>128</v>
      </c>
      <c r="C133" s="163">
        <v>301</v>
      </c>
      <c r="D133" s="163">
        <v>2</v>
      </c>
      <c r="E133" s="163">
        <v>168</v>
      </c>
      <c r="F133" s="163">
        <v>190</v>
      </c>
      <c r="G133" s="163">
        <v>268</v>
      </c>
      <c r="H133" s="163">
        <v>203</v>
      </c>
      <c r="I133" s="164">
        <f t="shared" si="17"/>
        <v>-0.2425373134328358</v>
      </c>
      <c r="J133" s="164">
        <f>H133/H123</f>
        <v>8.2513616779123656E-3</v>
      </c>
    </row>
    <row r="134" spans="2:10" x14ac:dyDescent="0.25">
      <c r="B134" s="162" t="s">
        <v>131</v>
      </c>
      <c r="C134" s="163">
        <v>386</v>
      </c>
      <c r="D134" s="163">
        <v>20</v>
      </c>
      <c r="E134" s="163">
        <v>275</v>
      </c>
      <c r="F134" s="163">
        <v>453</v>
      </c>
      <c r="G134" s="163">
        <v>381</v>
      </c>
      <c r="H134" s="163">
        <v>448</v>
      </c>
      <c r="I134" s="164">
        <f t="shared" si="17"/>
        <v>0.1758530183727034</v>
      </c>
      <c r="J134" s="164">
        <f>H134/H123</f>
        <v>1.8209901634013495E-2</v>
      </c>
    </row>
    <row r="135" spans="2:10" x14ac:dyDescent="0.25">
      <c r="B135" s="167" t="s">
        <v>145</v>
      </c>
      <c r="C135" s="168">
        <f t="shared" ref="C135:H135" si="18">C127-SUM(C128:C134)</f>
        <v>6353</v>
      </c>
      <c r="D135" s="168">
        <f t="shared" si="18"/>
        <v>1526</v>
      </c>
      <c r="E135" s="168">
        <f t="shared" si="18"/>
        <v>4275</v>
      </c>
      <c r="F135" s="168">
        <f t="shared" si="18"/>
        <v>7095</v>
      </c>
      <c r="G135" s="168">
        <f t="shared" si="18"/>
        <v>6384</v>
      </c>
      <c r="H135" s="168">
        <f t="shared" si="18"/>
        <v>6552</v>
      </c>
      <c r="I135" s="169">
        <f t="shared" si="17"/>
        <v>2.6315789473684292E-2</v>
      </c>
      <c r="J135" s="169">
        <f>H135/H123</f>
        <v>0.26631981139744737</v>
      </c>
    </row>
    <row r="136" spans="2:10" x14ac:dyDescent="0.25">
      <c r="B136" s="154" t="s">
        <v>52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68</v>
      </c>
      <c r="C137" s="175">
        <v>21031</v>
      </c>
      <c r="D137" s="175">
        <v>6223</v>
      </c>
      <c r="E137" s="175">
        <v>15598</v>
      </c>
      <c r="F137" s="175">
        <v>22490</v>
      </c>
      <c r="G137" s="175">
        <v>22650</v>
      </c>
      <c r="H137" s="175">
        <v>22528</v>
      </c>
      <c r="I137" s="176">
        <f t="shared" ref="I137:I149" si="19">IFERROR(H137/G137-1,"-")</f>
        <v>-5.3863134657836653E-3</v>
      </c>
      <c r="J137" s="176">
        <f>H137/H137</f>
        <v>1</v>
      </c>
    </row>
    <row r="138" spans="2:10" x14ac:dyDescent="0.25">
      <c r="B138" s="158" t="s">
        <v>97</v>
      </c>
      <c r="C138" s="159">
        <v>827</v>
      </c>
      <c r="D138" s="159">
        <v>3353</v>
      </c>
      <c r="E138" s="159">
        <v>744</v>
      </c>
      <c r="F138" s="159">
        <v>1649</v>
      </c>
      <c r="G138" s="159">
        <v>1032</v>
      </c>
      <c r="H138" s="159">
        <v>851</v>
      </c>
      <c r="I138" s="160">
        <f t="shared" si="19"/>
        <v>-0.17538759689922478</v>
      </c>
      <c r="J138" s="160">
        <f>H138/H137</f>
        <v>3.7775213068181816E-2</v>
      </c>
    </row>
    <row r="139" spans="2:10" x14ac:dyDescent="0.25">
      <c r="B139" s="162" t="s">
        <v>103</v>
      </c>
      <c r="C139" s="163">
        <v>495</v>
      </c>
      <c r="D139" s="163">
        <v>2893</v>
      </c>
      <c r="E139" s="163">
        <v>229</v>
      </c>
      <c r="F139" s="163">
        <v>927</v>
      </c>
      <c r="G139" s="163">
        <v>571</v>
      </c>
      <c r="H139" s="163">
        <v>248</v>
      </c>
      <c r="I139" s="164">
        <f t="shared" si="19"/>
        <v>-0.56567425569176888</v>
      </c>
      <c r="J139" s="164">
        <f>H139/H137</f>
        <v>1.1008522727272728E-2</v>
      </c>
    </row>
    <row r="140" spans="2:10" x14ac:dyDescent="0.25">
      <c r="B140" s="162" t="s">
        <v>100</v>
      </c>
      <c r="C140" s="163">
        <v>332</v>
      </c>
      <c r="D140" s="163">
        <v>460</v>
      </c>
      <c r="E140" s="163">
        <v>515</v>
      </c>
      <c r="F140" s="163">
        <v>722</v>
      </c>
      <c r="G140" s="163">
        <v>461</v>
      </c>
      <c r="H140" s="163">
        <v>603</v>
      </c>
      <c r="I140" s="164">
        <f t="shared" si="19"/>
        <v>0.30802603036876364</v>
      </c>
      <c r="J140" s="164">
        <f>H140/H137</f>
        <v>2.6766690340909092E-2</v>
      </c>
    </row>
    <row r="141" spans="2:10" x14ac:dyDescent="0.25">
      <c r="B141" s="158" t="s">
        <v>107</v>
      </c>
      <c r="C141" s="159">
        <v>20204</v>
      </c>
      <c r="D141" s="159">
        <v>2870</v>
      </c>
      <c r="E141" s="159">
        <v>14854</v>
      </c>
      <c r="F141" s="159">
        <v>20841</v>
      </c>
      <c r="G141" s="159">
        <v>21618</v>
      </c>
      <c r="H141" s="159">
        <v>21677</v>
      </c>
      <c r="I141" s="160">
        <f t="shared" si="19"/>
        <v>2.729207142196266E-3</v>
      </c>
      <c r="J141" s="160">
        <f>H141/H137</f>
        <v>0.96222478693181823</v>
      </c>
    </row>
    <row r="142" spans="2:10" x14ac:dyDescent="0.25">
      <c r="B142" s="162" t="s">
        <v>110</v>
      </c>
      <c r="C142" s="163">
        <v>8678</v>
      </c>
      <c r="D142" s="163">
        <v>119</v>
      </c>
      <c r="E142" s="163">
        <v>4593</v>
      </c>
      <c r="F142" s="163">
        <v>7748</v>
      </c>
      <c r="G142" s="163">
        <v>8574</v>
      </c>
      <c r="H142" s="163">
        <v>8868</v>
      </c>
      <c r="I142" s="164">
        <f t="shared" si="19"/>
        <v>3.4289713086074203E-2</v>
      </c>
      <c r="J142" s="164">
        <f>H142/H137</f>
        <v>0.39364346590909088</v>
      </c>
    </row>
    <row r="143" spans="2:10" x14ac:dyDescent="0.25">
      <c r="B143" s="162" t="s">
        <v>113</v>
      </c>
      <c r="C143" s="163">
        <v>1507</v>
      </c>
      <c r="D143" s="163">
        <v>239</v>
      </c>
      <c r="E143" s="163">
        <v>1070</v>
      </c>
      <c r="F143" s="163">
        <v>1623</v>
      </c>
      <c r="G143" s="163">
        <v>1605</v>
      </c>
      <c r="H143" s="163">
        <v>1749</v>
      </c>
      <c r="I143" s="164">
        <f t="shared" si="19"/>
        <v>8.9719626168224265E-2</v>
      </c>
      <c r="J143" s="164">
        <f>H143/H137</f>
        <v>7.763671875E-2</v>
      </c>
    </row>
    <row r="144" spans="2:10" x14ac:dyDescent="0.25">
      <c r="B144" s="162" t="s">
        <v>116</v>
      </c>
      <c r="C144" s="163">
        <v>1411</v>
      </c>
      <c r="D144" s="163">
        <v>1035</v>
      </c>
      <c r="E144" s="163">
        <v>1353</v>
      </c>
      <c r="F144" s="163">
        <v>1657</v>
      </c>
      <c r="G144" s="163">
        <v>1470</v>
      </c>
      <c r="H144" s="163">
        <v>1563</v>
      </c>
      <c r="I144" s="164">
        <f t="shared" si="19"/>
        <v>6.3265306122449072E-2</v>
      </c>
      <c r="J144" s="164">
        <f>H144/H137</f>
        <v>6.9380326704545456E-2</v>
      </c>
    </row>
    <row r="145" spans="2:10" x14ac:dyDescent="0.25">
      <c r="B145" s="162" t="s">
        <v>123</v>
      </c>
      <c r="C145" s="163">
        <v>349</v>
      </c>
      <c r="D145" s="163">
        <v>32</v>
      </c>
      <c r="E145" s="163">
        <v>928</v>
      </c>
      <c r="F145" s="163">
        <v>676</v>
      </c>
      <c r="G145" s="163">
        <v>554</v>
      </c>
      <c r="H145" s="163">
        <v>512</v>
      </c>
      <c r="I145" s="164">
        <f t="shared" si="19"/>
        <v>-7.5812274368231014E-2</v>
      </c>
      <c r="J145" s="164">
        <f>H145/H137</f>
        <v>2.2727272727272728E-2</v>
      </c>
    </row>
    <row r="146" spans="2:10" x14ac:dyDescent="0.25">
      <c r="B146" s="162" t="s">
        <v>119</v>
      </c>
      <c r="C146" s="163">
        <v>313</v>
      </c>
      <c r="D146" s="163">
        <v>175</v>
      </c>
      <c r="E146" s="163">
        <v>418</v>
      </c>
      <c r="F146" s="163">
        <v>363</v>
      </c>
      <c r="G146" s="163">
        <v>373</v>
      </c>
      <c r="H146" s="163">
        <v>326</v>
      </c>
      <c r="I146" s="164">
        <f t="shared" si="19"/>
        <v>-0.12600536193029488</v>
      </c>
      <c r="J146" s="164">
        <f>H146/H137</f>
        <v>1.4470880681818182E-2</v>
      </c>
    </row>
    <row r="147" spans="2:10" x14ac:dyDescent="0.25">
      <c r="B147" s="162" t="s">
        <v>128</v>
      </c>
      <c r="C147" s="163">
        <v>611</v>
      </c>
      <c r="D147" s="163">
        <v>18</v>
      </c>
      <c r="E147" s="163">
        <v>458</v>
      </c>
      <c r="F147" s="163">
        <v>905</v>
      </c>
      <c r="G147" s="163">
        <v>616</v>
      </c>
      <c r="H147" s="163">
        <v>664</v>
      </c>
      <c r="I147" s="164">
        <f t="shared" si="19"/>
        <v>7.7922077922077948E-2</v>
      </c>
      <c r="J147" s="164">
        <f>H147/H137</f>
        <v>2.947443181818182E-2</v>
      </c>
    </row>
    <row r="148" spans="2:10" x14ac:dyDescent="0.25">
      <c r="B148" s="162" t="s">
        <v>131</v>
      </c>
      <c r="C148" s="163">
        <v>1321</v>
      </c>
      <c r="D148" s="163">
        <v>8</v>
      </c>
      <c r="E148" s="163">
        <v>232</v>
      </c>
      <c r="F148" s="163">
        <v>528</v>
      </c>
      <c r="G148" s="163">
        <v>491</v>
      </c>
      <c r="H148" s="163">
        <v>342</v>
      </c>
      <c r="I148" s="164">
        <f t="shared" si="19"/>
        <v>-0.30346232179226074</v>
      </c>
      <c r="J148" s="164">
        <f>H148/H137</f>
        <v>1.5181107954545454E-2</v>
      </c>
    </row>
    <row r="149" spans="2:10" x14ac:dyDescent="0.25">
      <c r="B149" s="167" t="s">
        <v>145</v>
      </c>
      <c r="C149" s="168">
        <f t="shared" ref="C149:H149" si="20">C141-SUM(C142:C148)</f>
        <v>6014</v>
      </c>
      <c r="D149" s="168">
        <f t="shared" si="20"/>
        <v>1244</v>
      </c>
      <c r="E149" s="168">
        <f t="shared" si="20"/>
        <v>5802</v>
      </c>
      <c r="F149" s="168">
        <f t="shared" si="20"/>
        <v>7341</v>
      </c>
      <c r="G149" s="168">
        <f t="shared" si="20"/>
        <v>7935</v>
      </c>
      <c r="H149" s="168">
        <f t="shared" si="20"/>
        <v>7653</v>
      </c>
      <c r="I149" s="169">
        <f t="shared" si="19"/>
        <v>-3.5538752362949011E-2</v>
      </c>
      <c r="J149" s="169">
        <f>H149/H137</f>
        <v>0.33971058238636365</v>
      </c>
    </row>
    <row r="150" spans="2:10" x14ac:dyDescent="0.25">
      <c r="B150" s="154" t="s">
        <v>53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68</v>
      </c>
      <c r="C151" s="175">
        <v>9108</v>
      </c>
      <c r="D151" s="175">
        <v>2162</v>
      </c>
      <c r="E151" s="175">
        <v>7357</v>
      </c>
      <c r="F151" s="175">
        <v>9834</v>
      </c>
      <c r="G151" s="175">
        <v>10776</v>
      </c>
      <c r="H151" s="175">
        <v>9985</v>
      </c>
      <c r="I151" s="176">
        <f t="shared" ref="I151:I163" si="21">IFERROR(H151/G151-1,"-")</f>
        <v>-7.3403860430586443E-2</v>
      </c>
      <c r="J151" s="176">
        <f>H151/H151</f>
        <v>1</v>
      </c>
    </row>
    <row r="152" spans="2:10" x14ac:dyDescent="0.25">
      <c r="B152" s="158" t="s">
        <v>97</v>
      </c>
      <c r="C152" s="159">
        <v>2417</v>
      </c>
      <c r="D152" s="159">
        <v>1527</v>
      </c>
      <c r="E152" s="159">
        <v>3087</v>
      </c>
      <c r="F152" s="159">
        <v>3839</v>
      </c>
      <c r="G152" s="159">
        <v>3748</v>
      </c>
      <c r="H152" s="159">
        <v>3225</v>
      </c>
      <c r="I152" s="160">
        <f t="shared" si="21"/>
        <v>-0.13954108858057634</v>
      </c>
      <c r="J152" s="160">
        <f>H152/H151</f>
        <v>0.32298447671507263</v>
      </c>
    </row>
    <row r="153" spans="2:10" x14ac:dyDescent="0.25">
      <c r="B153" s="162" t="s">
        <v>103</v>
      </c>
      <c r="C153" s="163">
        <v>618</v>
      </c>
      <c r="D153" s="163">
        <v>1278</v>
      </c>
      <c r="E153" s="163">
        <v>2348</v>
      </c>
      <c r="F153" s="163">
        <v>2627</v>
      </c>
      <c r="G153" s="163">
        <v>2803</v>
      </c>
      <c r="H153" s="163">
        <v>2166</v>
      </c>
      <c r="I153" s="164">
        <f t="shared" si="21"/>
        <v>-0.22725651088119869</v>
      </c>
      <c r="J153" s="164">
        <f>H153/H151</f>
        <v>0.21692538808212319</v>
      </c>
    </row>
    <row r="154" spans="2:10" x14ac:dyDescent="0.25">
      <c r="B154" s="162" t="s">
        <v>100</v>
      </c>
      <c r="C154" s="163">
        <v>1799</v>
      </c>
      <c r="D154" s="163">
        <v>249</v>
      </c>
      <c r="E154" s="163">
        <v>739</v>
      </c>
      <c r="F154" s="163">
        <v>1212</v>
      </c>
      <c r="G154" s="163">
        <v>945</v>
      </c>
      <c r="H154" s="163">
        <v>1059</v>
      </c>
      <c r="I154" s="164">
        <f t="shared" si="21"/>
        <v>0.12063492063492065</v>
      </c>
      <c r="J154" s="164">
        <f>H154/H151</f>
        <v>0.10605908863294942</v>
      </c>
    </row>
    <row r="155" spans="2:10" x14ac:dyDescent="0.25">
      <c r="B155" s="158" t="s">
        <v>107</v>
      </c>
      <c r="C155" s="159">
        <v>6691</v>
      </c>
      <c r="D155" s="159">
        <v>635</v>
      </c>
      <c r="E155" s="159">
        <v>4270</v>
      </c>
      <c r="F155" s="159">
        <v>5995</v>
      </c>
      <c r="G155" s="159">
        <v>7028</v>
      </c>
      <c r="H155" s="159">
        <v>6760</v>
      </c>
      <c r="I155" s="160">
        <f t="shared" si="21"/>
        <v>-3.8133181559476426E-2</v>
      </c>
      <c r="J155" s="160">
        <f>H155/H151</f>
        <v>0.67701552328492742</v>
      </c>
    </row>
    <row r="156" spans="2:10" x14ac:dyDescent="0.25">
      <c r="B156" s="162" t="s">
        <v>110</v>
      </c>
      <c r="C156" s="163">
        <v>2143</v>
      </c>
      <c r="D156" s="163">
        <v>25</v>
      </c>
      <c r="E156" s="163">
        <v>1362</v>
      </c>
      <c r="F156" s="163">
        <v>1766</v>
      </c>
      <c r="G156" s="163">
        <v>2058</v>
      </c>
      <c r="H156" s="163">
        <v>1176</v>
      </c>
      <c r="I156" s="164">
        <f t="shared" si="21"/>
        <v>-0.4285714285714286</v>
      </c>
      <c r="J156" s="164">
        <f>H156/H151</f>
        <v>0.11777666499749624</v>
      </c>
    </row>
    <row r="157" spans="2:10" x14ac:dyDescent="0.25">
      <c r="B157" s="162" t="s">
        <v>113</v>
      </c>
      <c r="C157" s="163">
        <v>1782</v>
      </c>
      <c r="D157" s="163">
        <v>171</v>
      </c>
      <c r="E157" s="163">
        <v>957</v>
      </c>
      <c r="F157" s="163">
        <v>1312</v>
      </c>
      <c r="G157" s="163">
        <v>1393</v>
      </c>
      <c r="H157" s="163">
        <v>1316</v>
      </c>
      <c r="I157" s="164">
        <f t="shared" si="21"/>
        <v>-5.5276381909547756E-2</v>
      </c>
      <c r="J157" s="164">
        <f>H157/H151</f>
        <v>0.13179769654481724</v>
      </c>
    </row>
    <row r="158" spans="2:10" x14ac:dyDescent="0.25">
      <c r="B158" s="162" t="s">
        <v>116</v>
      </c>
      <c r="C158" s="163">
        <v>755</v>
      </c>
      <c r="D158" s="163">
        <v>136</v>
      </c>
      <c r="E158" s="163">
        <v>414</v>
      </c>
      <c r="F158" s="163">
        <v>774</v>
      </c>
      <c r="G158" s="163">
        <v>874</v>
      </c>
      <c r="H158" s="163">
        <v>1305</v>
      </c>
      <c r="I158" s="164">
        <f t="shared" si="21"/>
        <v>0.49313501144164751</v>
      </c>
      <c r="J158" s="164">
        <f>H158/H151</f>
        <v>0.13069604406609914</v>
      </c>
    </row>
    <row r="159" spans="2:10" x14ac:dyDescent="0.25">
      <c r="B159" s="162" t="s">
        <v>123</v>
      </c>
      <c r="C159" s="163">
        <v>198</v>
      </c>
      <c r="D159" s="163">
        <v>12</v>
      </c>
      <c r="E159" s="163">
        <v>150</v>
      </c>
      <c r="F159" s="163">
        <v>203</v>
      </c>
      <c r="G159" s="163">
        <v>293</v>
      </c>
      <c r="H159" s="163">
        <v>370</v>
      </c>
      <c r="I159" s="164">
        <f t="shared" si="21"/>
        <v>0.2627986348122866</v>
      </c>
      <c r="J159" s="164">
        <f>H159/H151</f>
        <v>3.7055583375062595E-2</v>
      </c>
    </row>
    <row r="160" spans="2:10" x14ac:dyDescent="0.25">
      <c r="B160" s="162" t="s">
        <v>119</v>
      </c>
      <c r="C160" s="163">
        <v>203</v>
      </c>
      <c r="D160" s="163">
        <v>26</v>
      </c>
      <c r="E160" s="163">
        <v>196</v>
      </c>
      <c r="F160" s="163">
        <v>311</v>
      </c>
      <c r="G160" s="163">
        <v>326</v>
      </c>
      <c r="H160" s="163">
        <v>357</v>
      </c>
      <c r="I160" s="164">
        <f t="shared" si="21"/>
        <v>9.5092024539877196E-2</v>
      </c>
      <c r="J160" s="164">
        <f>H160/H151</f>
        <v>3.5753630445668504E-2</v>
      </c>
    </row>
    <row r="161" spans="2:10" x14ac:dyDescent="0.25">
      <c r="B161" s="162" t="s">
        <v>128</v>
      </c>
      <c r="C161" s="163">
        <v>167</v>
      </c>
      <c r="D161" s="163">
        <v>6</v>
      </c>
      <c r="E161" s="163">
        <v>100</v>
      </c>
      <c r="F161" s="163">
        <v>112</v>
      </c>
      <c r="G161" s="163">
        <v>127</v>
      </c>
      <c r="H161" s="163">
        <v>85</v>
      </c>
      <c r="I161" s="164">
        <f t="shared" si="21"/>
        <v>-0.3307086614173228</v>
      </c>
      <c r="J161" s="164">
        <f>H161/H151</f>
        <v>8.5127691537305959E-3</v>
      </c>
    </row>
    <row r="162" spans="2:10" x14ac:dyDescent="0.25">
      <c r="B162" s="162" t="s">
        <v>131</v>
      </c>
      <c r="C162" s="163">
        <v>149</v>
      </c>
      <c r="D162" s="163">
        <v>10</v>
      </c>
      <c r="E162" s="163">
        <v>124</v>
      </c>
      <c r="F162" s="163">
        <v>212</v>
      </c>
      <c r="G162" s="163">
        <v>190</v>
      </c>
      <c r="H162" s="163">
        <v>121</v>
      </c>
      <c r="I162" s="164">
        <f t="shared" si="21"/>
        <v>-0.36315789473684212</v>
      </c>
      <c r="J162" s="164">
        <f>H162/H151</f>
        <v>1.2118177265898849E-2</v>
      </c>
    </row>
    <row r="163" spans="2:10" x14ac:dyDescent="0.25">
      <c r="B163" s="167" t="s">
        <v>145</v>
      </c>
      <c r="C163" s="168">
        <f t="shared" ref="C163:H163" si="22">C155-SUM(C156:C162)</f>
        <v>1294</v>
      </c>
      <c r="D163" s="168">
        <f t="shared" si="22"/>
        <v>249</v>
      </c>
      <c r="E163" s="168">
        <f t="shared" si="22"/>
        <v>967</v>
      </c>
      <c r="F163" s="168">
        <f t="shared" si="22"/>
        <v>1305</v>
      </c>
      <c r="G163" s="168">
        <f t="shared" si="22"/>
        <v>1767</v>
      </c>
      <c r="H163" s="168">
        <f t="shared" si="22"/>
        <v>2030</v>
      </c>
      <c r="I163" s="169">
        <f t="shared" si="21"/>
        <v>0.14883984153933216</v>
      </c>
      <c r="J163" s="169">
        <f>H163/H151</f>
        <v>0.20330495743615423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A1FC8-6F3B-4C09-AD64-79496F4568F2}">
  <sheetPr codeName="Hoja16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3"/>
      <c r="K4" s="143"/>
      <c r="N4" s="142" t="s">
        <v>258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N6" s="144"/>
      <c r="O6" s="298" t="s">
        <v>43</v>
      </c>
      <c r="P6" s="299"/>
      <c r="Q6" s="299"/>
      <c r="R6" s="299"/>
      <c r="S6" s="299"/>
      <c r="T6" s="299"/>
      <c r="U6" s="299"/>
      <c r="V6" s="299"/>
      <c r="W6" s="299"/>
    </row>
    <row r="7" spans="1:23" s="145" customFormat="1" ht="72" customHeight="1" x14ac:dyDescent="0.25">
      <c r="B7" s="146"/>
      <c r="C7" s="171" t="s">
        <v>304</v>
      </c>
      <c r="D7" s="171" t="s">
        <v>305</v>
      </c>
      <c r="E7" s="171" t="s">
        <v>306</v>
      </c>
      <c r="F7" s="171" t="s">
        <v>307</v>
      </c>
      <c r="G7" s="171" t="s">
        <v>308</v>
      </c>
      <c r="H7" s="171" t="s">
        <v>309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304</v>
      </c>
      <c r="P7" s="171" t="s">
        <v>305</v>
      </c>
      <c r="Q7" s="171" t="s">
        <v>306</v>
      </c>
      <c r="R7" s="171" t="s">
        <v>307</v>
      </c>
      <c r="S7" s="171" t="s">
        <v>308</v>
      </c>
      <c r="T7" s="171" t="s">
        <v>309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50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293229</v>
      </c>
      <c r="D9" s="175">
        <f t="shared" si="0"/>
        <v>35671</v>
      </c>
      <c r="E9" s="175">
        <f t="shared" si="0"/>
        <v>211722</v>
      </c>
      <c r="F9" s="175">
        <f t="shared" si="0"/>
        <v>323159</v>
      </c>
      <c r="G9" s="175">
        <f t="shared" si="0"/>
        <v>328440</v>
      </c>
      <c r="H9" s="175">
        <f t="shared" si="0"/>
        <v>336465</v>
      </c>
      <c r="I9" s="176">
        <f>IFERROR(H9/G9-1,"-")</f>
        <v>2.4433686518085418E-2</v>
      </c>
      <c r="J9" s="175">
        <f t="shared" ref="J9:J21" si="1">H9-G9</f>
        <v>8025</v>
      </c>
      <c r="K9" s="176">
        <f t="shared" ref="K9:K21" si="2">H9/H$9</f>
        <v>1</v>
      </c>
      <c r="N9" s="155" t="s">
        <v>68</v>
      </c>
      <c r="O9" s="175">
        <f t="shared" ref="O9:T9" si="3">O10+O13</f>
        <v>9284</v>
      </c>
      <c r="P9" s="175">
        <f t="shared" si="3"/>
        <v>2470</v>
      </c>
      <c r="Q9" s="175">
        <f t="shared" si="3"/>
        <v>9886</v>
      </c>
      <c r="R9" s="175">
        <f t="shared" si="3"/>
        <v>13452</v>
      </c>
      <c r="S9" s="175">
        <f t="shared" si="3"/>
        <v>15230</v>
      </c>
      <c r="T9" s="175">
        <f t="shared" si="3"/>
        <v>18184</v>
      </c>
      <c r="U9" s="176">
        <f>IFERROR(T9/S9-1,"-")</f>
        <v>0.19395929087327635</v>
      </c>
      <c r="V9" s="175">
        <f>T9-S9</f>
        <v>2954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49229</v>
      </c>
      <c r="D10" s="159">
        <v>16762</v>
      </c>
      <c r="E10" s="159">
        <v>37221</v>
      </c>
      <c r="F10" s="159">
        <v>55277</v>
      </c>
      <c r="G10" s="159">
        <v>48288</v>
      </c>
      <c r="H10" s="159">
        <v>49489</v>
      </c>
      <c r="I10" s="177">
        <f>IFERROR(H10/G10-1,"-")</f>
        <v>2.4871603711067003E-2</v>
      </c>
      <c r="J10" s="158">
        <f t="shared" si="1"/>
        <v>1201</v>
      </c>
      <c r="K10" s="160">
        <f t="shared" si="2"/>
        <v>0.14708513515521673</v>
      </c>
      <c r="N10" s="158" t="s">
        <v>97</v>
      </c>
      <c r="O10" s="159">
        <v>2541</v>
      </c>
      <c r="P10" s="159">
        <v>923</v>
      </c>
      <c r="Q10" s="159">
        <v>1709</v>
      </c>
      <c r="R10" s="159">
        <v>2380</v>
      </c>
      <c r="S10" s="159">
        <v>2125</v>
      </c>
      <c r="T10" s="159">
        <v>2426</v>
      </c>
      <c r="U10" s="177">
        <f>IFERROR(T10/S10-1,"-")</f>
        <v>0.14164705882352946</v>
      </c>
      <c r="V10" s="158">
        <f t="shared" ref="V10:V20" si="5">T10-S10</f>
        <v>301</v>
      </c>
      <c r="W10" s="160">
        <f t="shared" si="4"/>
        <v>0.13341399032116147</v>
      </c>
    </row>
    <row r="11" spans="1:23" x14ac:dyDescent="0.25">
      <c r="A11" s="161" t="s">
        <v>100</v>
      </c>
      <c r="B11" s="162" t="s">
        <v>103</v>
      </c>
      <c r="C11" s="163">
        <v>15075</v>
      </c>
      <c r="D11" s="163">
        <v>11722</v>
      </c>
      <c r="E11" s="163">
        <v>14569</v>
      </c>
      <c r="F11" s="163">
        <v>21244</v>
      </c>
      <c r="G11" s="163">
        <v>16804</v>
      </c>
      <c r="H11" s="163">
        <v>15351</v>
      </c>
      <c r="I11" s="178">
        <f>IFERROR(H11/G11-1,"-")</f>
        <v>-8.6467507736253224E-2</v>
      </c>
      <c r="J11" s="162">
        <f t="shared" si="1"/>
        <v>-1453</v>
      </c>
      <c r="K11" s="164">
        <f t="shared" si="2"/>
        <v>4.5624359145824973E-2</v>
      </c>
      <c r="N11" s="162" t="s">
        <v>103</v>
      </c>
      <c r="O11" s="163">
        <v>116</v>
      </c>
      <c r="P11" s="163">
        <v>842</v>
      </c>
      <c r="Q11" s="163">
        <v>778</v>
      </c>
      <c r="R11" s="163">
        <v>386</v>
      </c>
      <c r="S11" s="163">
        <v>489</v>
      </c>
      <c r="T11" s="163">
        <v>607</v>
      </c>
      <c r="U11" s="178">
        <f>IFERROR(T11/S11-1,"-")</f>
        <v>0.24130879345603273</v>
      </c>
      <c r="V11" s="162">
        <f t="shared" si="5"/>
        <v>118</v>
      </c>
      <c r="W11" s="164">
        <f>T11/T$9</f>
        <v>3.3380994280686319E-2</v>
      </c>
    </row>
    <row r="12" spans="1:23" x14ac:dyDescent="0.25">
      <c r="A12" s="1"/>
      <c r="B12" s="162" t="s">
        <v>100</v>
      </c>
      <c r="C12" s="163">
        <v>34154</v>
      </c>
      <c r="D12" s="163">
        <v>5040</v>
      </c>
      <c r="E12" s="163">
        <v>22652</v>
      </c>
      <c r="F12" s="163">
        <v>34033</v>
      </c>
      <c r="G12" s="163">
        <v>31484</v>
      </c>
      <c r="H12" s="163">
        <v>34138</v>
      </c>
      <c r="I12" s="178">
        <f>IFERROR(H12/G12-1,"-")</f>
        <v>8.4296785668911189E-2</v>
      </c>
      <c r="J12" s="162">
        <f t="shared" si="1"/>
        <v>2654</v>
      </c>
      <c r="K12" s="164">
        <f t="shared" si="2"/>
        <v>0.10146077600939177</v>
      </c>
      <c r="N12" s="162" t="s">
        <v>100</v>
      </c>
      <c r="O12" s="163">
        <v>2425</v>
      </c>
      <c r="P12" s="163">
        <v>81</v>
      </c>
      <c r="Q12" s="163">
        <v>931</v>
      </c>
      <c r="R12" s="163">
        <v>1994</v>
      </c>
      <c r="S12" s="163">
        <v>1636</v>
      </c>
      <c r="T12" s="163">
        <v>1819</v>
      </c>
      <c r="U12" s="178">
        <f>IFERROR(T12/S12-1,"-")</f>
        <v>0.11185819070904635</v>
      </c>
      <c r="V12" s="162">
        <f t="shared" si="5"/>
        <v>183</v>
      </c>
      <c r="W12" s="164">
        <f t="shared" si="4"/>
        <v>0.10003299604047514</v>
      </c>
    </row>
    <row r="13" spans="1:23" s="56" customFormat="1" x14ac:dyDescent="0.25">
      <c r="B13" s="158" t="s">
        <v>107</v>
      </c>
      <c r="C13" s="159">
        <v>244000</v>
      </c>
      <c r="D13" s="159">
        <v>18909</v>
      </c>
      <c r="E13" s="159">
        <v>174501</v>
      </c>
      <c r="F13" s="159">
        <v>267882</v>
      </c>
      <c r="G13" s="159">
        <v>280152</v>
      </c>
      <c r="H13" s="159">
        <v>286976</v>
      </c>
      <c r="I13" s="177">
        <f>IFERROR(H13/G13-1,"-")</f>
        <v>2.4358205545560896E-2</v>
      </c>
      <c r="J13" s="158">
        <f t="shared" si="1"/>
        <v>6824</v>
      </c>
      <c r="K13" s="160">
        <f t="shared" si="2"/>
        <v>0.85291486484478329</v>
      </c>
      <c r="N13" s="158" t="s">
        <v>107</v>
      </c>
      <c r="O13" s="159">
        <v>6743</v>
      </c>
      <c r="P13" s="159">
        <v>1547</v>
      </c>
      <c r="Q13" s="159">
        <v>8177</v>
      </c>
      <c r="R13" s="159">
        <v>11072</v>
      </c>
      <c r="S13" s="159">
        <v>13105</v>
      </c>
      <c r="T13" s="159">
        <v>15758</v>
      </c>
      <c r="U13" s="177">
        <f>IFERROR(T13/S13-1,"-")</f>
        <v>0.20244181610072487</v>
      </c>
      <c r="V13" s="158">
        <f t="shared" si="5"/>
        <v>2653</v>
      </c>
      <c r="W13" s="160">
        <f t="shared" si="4"/>
        <v>0.86658600967883859</v>
      </c>
    </row>
    <row r="14" spans="1:23" s="56" customFormat="1" x14ac:dyDescent="0.25">
      <c r="B14" s="162" t="s">
        <v>110</v>
      </c>
      <c r="C14" s="163">
        <v>92619</v>
      </c>
      <c r="D14" s="163">
        <v>1517</v>
      </c>
      <c r="E14" s="163">
        <v>56233</v>
      </c>
      <c r="F14" s="163">
        <v>98586</v>
      </c>
      <c r="G14" s="163">
        <v>109869</v>
      </c>
      <c r="H14" s="163">
        <v>114151</v>
      </c>
      <c r="I14" s="178">
        <f t="shared" ref="I14:I21" si="6">IFERROR(H14/G14-1,"-")</f>
        <v>3.897368684524305E-2</v>
      </c>
      <c r="J14" s="162">
        <f t="shared" si="1"/>
        <v>4282</v>
      </c>
      <c r="K14" s="164">
        <f t="shared" si="2"/>
        <v>0.33926559969090397</v>
      </c>
      <c r="N14" s="162" t="s">
        <v>110</v>
      </c>
      <c r="O14" s="163">
        <v>3741</v>
      </c>
      <c r="P14" s="163">
        <v>600</v>
      </c>
      <c r="Q14" s="163">
        <v>3660</v>
      </c>
      <c r="R14" s="163">
        <v>6307</v>
      </c>
      <c r="S14" s="163">
        <v>7383</v>
      </c>
      <c r="T14" s="163">
        <v>8811</v>
      </c>
      <c r="U14" s="178">
        <f t="shared" ref="U14:U21" si="7">IFERROR(T14/S14-1,"-")</f>
        <v>0.19341731003657059</v>
      </c>
      <c r="V14" s="162">
        <f t="shared" si="5"/>
        <v>1428</v>
      </c>
      <c r="W14" s="164">
        <f t="shared" si="4"/>
        <v>0.48454685437747469</v>
      </c>
    </row>
    <row r="15" spans="1:23" x14ac:dyDescent="0.25">
      <c r="A15" s="1"/>
      <c r="B15" s="162" t="s">
        <v>113</v>
      </c>
      <c r="C15" s="163">
        <v>35807</v>
      </c>
      <c r="D15" s="163">
        <v>3124</v>
      </c>
      <c r="E15" s="163">
        <v>21725</v>
      </c>
      <c r="F15" s="163">
        <v>34109</v>
      </c>
      <c r="G15" s="163">
        <v>36970</v>
      </c>
      <c r="H15" s="163">
        <v>36155</v>
      </c>
      <c r="I15" s="178">
        <f t="shared" si="6"/>
        <v>-2.2044901271301098E-2</v>
      </c>
      <c r="J15" s="162">
        <f t="shared" si="1"/>
        <v>-815</v>
      </c>
      <c r="K15" s="164">
        <f t="shared" si="2"/>
        <v>0.10745545599096488</v>
      </c>
      <c r="N15" s="162" t="s">
        <v>113</v>
      </c>
      <c r="O15" s="163">
        <v>570</v>
      </c>
      <c r="P15" s="163">
        <v>468</v>
      </c>
      <c r="Q15" s="163">
        <v>596</v>
      </c>
      <c r="R15" s="163">
        <v>704</v>
      </c>
      <c r="S15" s="163">
        <v>892</v>
      </c>
      <c r="T15" s="163">
        <v>760</v>
      </c>
      <c r="U15" s="178">
        <f t="shared" si="7"/>
        <v>-0.14798206278026904</v>
      </c>
      <c r="V15" s="162">
        <f t="shared" si="5"/>
        <v>-132</v>
      </c>
      <c r="W15" s="164">
        <f t="shared" si="4"/>
        <v>4.179498460184778E-2</v>
      </c>
    </row>
    <row r="16" spans="1:23" x14ac:dyDescent="0.25">
      <c r="A16" s="1"/>
      <c r="B16" s="162" t="s">
        <v>116</v>
      </c>
      <c r="C16" s="163">
        <v>12403</v>
      </c>
      <c r="D16" s="163">
        <v>3865</v>
      </c>
      <c r="E16" s="163">
        <v>10088</v>
      </c>
      <c r="F16" s="163">
        <v>15097</v>
      </c>
      <c r="G16" s="163">
        <v>12986</v>
      </c>
      <c r="H16" s="163">
        <v>14132</v>
      </c>
      <c r="I16" s="178">
        <f t="shared" si="6"/>
        <v>8.8248883412906265E-2</v>
      </c>
      <c r="J16" s="162">
        <f t="shared" si="1"/>
        <v>1146</v>
      </c>
      <c r="K16" s="164">
        <f t="shared" si="2"/>
        <v>4.2001396876346721E-2</v>
      </c>
      <c r="N16" s="162" t="s">
        <v>116</v>
      </c>
      <c r="O16" s="163">
        <v>330</v>
      </c>
      <c r="P16" s="163">
        <v>270</v>
      </c>
      <c r="Q16" s="163">
        <v>516</v>
      </c>
      <c r="R16" s="163">
        <v>718</v>
      </c>
      <c r="S16" s="163">
        <v>726</v>
      </c>
      <c r="T16" s="163">
        <v>1101</v>
      </c>
      <c r="U16" s="178">
        <f t="shared" si="7"/>
        <v>0.51652892561983466</v>
      </c>
      <c r="V16" s="162">
        <f t="shared" si="5"/>
        <v>375</v>
      </c>
      <c r="W16" s="164">
        <f t="shared" si="4"/>
        <v>6.0547734271887373E-2</v>
      </c>
    </row>
    <row r="17" spans="1:23" x14ac:dyDescent="0.25">
      <c r="A17" s="1"/>
      <c r="B17" s="162" t="s">
        <v>123</v>
      </c>
      <c r="C17" s="163">
        <v>7539</v>
      </c>
      <c r="D17" s="163">
        <v>260</v>
      </c>
      <c r="E17" s="163">
        <v>9800</v>
      </c>
      <c r="F17" s="163">
        <v>9587</v>
      </c>
      <c r="G17" s="163">
        <v>9868</v>
      </c>
      <c r="H17" s="163">
        <v>9469</v>
      </c>
      <c r="I17" s="178">
        <f t="shared" si="6"/>
        <v>-4.043372517227406E-2</v>
      </c>
      <c r="J17" s="162">
        <f t="shared" si="1"/>
        <v>-399</v>
      </c>
      <c r="K17" s="164">
        <f t="shared" si="2"/>
        <v>2.8142600270459037E-2</v>
      </c>
      <c r="N17" s="162" t="s">
        <v>123</v>
      </c>
      <c r="O17" s="163">
        <v>220</v>
      </c>
      <c r="P17" s="163">
        <v>0</v>
      </c>
      <c r="Q17" s="163">
        <v>603</v>
      </c>
      <c r="R17" s="163">
        <v>494</v>
      </c>
      <c r="S17" s="163">
        <v>656</v>
      </c>
      <c r="T17" s="163">
        <v>636</v>
      </c>
      <c r="U17" s="178">
        <f t="shared" si="7"/>
        <v>-3.0487804878048808E-2</v>
      </c>
      <c r="V17" s="162">
        <f t="shared" si="5"/>
        <v>-20</v>
      </c>
      <c r="W17" s="164">
        <f t="shared" si="4"/>
        <v>3.4975802903651564E-2</v>
      </c>
    </row>
    <row r="18" spans="1:23" x14ac:dyDescent="0.25">
      <c r="A18" s="1"/>
      <c r="B18" s="162" t="s">
        <v>119</v>
      </c>
      <c r="C18" s="163">
        <v>11192</v>
      </c>
      <c r="D18" s="163">
        <v>1030</v>
      </c>
      <c r="E18" s="163">
        <v>10492</v>
      </c>
      <c r="F18" s="163">
        <v>11394</v>
      </c>
      <c r="G18" s="163">
        <v>11594</v>
      </c>
      <c r="H18" s="163">
        <v>10574</v>
      </c>
      <c r="I18" s="178">
        <f t="shared" si="6"/>
        <v>-8.7976539589442848E-2</v>
      </c>
      <c r="J18" s="162">
        <f t="shared" si="1"/>
        <v>-1020</v>
      </c>
      <c r="K18" s="164">
        <f t="shared" si="2"/>
        <v>3.1426745723923739E-2</v>
      </c>
      <c r="N18" s="162" t="s">
        <v>119</v>
      </c>
      <c r="O18" s="163">
        <v>211</v>
      </c>
      <c r="P18" s="163">
        <v>5</v>
      </c>
      <c r="Q18" s="163">
        <v>426</v>
      </c>
      <c r="R18" s="163">
        <v>440</v>
      </c>
      <c r="S18" s="163">
        <v>452</v>
      </c>
      <c r="T18" s="163">
        <v>377</v>
      </c>
      <c r="U18" s="178">
        <f t="shared" si="7"/>
        <v>-0.16592920353982299</v>
      </c>
      <c r="V18" s="162">
        <f t="shared" si="5"/>
        <v>-75</v>
      </c>
      <c r="W18" s="164">
        <f t="shared" si="4"/>
        <v>2.0732512098548175E-2</v>
      </c>
    </row>
    <row r="19" spans="1:23" x14ac:dyDescent="0.25">
      <c r="A19" s="161" t="s">
        <v>144</v>
      </c>
      <c r="B19" s="162" t="s">
        <v>128</v>
      </c>
      <c r="C19" s="163">
        <v>6875</v>
      </c>
      <c r="D19" s="163">
        <v>62</v>
      </c>
      <c r="E19" s="163">
        <v>5184</v>
      </c>
      <c r="F19" s="163">
        <v>8610</v>
      </c>
      <c r="G19" s="163">
        <v>6479</v>
      </c>
      <c r="H19" s="163">
        <v>5821</v>
      </c>
      <c r="I19" s="178">
        <f t="shared" si="6"/>
        <v>-0.10155888254360246</v>
      </c>
      <c r="J19" s="162">
        <f t="shared" si="1"/>
        <v>-658</v>
      </c>
      <c r="K19" s="164">
        <f t="shared" si="2"/>
        <v>1.7300462158025352E-2</v>
      </c>
      <c r="N19" s="162" t="s">
        <v>128</v>
      </c>
      <c r="O19" s="163">
        <v>81</v>
      </c>
      <c r="P19" s="163">
        <v>0</v>
      </c>
      <c r="Q19" s="163">
        <v>84</v>
      </c>
      <c r="R19" s="163">
        <v>132</v>
      </c>
      <c r="S19" s="163">
        <v>164</v>
      </c>
      <c r="T19" s="163">
        <v>191</v>
      </c>
      <c r="U19" s="178">
        <f t="shared" si="7"/>
        <v>0.16463414634146334</v>
      </c>
      <c r="V19" s="162">
        <f t="shared" si="5"/>
        <v>27</v>
      </c>
      <c r="W19" s="164">
        <f t="shared" si="4"/>
        <v>1.050373955125385E-2</v>
      </c>
    </row>
    <row r="20" spans="1:23" x14ac:dyDescent="0.25">
      <c r="A20" s="166" t="s">
        <v>145</v>
      </c>
      <c r="B20" s="162" t="s">
        <v>131</v>
      </c>
      <c r="C20" s="163">
        <v>9801</v>
      </c>
      <c r="D20" s="163">
        <v>419</v>
      </c>
      <c r="E20" s="163">
        <v>4358</v>
      </c>
      <c r="F20" s="163">
        <v>8319</v>
      </c>
      <c r="G20" s="163">
        <v>7542</v>
      </c>
      <c r="H20" s="163">
        <v>6254</v>
      </c>
      <c r="I20" s="178">
        <f t="shared" si="6"/>
        <v>-0.17077698223282944</v>
      </c>
      <c r="J20" s="162">
        <f t="shared" si="1"/>
        <v>-1288</v>
      </c>
      <c r="K20" s="164">
        <f t="shared" si="2"/>
        <v>1.858737164341016E-2</v>
      </c>
      <c r="N20" s="162" t="s">
        <v>131</v>
      </c>
      <c r="O20" s="163">
        <v>199</v>
      </c>
      <c r="P20" s="163">
        <v>0</v>
      </c>
      <c r="Q20" s="163">
        <v>217</v>
      </c>
      <c r="R20" s="163">
        <v>159</v>
      </c>
      <c r="S20" s="163">
        <v>258</v>
      </c>
      <c r="T20" s="163">
        <v>182</v>
      </c>
      <c r="U20" s="178">
        <f t="shared" si="7"/>
        <v>-0.29457364341085268</v>
      </c>
      <c r="V20" s="162">
        <f t="shared" si="5"/>
        <v>-76</v>
      </c>
      <c r="W20" s="164">
        <f t="shared" si="4"/>
        <v>1.0008798944126705E-2</v>
      </c>
    </row>
    <row r="21" spans="1:23" x14ac:dyDescent="0.25">
      <c r="B21" s="167" t="s">
        <v>145</v>
      </c>
      <c r="C21" s="168">
        <f t="shared" ref="C21:H21" si="8">C13-SUM(C14:C20)</f>
        <v>67764</v>
      </c>
      <c r="D21" s="168">
        <f t="shared" si="8"/>
        <v>8632</v>
      </c>
      <c r="E21" s="168">
        <f t="shared" si="8"/>
        <v>56621</v>
      </c>
      <c r="F21" s="168">
        <f t="shared" si="8"/>
        <v>82180</v>
      </c>
      <c r="G21" s="168">
        <f t="shared" si="8"/>
        <v>84844</v>
      </c>
      <c r="H21" s="168">
        <f t="shared" si="8"/>
        <v>90420</v>
      </c>
      <c r="I21" s="179">
        <f t="shared" si="6"/>
        <v>6.5720616661166353E-2</v>
      </c>
      <c r="J21" s="167">
        <f t="shared" si="1"/>
        <v>5576</v>
      </c>
      <c r="K21" s="169">
        <f t="shared" si="2"/>
        <v>0.26873523249074943</v>
      </c>
      <c r="N21" s="167" t="s">
        <v>145</v>
      </c>
      <c r="O21" s="168">
        <f t="shared" ref="O21:T21" si="9">O13-SUM(O14:O20)</f>
        <v>1391</v>
      </c>
      <c r="P21" s="168">
        <f t="shared" si="9"/>
        <v>204</v>
      </c>
      <c r="Q21" s="168">
        <f t="shared" si="9"/>
        <v>2075</v>
      </c>
      <c r="R21" s="168">
        <f t="shared" si="9"/>
        <v>2118</v>
      </c>
      <c r="S21" s="168">
        <f t="shared" si="9"/>
        <v>2574</v>
      </c>
      <c r="T21" s="168">
        <f t="shared" si="9"/>
        <v>3700</v>
      </c>
      <c r="U21" s="179">
        <f t="shared" si="7"/>
        <v>0.43745143745143755</v>
      </c>
      <c r="V21" s="167">
        <f>T21-S21</f>
        <v>1126</v>
      </c>
      <c r="W21" s="169">
        <f t="shared" si="4"/>
        <v>0.20347558293004839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0">C24+C27</f>
        <v>111379</v>
      </c>
      <c r="D23" s="175">
        <f t="shared" si="10"/>
        <v>12102</v>
      </c>
      <c r="E23" s="175">
        <f t="shared" si="10"/>
        <v>86205</v>
      </c>
      <c r="F23" s="175">
        <f t="shared" si="10"/>
        <v>115960</v>
      </c>
      <c r="G23" s="175">
        <f t="shared" si="10"/>
        <v>122914</v>
      </c>
      <c r="H23" s="175">
        <f t="shared" si="10"/>
        <v>120846</v>
      </c>
      <c r="I23" s="176">
        <f>IFERROR(H23/G23-1,"-")</f>
        <v>-1.6824771791659199E-2</v>
      </c>
      <c r="J23" s="175">
        <f>H23-G23</f>
        <v>-2068</v>
      </c>
      <c r="K23" s="176">
        <f t="shared" ref="K23:K35" si="11">H23/H$9</f>
        <v>0.35916365743836653</v>
      </c>
    </row>
    <row r="24" spans="1:23" x14ac:dyDescent="0.25">
      <c r="B24" s="158" t="s">
        <v>97</v>
      </c>
      <c r="C24" s="159">
        <v>7413</v>
      </c>
      <c r="D24" s="159">
        <v>5172</v>
      </c>
      <c r="E24" s="159">
        <v>8027</v>
      </c>
      <c r="F24" s="159">
        <v>7164</v>
      </c>
      <c r="G24" s="159">
        <v>5976</v>
      </c>
      <c r="H24" s="159">
        <v>5394</v>
      </c>
      <c r="I24" s="177">
        <f>IFERROR(H24/G24-1,"-")</f>
        <v>-9.7389558232931717E-2</v>
      </c>
      <c r="J24" s="158">
        <f t="shared" ref="J24:J34" si="12">H24-G24</f>
        <v>-582</v>
      </c>
      <c r="K24" s="160">
        <f t="shared" si="11"/>
        <v>1.6031385136641256E-2</v>
      </c>
    </row>
    <row r="25" spans="1:23" x14ac:dyDescent="0.25">
      <c r="B25" s="162" t="s">
        <v>103</v>
      </c>
      <c r="C25" s="163">
        <v>2969</v>
      </c>
      <c r="D25" s="163">
        <v>3680</v>
      </c>
      <c r="E25" s="163">
        <v>3626</v>
      </c>
      <c r="F25" s="163">
        <v>2671</v>
      </c>
      <c r="G25" s="163">
        <v>1720</v>
      </c>
      <c r="H25" s="163">
        <v>1711</v>
      </c>
      <c r="I25" s="178">
        <f>IFERROR(H25/G25-1,"-")</f>
        <v>-5.2325581395349374E-3</v>
      </c>
      <c r="J25" s="162">
        <f t="shared" si="12"/>
        <v>-9</v>
      </c>
      <c r="K25" s="164">
        <f t="shared" si="11"/>
        <v>5.0852243175367427E-3</v>
      </c>
    </row>
    <row r="26" spans="1:23" x14ac:dyDescent="0.25">
      <c r="B26" s="162" t="s">
        <v>100</v>
      </c>
      <c r="C26" s="163">
        <v>4444</v>
      </c>
      <c r="D26" s="163">
        <v>1492</v>
      </c>
      <c r="E26" s="163">
        <v>4401</v>
      </c>
      <c r="F26" s="163">
        <v>4493</v>
      </c>
      <c r="G26" s="163">
        <v>4256</v>
      </c>
      <c r="H26" s="163">
        <v>3683</v>
      </c>
      <c r="I26" s="178">
        <f>IFERROR(H26/G26-1,"-")</f>
        <v>-0.13463345864661658</v>
      </c>
      <c r="J26" s="162">
        <f t="shared" si="12"/>
        <v>-573</v>
      </c>
      <c r="K26" s="164">
        <f t="shared" si="11"/>
        <v>1.0946160819104513E-2</v>
      </c>
    </row>
    <row r="27" spans="1:23" x14ac:dyDescent="0.25">
      <c r="B27" s="158" t="s">
        <v>107</v>
      </c>
      <c r="C27" s="159">
        <v>103966</v>
      </c>
      <c r="D27" s="159">
        <v>6930</v>
      </c>
      <c r="E27" s="159">
        <v>78178</v>
      </c>
      <c r="F27" s="159">
        <v>108796</v>
      </c>
      <c r="G27" s="159">
        <v>116938</v>
      </c>
      <c r="H27" s="159">
        <v>115452</v>
      </c>
      <c r="I27" s="177">
        <f>IFERROR(H27/G27-1,"-")</f>
        <v>-1.2707588636713507E-2</v>
      </c>
      <c r="J27" s="158">
        <f t="shared" si="12"/>
        <v>-1486</v>
      </c>
      <c r="K27" s="160">
        <f t="shared" si="11"/>
        <v>0.34313227230172527</v>
      </c>
    </row>
    <row r="28" spans="1:23" x14ac:dyDescent="0.25">
      <c r="B28" s="162" t="s">
        <v>110</v>
      </c>
      <c r="C28" s="163">
        <v>44308</v>
      </c>
      <c r="D28" s="163">
        <v>397</v>
      </c>
      <c r="E28" s="163">
        <v>30160</v>
      </c>
      <c r="F28" s="163">
        <v>47385</v>
      </c>
      <c r="G28" s="163">
        <v>53137</v>
      </c>
      <c r="H28" s="163">
        <v>54014</v>
      </c>
      <c r="I28" s="178">
        <f t="shared" ref="I28:I35" si="13">IFERROR(H28/G28-1,"-")</f>
        <v>1.6504507217193209E-2</v>
      </c>
      <c r="J28" s="162">
        <f t="shared" si="12"/>
        <v>877</v>
      </c>
      <c r="K28" s="164">
        <f t="shared" si="11"/>
        <v>0.16053378508908803</v>
      </c>
    </row>
    <row r="29" spans="1:23" x14ac:dyDescent="0.25">
      <c r="B29" s="162" t="s">
        <v>113</v>
      </c>
      <c r="C29" s="163">
        <v>13318</v>
      </c>
      <c r="D29" s="163">
        <v>1178</v>
      </c>
      <c r="E29" s="163">
        <v>8945</v>
      </c>
      <c r="F29" s="163">
        <v>12661</v>
      </c>
      <c r="G29" s="163">
        <v>13392</v>
      </c>
      <c r="H29" s="163">
        <v>12949</v>
      </c>
      <c r="I29" s="178">
        <f t="shared" si="13"/>
        <v>-3.3079450418160072E-2</v>
      </c>
      <c r="J29" s="162">
        <f t="shared" si="12"/>
        <v>-443</v>
      </c>
      <c r="K29" s="164">
        <f t="shared" si="11"/>
        <v>3.8485429390872752E-2</v>
      </c>
    </row>
    <row r="30" spans="1:23" x14ac:dyDescent="0.25">
      <c r="B30" s="162" t="s">
        <v>116</v>
      </c>
      <c r="C30" s="163">
        <v>3906</v>
      </c>
      <c r="D30" s="163">
        <v>1294</v>
      </c>
      <c r="E30" s="163">
        <v>3083</v>
      </c>
      <c r="F30" s="163">
        <v>3681</v>
      </c>
      <c r="G30" s="163">
        <v>3412</v>
      </c>
      <c r="H30" s="163">
        <v>3360</v>
      </c>
      <c r="I30" s="178">
        <f t="shared" si="13"/>
        <v>-1.5240328253223967E-2</v>
      </c>
      <c r="J30" s="162">
        <f t="shared" si="12"/>
        <v>-52</v>
      </c>
      <c r="K30" s="164">
        <f t="shared" si="11"/>
        <v>9.9861798403994475E-3</v>
      </c>
    </row>
    <row r="31" spans="1:23" x14ac:dyDescent="0.25">
      <c r="B31" s="162" t="s">
        <v>123</v>
      </c>
      <c r="C31" s="163">
        <v>3634</v>
      </c>
      <c r="D31" s="163">
        <v>91</v>
      </c>
      <c r="E31" s="163">
        <v>5043</v>
      </c>
      <c r="F31" s="163">
        <v>4299</v>
      </c>
      <c r="G31" s="163">
        <v>4182</v>
      </c>
      <c r="H31" s="163">
        <v>3809</v>
      </c>
      <c r="I31" s="178">
        <f t="shared" si="13"/>
        <v>-8.9191774270683921E-2</v>
      </c>
      <c r="J31" s="162">
        <f t="shared" si="12"/>
        <v>-373</v>
      </c>
      <c r="K31" s="164">
        <f t="shared" si="11"/>
        <v>1.1320642563119493E-2</v>
      </c>
    </row>
    <row r="32" spans="1:23" x14ac:dyDescent="0.25">
      <c r="B32" s="162" t="s">
        <v>119</v>
      </c>
      <c r="C32" s="163">
        <v>5928</v>
      </c>
      <c r="D32" s="163">
        <v>453</v>
      </c>
      <c r="E32" s="163">
        <v>6497</v>
      </c>
      <c r="F32" s="163">
        <v>5813</v>
      </c>
      <c r="G32" s="163">
        <v>5880</v>
      </c>
      <c r="H32" s="163">
        <v>5802</v>
      </c>
      <c r="I32" s="178">
        <f t="shared" si="13"/>
        <v>-1.3265306122449028E-2</v>
      </c>
      <c r="J32" s="162">
        <f t="shared" si="12"/>
        <v>-78</v>
      </c>
      <c r="K32" s="164">
        <f t="shared" si="11"/>
        <v>1.7243992688689761E-2</v>
      </c>
    </row>
    <row r="33" spans="2:11" x14ac:dyDescent="0.25">
      <c r="B33" s="162" t="s">
        <v>128</v>
      </c>
      <c r="C33" s="163">
        <v>3499</v>
      </c>
      <c r="D33" s="163">
        <v>10</v>
      </c>
      <c r="E33" s="163">
        <v>2307</v>
      </c>
      <c r="F33" s="163">
        <v>3510</v>
      </c>
      <c r="G33" s="163">
        <v>2957</v>
      </c>
      <c r="H33" s="163">
        <v>2108</v>
      </c>
      <c r="I33" s="178">
        <f t="shared" si="13"/>
        <v>-0.28711531958065606</v>
      </c>
      <c r="J33" s="162">
        <f t="shared" si="12"/>
        <v>-849</v>
      </c>
      <c r="K33" s="164">
        <f t="shared" si="11"/>
        <v>6.2651390189172726E-3</v>
      </c>
    </row>
    <row r="34" spans="2:11" x14ac:dyDescent="0.25">
      <c r="B34" s="162" t="s">
        <v>131</v>
      </c>
      <c r="C34" s="163">
        <v>4692</v>
      </c>
      <c r="D34" s="163">
        <v>41</v>
      </c>
      <c r="E34" s="163">
        <v>1601</v>
      </c>
      <c r="F34" s="163">
        <v>4098</v>
      </c>
      <c r="G34" s="163">
        <v>3484</v>
      </c>
      <c r="H34" s="163">
        <v>2809</v>
      </c>
      <c r="I34" s="178">
        <f t="shared" si="13"/>
        <v>-0.19374282433983925</v>
      </c>
      <c r="J34" s="162">
        <f t="shared" si="12"/>
        <v>-675</v>
      </c>
      <c r="K34" s="164">
        <f t="shared" si="11"/>
        <v>8.3485652296672753E-3</v>
      </c>
    </row>
    <row r="35" spans="2:11" x14ac:dyDescent="0.25">
      <c r="B35" s="167" t="s">
        <v>145</v>
      </c>
      <c r="C35" s="168">
        <f t="shared" ref="C35:H35" si="14">C27-SUM(C28:C34)</f>
        <v>24681</v>
      </c>
      <c r="D35" s="168">
        <f t="shared" si="14"/>
        <v>3466</v>
      </c>
      <c r="E35" s="168">
        <f t="shared" si="14"/>
        <v>20542</v>
      </c>
      <c r="F35" s="168">
        <f t="shared" si="14"/>
        <v>27349</v>
      </c>
      <c r="G35" s="168">
        <f t="shared" si="14"/>
        <v>30494</v>
      </c>
      <c r="H35" s="168">
        <f t="shared" si="14"/>
        <v>30601</v>
      </c>
      <c r="I35" s="179">
        <f t="shared" si="13"/>
        <v>3.508886994162852E-3</v>
      </c>
      <c r="J35" s="167">
        <f>H35-G35</f>
        <v>107</v>
      </c>
      <c r="K35" s="169">
        <f t="shared" si="11"/>
        <v>9.0948538480971272E-2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5">C38+C41</f>
        <v>60504</v>
      </c>
      <c r="D37" s="175">
        <f t="shared" si="15"/>
        <v>2072</v>
      </c>
      <c r="E37" s="175">
        <f t="shared" si="15"/>
        <v>40098</v>
      </c>
      <c r="F37" s="175">
        <f t="shared" si="15"/>
        <v>63291</v>
      </c>
      <c r="G37" s="175">
        <f t="shared" si="15"/>
        <v>62071</v>
      </c>
      <c r="H37" s="175">
        <f t="shared" si="15"/>
        <v>69478</v>
      </c>
      <c r="I37" s="176">
        <f>IFERROR(H37/G37-1,"-")</f>
        <v>0.11933108859209618</v>
      </c>
      <c r="J37" s="175">
        <f>H37-G37</f>
        <v>7407</v>
      </c>
      <c r="K37" s="176">
        <f t="shared" ref="K37:K49" si="16">H37/H$9</f>
        <v>0.20649398897359308</v>
      </c>
    </row>
    <row r="38" spans="2:11" x14ac:dyDescent="0.25">
      <c r="B38" s="158" t="s">
        <v>97</v>
      </c>
      <c r="C38" s="159">
        <v>3948</v>
      </c>
      <c r="D38" s="159">
        <v>280</v>
      </c>
      <c r="E38" s="159">
        <v>2933</v>
      </c>
      <c r="F38" s="159">
        <v>4280</v>
      </c>
      <c r="G38" s="159">
        <v>3133</v>
      </c>
      <c r="H38" s="159">
        <v>4162</v>
      </c>
      <c r="I38" s="177">
        <f>IFERROR(H38/G38-1,"-")</f>
        <v>0.32843919565911261</v>
      </c>
      <c r="J38" s="158">
        <f t="shared" ref="J38:J48" si="17">H38-G38</f>
        <v>1029</v>
      </c>
      <c r="K38" s="160">
        <f t="shared" si="16"/>
        <v>1.2369785861828124E-2</v>
      </c>
    </row>
    <row r="39" spans="2:11" x14ac:dyDescent="0.25">
      <c r="B39" s="162" t="s">
        <v>103</v>
      </c>
      <c r="C39" s="163">
        <v>813</v>
      </c>
      <c r="D39" s="163">
        <v>120</v>
      </c>
      <c r="E39" s="163">
        <v>834</v>
      </c>
      <c r="F39" s="163">
        <v>707</v>
      </c>
      <c r="G39" s="163">
        <v>606</v>
      </c>
      <c r="H39" s="163">
        <v>1199</v>
      </c>
      <c r="I39" s="178">
        <f>IFERROR(H39/G39-1,"-")</f>
        <v>0.97854785478547845</v>
      </c>
      <c r="J39" s="162">
        <f t="shared" si="17"/>
        <v>593</v>
      </c>
      <c r="K39" s="164">
        <f t="shared" si="16"/>
        <v>3.5635207228092076E-3</v>
      </c>
    </row>
    <row r="40" spans="2:11" x14ac:dyDescent="0.25">
      <c r="B40" s="162" t="s">
        <v>100</v>
      </c>
      <c r="C40" s="163">
        <v>3135</v>
      </c>
      <c r="D40" s="163">
        <v>160</v>
      </c>
      <c r="E40" s="163">
        <v>2099</v>
      </c>
      <c r="F40" s="163">
        <v>3573</v>
      </c>
      <c r="G40" s="163">
        <v>2527</v>
      </c>
      <c r="H40" s="163">
        <v>2963</v>
      </c>
      <c r="I40" s="178">
        <f>IFERROR(H40/G40-1,"-")</f>
        <v>0.17253660466956866</v>
      </c>
      <c r="J40" s="162">
        <f t="shared" si="17"/>
        <v>436</v>
      </c>
      <c r="K40" s="164">
        <f t="shared" si="16"/>
        <v>8.8062651390189168E-3</v>
      </c>
    </row>
    <row r="41" spans="2:11" x14ac:dyDescent="0.25">
      <c r="B41" s="158" t="s">
        <v>107</v>
      </c>
      <c r="C41" s="159">
        <v>56556</v>
      </c>
      <c r="D41" s="159">
        <v>1792</v>
      </c>
      <c r="E41" s="159">
        <v>37165</v>
      </c>
      <c r="F41" s="159">
        <v>59011</v>
      </c>
      <c r="G41" s="159">
        <v>58938</v>
      </c>
      <c r="H41" s="159">
        <v>65316</v>
      </c>
      <c r="I41" s="177">
        <f>IFERROR(H41/G41-1,"-")</f>
        <v>0.10821541280667812</v>
      </c>
      <c r="J41" s="158">
        <f t="shared" si="17"/>
        <v>6378</v>
      </c>
      <c r="K41" s="160">
        <f t="shared" si="16"/>
        <v>0.19412420311176498</v>
      </c>
    </row>
    <row r="42" spans="2:11" x14ac:dyDescent="0.25">
      <c r="B42" s="162" t="s">
        <v>110</v>
      </c>
      <c r="C42" s="163">
        <v>25197</v>
      </c>
      <c r="D42" s="163">
        <v>149</v>
      </c>
      <c r="E42" s="163">
        <v>12781</v>
      </c>
      <c r="F42" s="163">
        <v>22889</v>
      </c>
      <c r="G42" s="163">
        <v>24840</v>
      </c>
      <c r="H42" s="163">
        <v>28459</v>
      </c>
      <c r="I42" s="178">
        <f t="shared" ref="I42:I49" si="18">IFERROR(H42/G42-1,"-")</f>
        <v>0.14569243156199674</v>
      </c>
      <c r="J42" s="162">
        <f t="shared" si="17"/>
        <v>3619</v>
      </c>
      <c r="K42" s="164">
        <f t="shared" si="16"/>
        <v>8.4582348832716633E-2</v>
      </c>
    </row>
    <row r="43" spans="2:11" x14ac:dyDescent="0.25">
      <c r="B43" s="162" t="s">
        <v>113</v>
      </c>
      <c r="C43" s="163">
        <v>3304</v>
      </c>
      <c r="D43" s="163">
        <v>172</v>
      </c>
      <c r="E43" s="163">
        <v>2174</v>
      </c>
      <c r="F43" s="163">
        <v>3121</v>
      </c>
      <c r="G43" s="163">
        <v>2947</v>
      </c>
      <c r="H43" s="163">
        <v>3002</v>
      </c>
      <c r="I43" s="178">
        <f t="shared" si="18"/>
        <v>1.8663047166610047E-2</v>
      </c>
      <c r="J43" s="162">
        <f t="shared" si="17"/>
        <v>55</v>
      </c>
      <c r="K43" s="164">
        <f t="shared" si="16"/>
        <v>8.9221761550235534E-3</v>
      </c>
    </row>
    <row r="44" spans="2:11" x14ac:dyDescent="0.25">
      <c r="B44" s="162" t="s">
        <v>116</v>
      </c>
      <c r="C44" s="163">
        <v>1784</v>
      </c>
      <c r="D44" s="163">
        <v>207</v>
      </c>
      <c r="E44" s="163">
        <v>1138</v>
      </c>
      <c r="F44" s="163">
        <v>1694</v>
      </c>
      <c r="G44" s="163">
        <v>1519</v>
      </c>
      <c r="H44" s="163">
        <v>1807</v>
      </c>
      <c r="I44" s="178">
        <f t="shared" si="18"/>
        <v>0.18959842001316662</v>
      </c>
      <c r="J44" s="162">
        <f t="shared" si="17"/>
        <v>288</v>
      </c>
      <c r="K44" s="164">
        <f t="shared" si="16"/>
        <v>5.3705437415481547E-3</v>
      </c>
    </row>
    <row r="45" spans="2:11" x14ac:dyDescent="0.25">
      <c r="B45" s="162" t="s">
        <v>123</v>
      </c>
      <c r="C45" s="163">
        <v>2460</v>
      </c>
      <c r="D45" s="163">
        <v>55</v>
      </c>
      <c r="E45" s="163">
        <v>1922</v>
      </c>
      <c r="F45" s="163">
        <v>2612</v>
      </c>
      <c r="G45" s="163">
        <v>2536</v>
      </c>
      <c r="H45" s="163">
        <v>2234</v>
      </c>
      <c r="I45" s="178">
        <f t="shared" si="18"/>
        <v>-0.11908517350157732</v>
      </c>
      <c r="J45" s="162">
        <f t="shared" si="17"/>
        <v>-302</v>
      </c>
      <c r="K45" s="164">
        <f t="shared" si="16"/>
        <v>6.6396207629322518E-3</v>
      </c>
    </row>
    <row r="46" spans="2:11" x14ac:dyDescent="0.25">
      <c r="B46" s="162" t="s">
        <v>119</v>
      </c>
      <c r="C46" s="163">
        <v>3752</v>
      </c>
      <c r="D46" s="163">
        <v>75</v>
      </c>
      <c r="E46" s="163">
        <v>2008</v>
      </c>
      <c r="F46" s="163">
        <v>3390</v>
      </c>
      <c r="G46" s="163">
        <v>3414</v>
      </c>
      <c r="H46" s="163">
        <v>2274</v>
      </c>
      <c r="I46" s="178">
        <f t="shared" si="18"/>
        <v>-0.33391915641476277</v>
      </c>
      <c r="J46" s="162">
        <f t="shared" si="17"/>
        <v>-1140</v>
      </c>
      <c r="K46" s="164">
        <f t="shared" si="16"/>
        <v>6.7585038562703401E-3</v>
      </c>
    </row>
    <row r="47" spans="2:11" x14ac:dyDescent="0.25">
      <c r="B47" s="162" t="s">
        <v>128</v>
      </c>
      <c r="C47" s="163">
        <v>1320</v>
      </c>
      <c r="D47" s="163">
        <v>33</v>
      </c>
      <c r="E47" s="163">
        <v>1228</v>
      </c>
      <c r="F47" s="163">
        <v>1692</v>
      </c>
      <c r="G47" s="163">
        <v>1352</v>
      </c>
      <c r="H47" s="163">
        <v>1709</v>
      </c>
      <c r="I47" s="178">
        <f t="shared" si="18"/>
        <v>0.26405325443786976</v>
      </c>
      <c r="J47" s="162">
        <f t="shared" si="17"/>
        <v>357</v>
      </c>
      <c r="K47" s="164">
        <f t="shared" si="16"/>
        <v>5.0792801628698377E-3</v>
      </c>
    </row>
    <row r="48" spans="2:11" x14ac:dyDescent="0.25">
      <c r="B48" s="162" t="s">
        <v>131</v>
      </c>
      <c r="C48" s="163">
        <v>1957</v>
      </c>
      <c r="D48" s="163">
        <v>305</v>
      </c>
      <c r="E48" s="163">
        <v>1451</v>
      </c>
      <c r="F48" s="163">
        <v>1767</v>
      </c>
      <c r="G48" s="163">
        <v>1732</v>
      </c>
      <c r="H48" s="163">
        <v>1458</v>
      </c>
      <c r="I48" s="178">
        <f t="shared" si="18"/>
        <v>-0.15819861431870674</v>
      </c>
      <c r="J48" s="162">
        <f t="shared" si="17"/>
        <v>-274</v>
      </c>
      <c r="K48" s="164">
        <f t="shared" si="16"/>
        <v>4.3332887521733317E-3</v>
      </c>
    </row>
    <row r="49" spans="2:11" x14ac:dyDescent="0.25">
      <c r="B49" s="167" t="s">
        <v>145</v>
      </c>
      <c r="C49" s="168">
        <f t="shared" ref="C49:H49" si="19">C41-SUM(C42:C48)</f>
        <v>16782</v>
      </c>
      <c r="D49" s="168">
        <f t="shared" si="19"/>
        <v>796</v>
      </c>
      <c r="E49" s="168">
        <f t="shared" si="19"/>
        <v>14463</v>
      </c>
      <c r="F49" s="168">
        <f t="shared" si="19"/>
        <v>21846</v>
      </c>
      <c r="G49" s="168">
        <f t="shared" si="19"/>
        <v>20598</v>
      </c>
      <c r="H49" s="168">
        <f t="shared" si="19"/>
        <v>24373</v>
      </c>
      <c r="I49" s="179">
        <f t="shared" si="18"/>
        <v>0.1832702204097485</v>
      </c>
      <c r="J49" s="167">
        <f>H49-G49</f>
        <v>3775</v>
      </c>
      <c r="K49" s="169">
        <f t="shared" si="16"/>
        <v>7.2438440848230867E-2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0">C52+C55</f>
        <v>3026</v>
      </c>
      <c r="D51" s="175">
        <f t="shared" si="20"/>
        <v>596</v>
      </c>
      <c r="E51" s="175">
        <f t="shared" si="20"/>
        <v>2563</v>
      </c>
      <c r="F51" s="175">
        <f t="shared" si="20"/>
        <v>6858</v>
      </c>
      <c r="G51" s="175">
        <f t="shared" si="20"/>
        <v>4426</v>
      </c>
      <c r="H51" s="175">
        <f t="shared" si="20"/>
        <v>4533</v>
      </c>
      <c r="I51" s="176">
        <f>IFERROR(H51/G51-1,"-")</f>
        <v>2.4175327609579744E-2</v>
      </c>
      <c r="J51" s="175">
        <f>H51-G51</f>
        <v>107</v>
      </c>
      <c r="K51" s="176">
        <f t="shared" ref="K51:K63" si="21">H51/H$9</f>
        <v>1.3472426552538897E-2</v>
      </c>
    </row>
    <row r="52" spans="2:11" x14ac:dyDescent="0.25">
      <c r="B52" s="158" t="s">
        <v>97</v>
      </c>
      <c r="C52" s="159">
        <v>273</v>
      </c>
      <c r="D52" s="159">
        <v>107</v>
      </c>
      <c r="E52" s="159">
        <v>161</v>
      </c>
      <c r="F52" s="159">
        <v>3474</v>
      </c>
      <c r="G52" s="159">
        <v>596</v>
      </c>
      <c r="H52" s="159">
        <v>894</v>
      </c>
      <c r="I52" s="177">
        <f>IFERROR(H52/G52-1,"-")</f>
        <v>0.5</v>
      </c>
      <c r="J52" s="158">
        <f t="shared" ref="J52:J62" si="22">H52-G52</f>
        <v>298</v>
      </c>
      <c r="K52" s="160">
        <f t="shared" si="21"/>
        <v>2.6570371361062813E-3</v>
      </c>
    </row>
    <row r="53" spans="2:11" x14ac:dyDescent="0.25">
      <c r="B53" s="162" t="s">
        <v>103</v>
      </c>
      <c r="C53" s="163">
        <v>125</v>
      </c>
      <c r="D53" s="163">
        <v>45</v>
      </c>
      <c r="E53" s="163">
        <v>36</v>
      </c>
      <c r="F53" s="163">
        <v>2737</v>
      </c>
      <c r="G53" s="163">
        <v>279</v>
      </c>
      <c r="H53" s="163">
        <v>394</v>
      </c>
      <c r="I53" s="178">
        <f>IFERROR(H53/G53-1,"-")</f>
        <v>0.41218637992831542</v>
      </c>
      <c r="J53" s="162">
        <f t="shared" si="22"/>
        <v>115</v>
      </c>
      <c r="K53" s="164">
        <f t="shared" si="21"/>
        <v>1.1709984693801733E-3</v>
      </c>
    </row>
    <row r="54" spans="2:11" x14ac:dyDescent="0.25">
      <c r="B54" s="162" t="s">
        <v>100</v>
      </c>
      <c r="C54" s="163">
        <v>148</v>
      </c>
      <c r="D54" s="163">
        <v>62</v>
      </c>
      <c r="E54" s="163">
        <v>125</v>
      </c>
      <c r="F54" s="163">
        <v>737</v>
      </c>
      <c r="G54" s="163">
        <v>317</v>
      </c>
      <c r="H54" s="163">
        <v>500</v>
      </c>
      <c r="I54" s="178">
        <f>IFERROR(H54/G54-1,"-")</f>
        <v>0.57728706624605675</v>
      </c>
      <c r="J54" s="162">
        <f t="shared" si="22"/>
        <v>183</v>
      </c>
      <c r="K54" s="164">
        <f t="shared" si="21"/>
        <v>1.4860386667261082E-3</v>
      </c>
    </row>
    <row r="55" spans="2:11" x14ac:dyDescent="0.25">
      <c r="B55" s="158" t="s">
        <v>107</v>
      </c>
      <c r="C55" s="159">
        <v>2753</v>
      </c>
      <c r="D55" s="159">
        <v>489</v>
      </c>
      <c r="E55" s="159">
        <v>2402</v>
      </c>
      <c r="F55" s="159">
        <v>3384</v>
      </c>
      <c r="G55" s="159">
        <v>3830</v>
      </c>
      <c r="H55" s="159">
        <v>3639</v>
      </c>
      <c r="I55" s="177">
        <f>IFERROR(H55/G55-1,"-")</f>
        <v>-4.9869451697127976E-2</v>
      </c>
      <c r="J55" s="158">
        <f t="shared" si="22"/>
        <v>-191</v>
      </c>
      <c r="K55" s="160">
        <f t="shared" si="21"/>
        <v>1.0815389416432616E-2</v>
      </c>
    </row>
    <row r="56" spans="2:11" x14ac:dyDescent="0.25">
      <c r="B56" s="162" t="s">
        <v>110</v>
      </c>
      <c r="C56" s="163">
        <v>668</v>
      </c>
      <c r="D56" s="163">
        <v>19</v>
      </c>
      <c r="E56" s="163">
        <v>648</v>
      </c>
      <c r="F56" s="163">
        <v>937</v>
      </c>
      <c r="G56" s="163">
        <v>903</v>
      </c>
      <c r="H56" s="163">
        <v>1236</v>
      </c>
      <c r="I56" s="178">
        <f t="shared" ref="I56:I63" si="23">IFERROR(H56/G56-1,"-")</f>
        <v>0.36877076411960141</v>
      </c>
      <c r="J56" s="162">
        <f t="shared" si="22"/>
        <v>333</v>
      </c>
      <c r="K56" s="164">
        <f t="shared" si="21"/>
        <v>3.6734875841469396E-3</v>
      </c>
    </row>
    <row r="57" spans="2:11" x14ac:dyDescent="0.25">
      <c r="B57" s="162" t="s">
        <v>113</v>
      </c>
      <c r="C57" s="163">
        <v>842</v>
      </c>
      <c r="D57" s="163">
        <v>168</v>
      </c>
      <c r="E57" s="163">
        <v>758</v>
      </c>
      <c r="F57" s="163">
        <v>563</v>
      </c>
      <c r="G57" s="163">
        <v>1048</v>
      </c>
      <c r="H57" s="163">
        <v>831</v>
      </c>
      <c r="I57" s="178">
        <f t="shared" si="23"/>
        <v>-0.20706106870229013</v>
      </c>
      <c r="J57" s="162">
        <f t="shared" si="22"/>
        <v>-217</v>
      </c>
      <c r="K57" s="164">
        <f t="shared" si="21"/>
        <v>2.4697962640987917E-3</v>
      </c>
    </row>
    <row r="58" spans="2:11" x14ac:dyDescent="0.25">
      <c r="B58" s="162" t="s">
        <v>116</v>
      </c>
      <c r="C58" s="163">
        <v>164</v>
      </c>
      <c r="D58" s="163">
        <v>42</v>
      </c>
      <c r="E58" s="163">
        <v>117</v>
      </c>
      <c r="F58" s="163">
        <v>335</v>
      </c>
      <c r="G58" s="163">
        <v>271</v>
      </c>
      <c r="H58" s="163">
        <v>191</v>
      </c>
      <c r="I58" s="178">
        <f t="shared" si="23"/>
        <v>-0.29520295202952029</v>
      </c>
      <c r="J58" s="162">
        <f t="shared" si="22"/>
        <v>-80</v>
      </c>
      <c r="K58" s="164">
        <f t="shared" si="21"/>
        <v>5.676667706893733E-4</v>
      </c>
    </row>
    <row r="59" spans="2:11" x14ac:dyDescent="0.25">
      <c r="B59" s="162" t="s">
        <v>123</v>
      </c>
      <c r="C59" s="163">
        <v>73</v>
      </c>
      <c r="D59" s="163">
        <v>14</v>
      </c>
      <c r="E59" s="163">
        <v>98</v>
      </c>
      <c r="F59" s="163">
        <v>78</v>
      </c>
      <c r="G59" s="163">
        <v>130</v>
      </c>
      <c r="H59" s="163">
        <v>132</v>
      </c>
      <c r="I59" s="178">
        <f t="shared" si="23"/>
        <v>1.538461538461533E-2</v>
      </c>
      <c r="J59" s="162">
        <f t="shared" si="22"/>
        <v>2</v>
      </c>
      <c r="K59" s="164">
        <f t="shared" si="21"/>
        <v>3.9231420801569256E-4</v>
      </c>
    </row>
    <row r="60" spans="2:11" x14ac:dyDescent="0.25">
      <c r="B60" s="162" t="s">
        <v>119</v>
      </c>
      <c r="C60" s="163">
        <v>50</v>
      </c>
      <c r="D60" s="163">
        <v>18</v>
      </c>
      <c r="E60" s="163">
        <v>89</v>
      </c>
      <c r="F60" s="163">
        <v>72</v>
      </c>
      <c r="G60" s="163">
        <v>165</v>
      </c>
      <c r="H60" s="163">
        <v>106</v>
      </c>
      <c r="I60" s="178">
        <f t="shared" si="23"/>
        <v>-0.35757575757575755</v>
      </c>
      <c r="J60" s="162">
        <f t="shared" si="22"/>
        <v>-59</v>
      </c>
      <c r="K60" s="164">
        <f t="shared" si="21"/>
        <v>3.1504019734593494E-4</v>
      </c>
    </row>
    <row r="61" spans="2:11" x14ac:dyDescent="0.25">
      <c r="B61" s="162" t="s">
        <v>128</v>
      </c>
      <c r="C61" s="163">
        <v>42</v>
      </c>
      <c r="D61" s="163">
        <v>3</v>
      </c>
      <c r="E61" s="163">
        <v>13</v>
      </c>
      <c r="F61" s="163">
        <v>52</v>
      </c>
      <c r="G61" s="163">
        <v>31</v>
      </c>
      <c r="H61" s="163">
        <v>38</v>
      </c>
      <c r="I61" s="178">
        <f t="shared" si="23"/>
        <v>0.22580645161290325</v>
      </c>
      <c r="J61" s="162">
        <f t="shared" si="22"/>
        <v>7</v>
      </c>
      <c r="K61" s="164">
        <f t="shared" si="21"/>
        <v>1.1293893867118422E-4</v>
      </c>
    </row>
    <row r="62" spans="2:11" x14ac:dyDescent="0.25">
      <c r="B62" s="162" t="s">
        <v>131</v>
      </c>
      <c r="C62" s="163">
        <v>45</v>
      </c>
      <c r="D62" s="163">
        <v>2</v>
      </c>
      <c r="E62" s="163">
        <v>29</v>
      </c>
      <c r="F62" s="163">
        <v>48</v>
      </c>
      <c r="G62" s="163">
        <v>13</v>
      </c>
      <c r="H62" s="163">
        <v>50</v>
      </c>
      <c r="I62" s="178">
        <f t="shared" si="23"/>
        <v>2.8461538461538463</v>
      </c>
      <c r="J62" s="162">
        <f t="shared" si="22"/>
        <v>37</v>
      </c>
      <c r="K62" s="164">
        <f t="shared" si="21"/>
        <v>1.4860386667261082E-4</v>
      </c>
    </row>
    <row r="63" spans="2:11" x14ac:dyDescent="0.25">
      <c r="B63" s="167" t="s">
        <v>145</v>
      </c>
      <c r="C63" s="168">
        <f t="shared" ref="C63:H63" si="24">C55-SUM(C56:C62)</f>
        <v>869</v>
      </c>
      <c r="D63" s="168">
        <f t="shared" si="24"/>
        <v>223</v>
      </c>
      <c r="E63" s="168">
        <f t="shared" si="24"/>
        <v>650</v>
      </c>
      <c r="F63" s="168">
        <f t="shared" si="24"/>
        <v>1299</v>
      </c>
      <c r="G63" s="168">
        <f t="shared" si="24"/>
        <v>1269</v>
      </c>
      <c r="H63" s="168">
        <f t="shared" si="24"/>
        <v>1055</v>
      </c>
      <c r="I63" s="179">
        <f t="shared" si="23"/>
        <v>-0.16863672182821121</v>
      </c>
      <c r="J63" s="167">
        <f>H63-G63</f>
        <v>-214</v>
      </c>
      <c r="K63" s="169">
        <f t="shared" si="21"/>
        <v>3.1355415867920884E-3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>
        <f t="shared" ref="C65:H65" si="25">C66+C69</f>
        <v>9499</v>
      </c>
      <c r="D65" s="175">
        <f t="shared" si="25"/>
        <v>1150</v>
      </c>
      <c r="E65" s="175">
        <f t="shared" si="25"/>
        <v>7546</v>
      </c>
      <c r="F65" s="175">
        <f t="shared" si="25"/>
        <v>17462</v>
      </c>
      <c r="G65" s="175">
        <f t="shared" si="25"/>
        <v>12086</v>
      </c>
      <c r="H65" s="175">
        <f t="shared" si="25"/>
        <v>11355</v>
      </c>
      <c r="I65" s="176">
        <f>IFERROR(H65/G65-1,"-")</f>
        <v>-6.0483203706768185E-2</v>
      </c>
      <c r="J65" s="175">
        <f>H65-G65</f>
        <v>-731</v>
      </c>
      <c r="K65" s="176">
        <f t="shared" ref="K65:K77" si="26">H65/H$9</f>
        <v>3.3747938121349914E-2</v>
      </c>
    </row>
    <row r="66" spans="2:11" x14ac:dyDescent="0.25">
      <c r="B66" s="158" t="s">
        <v>97</v>
      </c>
      <c r="C66" s="159">
        <v>2353</v>
      </c>
      <c r="D66" s="159">
        <v>561</v>
      </c>
      <c r="E66" s="159">
        <v>1796</v>
      </c>
      <c r="F66" s="159">
        <v>2759</v>
      </c>
      <c r="G66" s="159">
        <v>2599</v>
      </c>
      <c r="H66" s="159">
        <v>2003</v>
      </c>
      <c r="I66" s="177">
        <f>IFERROR(H66/G66-1,"-")</f>
        <v>-0.22931896883416703</v>
      </c>
      <c r="J66" s="158">
        <f t="shared" ref="J66:J76" si="27">H66-G66</f>
        <v>-596</v>
      </c>
      <c r="K66" s="160">
        <f t="shared" si="26"/>
        <v>5.9530708989047896E-3</v>
      </c>
    </row>
    <row r="67" spans="2:11" x14ac:dyDescent="0.25">
      <c r="B67" s="162" t="s">
        <v>103</v>
      </c>
      <c r="C67" s="163">
        <v>770</v>
      </c>
      <c r="D67" s="163">
        <v>561</v>
      </c>
      <c r="E67" s="163">
        <v>1000</v>
      </c>
      <c r="F67" s="163">
        <v>2230</v>
      </c>
      <c r="G67" s="163">
        <v>1637</v>
      </c>
      <c r="H67" s="163">
        <v>279</v>
      </c>
      <c r="I67" s="178">
        <f>IFERROR(H67/G67-1,"-")</f>
        <v>-0.82956627978008557</v>
      </c>
      <c r="J67" s="162">
        <f t="shared" si="27"/>
        <v>-1358</v>
      </c>
      <c r="K67" s="164">
        <f t="shared" si="26"/>
        <v>8.2920957603316834E-4</v>
      </c>
    </row>
    <row r="68" spans="2:11" x14ac:dyDescent="0.25">
      <c r="B68" s="162" t="s">
        <v>100</v>
      </c>
      <c r="C68" s="163">
        <v>1583</v>
      </c>
      <c r="D68" s="163">
        <v>0</v>
      </c>
      <c r="E68" s="163">
        <v>796</v>
      </c>
      <c r="F68" s="163">
        <v>529</v>
      </c>
      <c r="G68" s="163">
        <v>962</v>
      </c>
      <c r="H68" s="163">
        <v>1724</v>
      </c>
      <c r="I68" s="178">
        <f>IFERROR(H68/G68-1,"-")</f>
        <v>0.79209979209979209</v>
      </c>
      <c r="J68" s="162">
        <f t="shared" si="27"/>
        <v>762</v>
      </c>
      <c r="K68" s="164">
        <f t="shared" si="26"/>
        <v>5.1238613228716213E-3</v>
      </c>
    </row>
    <row r="69" spans="2:11" x14ac:dyDescent="0.25">
      <c r="B69" s="158" t="s">
        <v>107</v>
      </c>
      <c r="C69" s="159">
        <v>7146</v>
      </c>
      <c r="D69" s="159">
        <v>589</v>
      </c>
      <c r="E69" s="159">
        <v>5750</v>
      </c>
      <c r="F69" s="159">
        <v>14703</v>
      </c>
      <c r="G69" s="159">
        <v>9487</v>
      </c>
      <c r="H69" s="159">
        <v>9352</v>
      </c>
      <c r="I69" s="177">
        <f>IFERROR(H69/G69-1,"-")</f>
        <v>-1.4229998945926026E-2</v>
      </c>
      <c r="J69" s="158">
        <f t="shared" si="27"/>
        <v>-135</v>
      </c>
      <c r="K69" s="160">
        <f t="shared" si="26"/>
        <v>2.7794867222445129E-2</v>
      </c>
    </row>
    <row r="70" spans="2:11" x14ac:dyDescent="0.25">
      <c r="B70" s="162" t="s">
        <v>110</v>
      </c>
      <c r="C70" s="163">
        <v>2262</v>
      </c>
      <c r="D70" s="163">
        <v>0</v>
      </c>
      <c r="E70" s="163">
        <v>516</v>
      </c>
      <c r="F70" s="163">
        <v>4620</v>
      </c>
      <c r="G70" s="163">
        <v>4414</v>
      </c>
      <c r="H70" s="163">
        <v>3321</v>
      </c>
      <c r="I70" s="178">
        <f t="shared" ref="I70:I77" si="28">IFERROR(H70/G70-1,"-")</f>
        <v>-0.24762120525600362</v>
      </c>
      <c r="J70" s="162">
        <f t="shared" si="27"/>
        <v>-1093</v>
      </c>
      <c r="K70" s="164">
        <f t="shared" si="26"/>
        <v>9.8702688243948108E-3</v>
      </c>
    </row>
    <row r="71" spans="2:11" x14ac:dyDescent="0.25">
      <c r="B71" s="162" t="s">
        <v>113</v>
      </c>
      <c r="C71" s="163">
        <v>831</v>
      </c>
      <c r="D71" s="163">
        <v>88</v>
      </c>
      <c r="E71" s="163">
        <v>371</v>
      </c>
      <c r="F71" s="163">
        <v>812</v>
      </c>
      <c r="G71" s="163">
        <v>1035</v>
      </c>
      <c r="H71" s="163">
        <v>1002</v>
      </c>
      <c r="I71" s="178">
        <f t="shared" si="28"/>
        <v>-3.1884057971014457E-2</v>
      </c>
      <c r="J71" s="162">
        <f t="shared" si="27"/>
        <v>-33</v>
      </c>
      <c r="K71" s="164">
        <f t="shared" si="26"/>
        <v>2.978021488119121E-3</v>
      </c>
    </row>
    <row r="72" spans="2:11" x14ac:dyDescent="0.25">
      <c r="B72" s="162" t="s">
        <v>116</v>
      </c>
      <c r="C72" s="163">
        <v>1272</v>
      </c>
      <c r="D72" s="163">
        <v>47</v>
      </c>
      <c r="E72" s="163">
        <v>1189</v>
      </c>
      <c r="F72" s="163">
        <v>2149</v>
      </c>
      <c r="G72" s="163">
        <v>417</v>
      </c>
      <c r="H72" s="163">
        <v>658</v>
      </c>
      <c r="I72" s="178">
        <f t="shared" si="28"/>
        <v>0.57793764988009588</v>
      </c>
      <c r="J72" s="162">
        <f t="shared" si="27"/>
        <v>241</v>
      </c>
      <c r="K72" s="164">
        <f t="shared" si="26"/>
        <v>1.9556268854115585E-3</v>
      </c>
    </row>
    <row r="73" spans="2:11" x14ac:dyDescent="0.25">
      <c r="B73" s="162" t="s">
        <v>123</v>
      </c>
      <c r="C73" s="163">
        <v>49</v>
      </c>
      <c r="D73" s="163">
        <v>0</v>
      </c>
      <c r="E73" s="163">
        <v>262</v>
      </c>
      <c r="F73" s="163">
        <v>353</v>
      </c>
      <c r="G73" s="163">
        <v>399</v>
      </c>
      <c r="H73" s="163">
        <v>256</v>
      </c>
      <c r="I73" s="178">
        <f t="shared" si="28"/>
        <v>-0.35839598997493738</v>
      </c>
      <c r="J73" s="162">
        <f t="shared" si="27"/>
        <v>-143</v>
      </c>
      <c r="K73" s="164">
        <f t="shared" si="26"/>
        <v>7.6085179736376746E-4</v>
      </c>
    </row>
    <row r="74" spans="2:11" x14ac:dyDescent="0.25">
      <c r="B74" s="162" t="s">
        <v>119</v>
      </c>
      <c r="C74" s="163">
        <v>131</v>
      </c>
      <c r="D74" s="163">
        <v>149</v>
      </c>
      <c r="E74" s="163">
        <v>210</v>
      </c>
      <c r="F74" s="163">
        <v>263</v>
      </c>
      <c r="G74" s="163">
        <v>123</v>
      </c>
      <c r="H74" s="163">
        <v>266</v>
      </c>
      <c r="I74" s="178">
        <f t="shared" si="28"/>
        <v>1.1626016260162602</v>
      </c>
      <c r="J74" s="162">
        <f t="shared" si="27"/>
        <v>143</v>
      </c>
      <c r="K74" s="164">
        <f t="shared" si="26"/>
        <v>7.9057257069828954E-4</v>
      </c>
    </row>
    <row r="75" spans="2:11" x14ac:dyDescent="0.25">
      <c r="B75" s="162" t="s">
        <v>128</v>
      </c>
      <c r="C75" s="163">
        <v>272</v>
      </c>
      <c r="D75" s="163">
        <v>0</v>
      </c>
      <c r="E75" s="163">
        <v>352</v>
      </c>
      <c r="F75" s="163">
        <v>1185</v>
      </c>
      <c r="G75" s="163">
        <v>168</v>
      </c>
      <c r="H75" s="163">
        <v>202</v>
      </c>
      <c r="I75" s="178">
        <f t="shared" si="28"/>
        <v>0.20238095238095233</v>
      </c>
      <c r="J75" s="162">
        <f t="shared" si="27"/>
        <v>34</v>
      </c>
      <c r="K75" s="164">
        <f t="shared" si="26"/>
        <v>6.003596213573477E-4</v>
      </c>
    </row>
    <row r="76" spans="2:11" x14ac:dyDescent="0.25">
      <c r="B76" s="162" t="s">
        <v>131</v>
      </c>
      <c r="C76" s="163">
        <v>311</v>
      </c>
      <c r="D76" s="163">
        <v>0</v>
      </c>
      <c r="E76" s="163">
        <v>26</v>
      </c>
      <c r="F76" s="163">
        <v>304</v>
      </c>
      <c r="G76" s="163">
        <v>69</v>
      </c>
      <c r="H76" s="163">
        <v>190</v>
      </c>
      <c r="I76" s="178">
        <f t="shared" si="28"/>
        <v>1.7536231884057969</v>
      </c>
      <c r="J76" s="162">
        <f t="shared" si="27"/>
        <v>121</v>
      </c>
      <c r="K76" s="164">
        <f t="shared" si="26"/>
        <v>5.646946933559211E-4</v>
      </c>
    </row>
    <row r="77" spans="2:11" x14ac:dyDescent="0.25">
      <c r="B77" s="167" t="s">
        <v>145</v>
      </c>
      <c r="C77" s="168">
        <f t="shared" ref="C77:H77" si="29">C69-SUM(C70:C76)</f>
        <v>2018</v>
      </c>
      <c r="D77" s="168">
        <f t="shared" si="29"/>
        <v>305</v>
      </c>
      <c r="E77" s="168">
        <f t="shared" si="29"/>
        <v>2824</v>
      </c>
      <c r="F77" s="168">
        <f t="shared" si="29"/>
        <v>5017</v>
      </c>
      <c r="G77" s="168">
        <f t="shared" si="29"/>
        <v>2862</v>
      </c>
      <c r="H77" s="168">
        <f t="shared" si="29"/>
        <v>3457</v>
      </c>
      <c r="I77" s="179">
        <f t="shared" si="28"/>
        <v>0.20789657582110421</v>
      </c>
      <c r="J77" s="167">
        <f>H77-G77</f>
        <v>595</v>
      </c>
      <c r="K77" s="169">
        <f t="shared" si="26"/>
        <v>1.0274471341744312E-2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0">C80+C83</f>
        <v>49163</v>
      </c>
      <c r="D79" s="175">
        <f t="shared" si="30"/>
        <v>3370</v>
      </c>
      <c r="E79" s="175">
        <f t="shared" si="30"/>
        <v>28358</v>
      </c>
      <c r="F79" s="175">
        <f t="shared" si="30"/>
        <v>49540</v>
      </c>
      <c r="G79" s="175">
        <f t="shared" si="30"/>
        <v>54397</v>
      </c>
      <c r="H79" s="175">
        <f t="shared" si="30"/>
        <v>54883</v>
      </c>
      <c r="I79" s="176">
        <f>IFERROR(H79/G79-1,"-")</f>
        <v>8.9343162306745327E-3</v>
      </c>
      <c r="J79" s="175">
        <f>H79-G79</f>
        <v>486</v>
      </c>
      <c r="K79" s="176">
        <f t="shared" ref="K79:K91" si="31">H79/H$9</f>
        <v>0.163116520291858</v>
      </c>
    </row>
    <row r="80" spans="2:11" x14ac:dyDescent="0.25">
      <c r="B80" s="158" t="s">
        <v>97</v>
      </c>
      <c r="C80" s="159">
        <v>16841</v>
      </c>
      <c r="D80" s="159">
        <v>1742</v>
      </c>
      <c r="E80" s="159">
        <v>10573</v>
      </c>
      <c r="F80" s="159">
        <v>16592</v>
      </c>
      <c r="G80" s="159">
        <v>15398</v>
      </c>
      <c r="H80" s="159">
        <v>16231</v>
      </c>
      <c r="I80" s="177">
        <f>IFERROR(H80/G80-1,"-")</f>
        <v>5.4097934796726754E-2</v>
      </c>
      <c r="J80" s="158">
        <f t="shared" ref="J80:J90" si="32">H80-G80</f>
        <v>833</v>
      </c>
      <c r="K80" s="160">
        <f t="shared" si="31"/>
        <v>4.8239787199262925E-2</v>
      </c>
    </row>
    <row r="81" spans="2:11" x14ac:dyDescent="0.25">
      <c r="B81" s="162" t="s">
        <v>103</v>
      </c>
      <c r="C81" s="163">
        <v>2432</v>
      </c>
      <c r="D81" s="163">
        <v>914</v>
      </c>
      <c r="E81" s="163">
        <v>2350</v>
      </c>
      <c r="F81" s="163">
        <v>2569</v>
      </c>
      <c r="G81" s="163">
        <v>2752</v>
      </c>
      <c r="H81" s="163">
        <v>3010</v>
      </c>
      <c r="I81" s="178">
        <f>IFERROR(H81/G81-1,"-")</f>
        <v>9.375E-2</v>
      </c>
      <c r="J81" s="162">
        <f t="shared" si="32"/>
        <v>258</v>
      </c>
      <c r="K81" s="164">
        <f t="shared" si="31"/>
        <v>8.945952773691172E-3</v>
      </c>
    </row>
    <row r="82" spans="2:11" x14ac:dyDescent="0.25">
      <c r="B82" s="162" t="s">
        <v>100</v>
      </c>
      <c r="C82" s="163">
        <v>14409</v>
      </c>
      <c r="D82" s="163">
        <v>828</v>
      </c>
      <c r="E82" s="163">
        <v>8223</v>
      </c>
      <c r="F82" s="163">
        <v>14023</v>
      </c>
      <c r="G82" s="163">
        <v>12646</v>
      </c>
      <c r="H82" s="163">
        <v>13221</v>
      </c>
      <c r="I82" s="178">
        <f>IFERROR(H82/G82-1,"-")</f>
        <v>4.546892297959837E-2</v>
      </c>
      <c r="J82" s="162">
        <f t="shared" si="32"/>
        <v>575</v>
      </c>
      <c r="K82" s="164">
        <f t="shared" si="31"/>
        <v>3.9293834425571751E-2</v>
      </c>
    </row>
    <row r="83" spans="2:11" x14ac:dyDescent="0.25">
      <c r="B83" s="158" t="s">
        <v>107</v>
      </c>
      <c r="C83" s="159">
        <v>32322</v>
      </c>
      <c r="D83" s="159">
        <v>1628</v>
      </c>
      <c r="E83" s="159">
        <v>17785</v>
      </c>
      <c r="F83" s="159">
        <v>32948</v>
      </c>
      <c r="G83" s="159">
        <v>38999</v>
      </c>
      <c r="H83" s="159">
        <v>38652</v>
      </c>
      <c r="I83" s="177">
        <f>IFERROR(H83/G83-1,"-")</f>
        <v>-8.8976640426677855E-3</v>
      </c>
      <c r="J83" s="158">
        <f t="shared" si="32"/>
        <v>-347</v>
      </c>
      <c r="K83" s="160">
        <f t="shared" si="31"/>
        <v>0.11487673309259507</v>
      </c>
    </row>
    <row r="84" spans="2:11" x14ac:dyDescent="0.25">
      <c r="B84" s="162" t="s">
        <v>110</v>
      </c>
      <c r="C84" s="163">
        <v>6374</v>
      </c>
      <c r="D84" s="163">
        <v>176</v>
      </c>
      <c r="E84" s="163">
        <v>2440</v>
      </c>
      <c r="F84" s="163">
        <v>6515</v>
      </c>
      <c r="G84" s="163">
        <v>8194</v>
      </c>
      <c r="H84" s="163">
        <v>8023</v>
      </c>
      <c r="I84" s="178">
        <f t="shared" ref="I84:I91" si="33">IFERROR(H84/G84-1,"-")</f>
        <v>-2.086892848425681E-2</v>
      </c>
      <c r="J84" s="162">
        <f t="shared" si="32"/>
        <v>-171</v>
      </c>
      <c r="K84" s="164">
        <f t="shared" si="31"/>
        <v>2.3844976446287133E-2</v>
      </c>
    </row>
    <row r="85" spans="2:11" x14ac:dyDescent="0.25">
      <c r="B85" s="162" t="s">
        <v>113</v>
      </c>
      <c r="C85" s="163">
        <v>12387</v>
      </c>
      <c r="D85" s="163">
        <v>354</v>
      </c>
      <c r="E85" s="163">
        <v>6032</v>
      </c>
      <c r="F85" s="163">
        <v>11151</v>
      </c>
      <c r="G85" s="163">
        <v>12562</v>
      </c>
      <c r="H85" s="163">
        <v>12210</v>
      </c>
      <c r="I85" s="178">
        <f t="shared" si="33"/>
        <v>-2.8021015761821366E-2</v>
      </c>
      <c r="J85" s="162">
        <f t="shared" si="32"/>
        <v>-352</v>
      </c>
      <c r="K85" s="164">
        <f t="shared" si="31"/>
        <v>3.6289064241451563E-2</v>
      </c>
    </row>
    <row r="86" spans="2:11" x14ac:dyDescent="0.25">
      <c r="B86" s="162" t="s">
        <v>116</v>
      </c>
      <c r="C86" s="163">
        <v>1795</v>
      </c>
      <c r="D86" s="163">
        <v>411</v>
      </c>
      <c r="E86" s="163">
        <v>1423</v>
      </c>
      <c r="F86" s="163">
        <v>2810</v>
      </c>
      <c r="G86" s="163">
        <v>3315</v>
      </c>
      <c r="H86" s="163">
        <v>3226</v>
      </c>
      <c r="I86" s="178">
        <f t="shared" si="33"/>
        <v>-2.6847662141779804E-2</v>
      </c>
      <c r="J86" s="162">
        <f t="shared" si="32"/>
        <v>-89</v>
      </c>
      <c r="K86" s="164">
        <f t="shared" si="31"/>
        <v>9.5879214777168497E-3</v>
      </c>
    </row>
    <row r="87" spans="2:11" x14ac:dyDescent="0.25">
      <c r="B87" s="162" t="s">
        <v>123</v>
      </c>
      <c r="C87" s="163">
        <v>435</v>
      </c>
      <c r="D87" s="163">
        <v>16</v>
      </c>
      <c r="E87" s="163">
        <v>597</v>
      </c>
      <c r="F87" s="163">
        <v>578</v>
      </c>
      <c r="G87" s="163">
        <v>852</v>
      </c>
      <c r="H87" s="163">
        <v>1122</v>
      </c>
      <c r="I87" s="178">
        <f t="shared" si="33"/>
        <v>0.31690140845070425</v>
      </c>
      <c r="J87" s="162">
        <f t="shared" si="32"/>
        <v>270</v>
      </c>
      <c r="K87" s="164">
        <f t="shared" si="31"/>
        <v>3.3346707681333868E-3</v>
      </c>
    </row>
    <row r="88" spans="2:11" x14ac:dyDescent="0.25">
      <c r="B88" s="162" t="s">
        <v>119</v>
      </c>
      <c r="C88" s="163">
        <v>379</v>
      </c>
      <c r="D88" s="163">
        <v>63</v>
      </c>
      <c r="E88" s="163">
        <v>482</v>
      </c>
      <c r="F88" s="163">
        <v>521</v>
      </c>
      <c r="G88" s="163">
        <v>490</v>
      </c>
      <c r="H88" s="163">
        <v>710</v>
      </c>
      <c r="I88" s="178">
        <f t="shared" si="33"/>
        <v>0.44897959183673475</v>
      </c>
      <c r="J88" s="162">
        <f t="shared" si="32"/>
        <v>220</v>
      </c>
      <c r="K88" s="164">
        <f t="shared" si="31"/>
        <v>2.1101749067510738E-3</v>
      </c>
    </row>
    <row r="89" spans="2:11" x14ac:dyDescent="0.25">
      <c r="B89" s="162" t="s">
        <v>128</v>
      </c>
      <c r="C89" s="163">
        <v>686</v>
      </c>
      <c r="D89" s="163">
        <v>1</v>
      </c>
      <c r="E89" s="163">
        <v>516</v>
      </c>
      <c r="F89" s="163">
        <v>964</v>
      </c>
      <c r="G89" s="163">
        <v>812</v>
      </c>
      <c r="H89" s="163">
        <v>753</v>
      </c>
      <c r="I89" s="178">
        <f t="shared" si="33"/>
        <v>-7.2660098522167482E-2</v>
      </c>
      <c r="J89" s="162">
        <f t="shared" si="32"/>
        <v>-59</v>
      </c>
      <c r="K89" s="164">
        <f t="shared" si="31"/>
        <v>2.2379742320895188E-3</v>
      </c>
    </row>
    <row r="90" spans="2:11" x14ac:dyDescent="0.25">
      <c r="B90" s="162" t="s">
        <v>131</v>
      </c>
      <c r="C90" s="163">
        <v>1008</v>
      </c>
      <c r="D90" s="163">
        <v>26</v>
      </c>
      <c r="E90" s="163">
        <v>391</v>
      </c>
      <c r="F90" s="163">
        <v>746</v>
      </c>
      <c r="G90" s="163">
        <v>929</v>
      </c>
      <c r="H90" s="163">
        <v>716</v>
      </c>
      <c r="I90" s="178">
        <f t="shared" si="33"/>
        <v>-0.22927879440258347</v>
      </c>
      <c r="J90" s="162">
        <f t="shared" si="32"/>
        <v>-213</v>
      </c>
      <c r="K90" s="164">
        <f t="shared" si="31"/>
        <v>2.1280073707517868E-3</v>
      </c>
    </row>
    <row r="91" spans="2:11" x14ac:dyDescent="0.25">
      <c r="B91" s="167" t="s">
        <v>145</v>
      </c>
      <c r="C91" s="168">
        <f t="shared" ref="C91:H91" si="34">C83-SUM(C84:C90)</f>
        <v>9258</v>
      </c>
      <c r="D91" s="168">
        <f t="shared" si="34"/>
        <v>581</v>
      </c>
      <c r="E91" s="168">
        <f t="shared" si="34"/>
        <v>5904</v>
      </c>
      <c r="F91" s="168">
        <f t="shared" si="34"/>
        <v>9663</v>
      </c>
      <c r="G91" s="168">
        <f t="shared" si="34"/>
        <v>11845</v>
      </c>
      <c r="H91" s="168">
        <f t="shared" si="34"/>
        <v>11892</v>
      </c>
      <c r="I91" s="179">
        <f t="shared" si="33"/>
        <v>3.9679189531447445E-3</v>
      </c>
      <c r="J91" s="167">
        <f>H91-G91</f>
        <v>47</v>
      </c>
      <c r="K91" s="169">
        <f t="shared" si="31"/>
        <v>3.5343943649413755E-2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>
        <f t="shared" ref="C93:H93" si="35">C94+C97</f>
        <v>5197</v>
      </c>
      <c r="D93" s="175">
        <f t="shared" si="35"/>
        <v>1146</v>
      </c>
      <c r="E93" s="175">
        <f t="shared" si="35"/>
        <v>3527</v>
      </c>
      <c r="F93" s="175">
        <f t="shared" si="35"/>
        <v>5390</v>
      </c>
      <c r="G93" s="175">
        <f t="shared" si="35"/>
        <v>5217</v>
      </c>
      <c r="H93" s="175">
        <f t="shared" si="35"/>
        <v>5311</v>
      </c>
      <c r="I93" s="176">
        <f>IFERROR(H93/G93-1,"-")</f>
        <v>1.8018018018018056E-2</v>
      </c>
      <c r="J93" s="175">
        <f>H93-G93</f>
        <v>94</v>
      </c>
      <c r="K93" s="176">
        <f t="shared" ref="K93:K105" si="36">H93/H$9</f>
        <v>1.578470271796472E-2</v>
      </c>
    </row>
    <row r="94" spans="2:11" x14ac:dyDescent="0.25">
      <c r="B94" s="158" t="s">
        <v>97</v>
      </c>
      <c r="C94" s="159">
        <v>3059</v>
      </c>
      <c r="D94" s="159">
        <v>582</v>
      </c>
      <c r="E94" s="159">
        <v>1773</v>
      </c>
      <c r="F94" s="159">
        <v>3042</v>
      </c>
      <c r="G94" s="159">
        <v>2177</v>
      </c>
      <c r="H94" s="159">
        <v>2652</v>
      </c>
      <c r="I94" s="177">
        <f>IFERROR(H94/G94-1,"-")</f>
        <v>0.21819016995865881</v>
      </c>
      <c r="J94" s="158">
        <f t="shared" ref="J94:J104" si="37">H94-G94</f>
        <v>475</v>
      </c>
      <c r="K94" s="160">
        <f t="shared" si="36"/>
        <v>7.8819490883152779E-3</v>
      </c>
    </row>
    <row r="95" spans="2:11" x14ac:dyDescent="0.25">
      <c r="B95" s="162" t="s">
        <v>103</v>
      </c>
      <c r="C95" s="163">
        <v>1851</v>
      </c>
      <c r="D95" s="163">
        <v>279</v>
      </c>
      <c r="E95" s="163">
        <v>734</v>
      </c>
      <c r="F95" s="163">
        <v>1485</v>
      </c>
      <c r="G95" s="163">
        <v>732</v>
      </c>
      <c r="H95" s="163">
        <v>900</v>
      </c>
      <c r="I95" s="178">
        <f>IFERROR(H95/G95-1,"-")</f>
        <v>0.22950819672131151</v>
      </c>
      <c r="J95" s="162">
        <f t="shared" si="37"/>
        <v>168</v>
      </c>
      <c r="K95" s="164">
        <f t="shared" si="36"/>
        <v>2.6748696001069948E-3</v>
      </c>
    </row>
    <row r="96" spans="2:11" x14ac:dyDescent="0.25">
      <c r="B96" s="162" t="s">
        <v>100</v>
      </c>
      <c r="C96" s="163">
        <v>1208</v>
      </c>
      <c r="D96" s="163">
        <v>303</v>
      </c>
      <c r="E96" s="163">
        <v>1039</v>
      </c>
      <c r="F96" s="163">
        <v>1557</v>
      </c>
      <c r="G96" s="163">
        <v>1445</v>
      </c>
      <c r="H96" s="163">
        <v>1752</v>
      </c>
      <c r="I96" s="178">
        <f>IFERROR(H96/G96-1,"-")</f>
        <v>0.21245674740484422</v>
      </c>
      <c r="J96" s="162">
        <f t="shared" si="37"/>
        <v>307</v>
      </c>
      <c r="K96" s="164">
        <f t="shared" si="36"/>
        <v>5.2070794882082836E-3</v>
      </c>
    </row>
    <row r="97" spans="2:11" x14ac:dyDescent="0.25">
      <c r="B97" s="158" t="s">
        <v>107</v>
      </c>
      <c r="C97" s="159">
        <v>2138</v>
      </c>
      <c r="D97" s="159">
        <v>564</v>
      </c>
      <c r="E97" s="159">
        <v>1754</v>
      </c>
      <c r="F97" s="159">
        <v>2348</v>
      </c>
      <c r="G97" s="159">
        <v>3040</v>
      </c>
      <c r="H97" s="159">
        <v>2659</v>
      </c>
      <c r="I97" s="177">
        <f>IFERROR(H97/G97-1,"-")</f>
        <v>-0.12532894736842104</v>
      </c>
      <c r="J97" s="158">
        <f t="shared" si="37"/>
        <v>-381</v>
      </c>
      <c r="K97" s="160">
        <f t="shared" si="36"/>
        <v>7.9027536296494439E-3</v>
      </c>
    </row>
    <row r="98" spans="2:11" x14ac:dyDescent="0.25">
      <c r="B98" s="162" t="s">
        <v>110</v>
      </c>
      <c r="C98" s="163">
        <v>357</v>
      </c>
      <c r="D98" s="163">
        <v>24</v>
      </c>
      <c r="E98" s="163">
        <v>277</v>
      </c>
      <c r="F98" s="163">
        <v>378</v>
      </c>
      <c r="G98" s="163">
        <v>447</v>
      </c>
      <c r="H98" s="163">
        <v>393</v>
      </c>
      <c r="I98" s="178">
        <f t="shared" ref="I98:I105" si="38">IFERROR(H98/G98-1,"-")</f>
        <v>-0.12080536912751683</v>
      </c>
      <c r="J98" s="162">
        <f t="shared" si="37"/>
        <v>-54</v>
      </c>
      <c r="K98" s="164">
        <f t="shared" si="36"/>
        <v>1.168026392046721E-3</v>
      </c>
    </row>
    <row r="99" spans="2:11" x14ac:dyDescent="0.25">
      <c r="B99" s="162" t="s">
        <v>113</v>
      </c>
      <c r="C99" s="163">
        <v>427</v>
      </c>
      <c r="D99" s="163">
        <v>89</v>
      </c>
      <c r="E99" s="163">
        <v>309</v>
      </c>
      <c r="F99" s="163">
        <v>460</v>
      </c>
      <c r="G99" s="163">
        <v>643</v>
      </c>
      <c r="H99" s="163">
        <v>526</v>
      </c>
      <c r="I99" s="178">
        <f t="shared" si="38"/>
        <v>-0.18195956454121309</v>
      </c>
      <c r="J99" s="162">
        <f t="shared" si="37"/>
        <v>-117</v>
      </c>
      <c r="K99" s="164">
        <f t="shared" si="36"/>
        <v>1.5633126773958658E-3</v>
      </c>
    </row>
    <row r="100" spans="2:11" x14ac:dyDescent="0.25">
      <c r="B100" s="162" t="s">
        <v>116</v>
      </c>
      <c r="C100" s="163">
        <v>405</v>
      </c>
      <c r="D100" s="163">
        <v>213</v>
      </c>
      <c r="E100" s="163">
        <v>325</v>
      </c>
      <c r="F100" s="163">
        <v>488</v>
      </c>
      <c r="G100" s="163">
        <v>385</v>
      </c>
      <c r="H100" s="163">
        <v>398</v>
      </c>
      <c r="I100" s="178">
        <f t="shared" si="38"/>
        <v>3.3766233766233666E-2</v>
      </c>
      <c r="J100" s="162">
        <f t="shared" si="37"/>
        <v>13</v>
      </c>
      <c r="K100" s="164">
        <f t="shared" si="36"/>
        <v>1.1828867787139821E-3</v>
      </c>
    </row>
    <row r="101" spans="2:11" x14ac:dyDescent="0.25">
      <c r="B101" s="162" t="s">
        <v>123</v>
      </c>
      <c r="C101" s="163">
        <v>89</v>
      </c>
      <c r="D101" s="163">
        <v>5</v>
      </c>
      <c r="E101" s="163">
        <v>129</v>
      </c>
      <c r="F101" s="163">
        <v>137</v>
      </c>
      <c r="G101" s="163">
        <v>154</v>
      </c>
      <c r="H101" s="163">
        <v>182</v>
      </c>
      <c r="I101" s="178">
        <f t="shared" si="38"/>
        <v>0.18181818181818188</v>
      </c>
      <c r="J101" s="162">
        <f t="shared" si="37"/>
        <v>28</v>
      </c>
      <c r="K101" s="164">
        <f t="shared" si="36"/>
        <v>5.4091807468830343E-4</v>
      </c>
    </row>
    <row r="102" spans="2:11" x14ac:dyDescent="0.25">
      <c r="B102" s="162" t="s">
        <v>119</v>
      </c>
      <c r="C102" s="163">
        <v>71</v>
      </c>
      <c r="D102" s="163">
        <v>24</v>
      </c>
      <c r="E102" s="163">
        <v>89</v>
      </c>
      <c r="F102" s="163">
        <v>81</v>
      </c>
      <c r="G102" s="163">
        <v>171</v>
      </c>
      <c r="H102" s="163">
        <v>130</v>
      </c>
      <c r="I102" s="178">
        <f t="shared" si="38"/>
        <v>-0.23976608187134507</v>
      </c>
      <c r="J102" s="162">
        <f t="shared" si="37"/>
        <v>-41</v>
      </c>
      <c r="K102" s="164">
        <f t="shared" si="36"/>
        <v>3.8637005334878814E-4</v>
      </c>
    </row>
    <row r="103" spans="2:11" x14ac:dyDescent="0.25">
      <c r="B103" s="162" t="s">
        <v>128</v>
      </c>
      <c r="C103" s="163">
        <v>87</v>
      </c>
      <c r="D103" s="163">
        <v>4</v>
      </c>
      <c r="E103" s="163">
        <v>50</v>
      </c>
      <c r="F103" s="163">
        <v>36</v>
      </c>
      <c r="G103" s="163">
        <v>58</v>
      </c>
      <c r="H103" s="163">
        <v>22</v>
      </c>
      <c r="I103" s="178">
        <f t="shared" si="38"/>
        <v>-0.62068965517241381</v>
      </c>
      <c r="J103" s="162">
        <f t="shared" si="37"/>
        <v>-36</v>
      </c>
      <c r="K103" s="164">
        <f t="shared" si="36"/>
        <v>6.538570133594876E-5</v>
      </c>
    </row>
    <row r="104" spans="2:11" x14ac:dyDescent="0.25">
      <c r="B104" s="162" t="s">
        <v>131</v>
      </c>
      <c r="C104" s="163">
        <v>30</v>
      </c>
      <c r="D104" s="163">
        <v>7</v>
      </c>
      <c r="E104" s="163">
        <v>37</v>
      </c>
      <c r="F104" s="163">
        <v>64</v>
      </c>
      <c r="G104" s="163">
        <v>161</v>
      </c>
      <c r="H104" s="163">
        <v>83</v>
      </c>
      <c r="I104" s="178">
        <f t="shared" si="38"/>
        <v>-0.48447204968944102</v>
      </c>
      <c r="J104" s="162">
        <f t="shared" si="37"/>
        <v>-78</v>
      </c>
      <c r="K104" s="164">
        <f t="shared" si="36"/>
        <v>2.4668241867653395E-4</v>
      </c>
    </row>
    <row r="105" spans="2:11" x14ac:dyDescent="0.25">
      <c r="B105" s="167" t="s">
        <v>145</v>
      </c>
      <c r="C105" s="168">
        <f t="shared" ref="C105:H105" si="39">C97-SUM(C98:C104)</f>
        <v>672</v>
      </c>
      <c r="D105" s="168">
        <f t="shared" si="39"/>
        <v>198</v>
      </c>
      <c r="E105" s="168">
        <f t="shared" si="39"/>
        <v>538</v>
      </c>
      <c r="F105" s="168">
        <f t="shared" si="39"/>
        <v>704</v>
      </c>
      <c r="G105" s="168">
        <f t="shared" si="39"/>
        <v>1021</v>
      </c>
      <c r="H105" s="168">
        <f t="shared" si="39"/>
        <v>925</v>
      </c>
      <c r="I105" s="179">
        <f t="shared" si="38"/>
        <v>-9.4025465230166527E-2</v>
      </c>
      <c r="J105" s="167">
        <f>H105-G105</f>
        <v>-96</v>
      </c>
      <c r="K105" s="169">
        <f t="shared" si="36"/>
        <v>2.7491715334433003E-3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0">C108+C111</f>
        <v>9284</v>
      </c>
      <c r="D107" s="175">
        <f t="shared" si="40"/>
        <v>2470</v>
      </c>
      <c r="E107" s="175">
        <f t="shared" si="40"/>
        <v>9886</v>
      </c>
      <c r="F107" s="175">
        <f t="shared" si="40"/>
        <v>13452</v>
      </c>
      <c r="G107" s="175">
        <f t="shared" si="40"/>
        <v>15230</v>
      </c>
      <c r="H107" s="175">
        <f t="shared" si="40"/>
        <v>18184</v>
      </c>
      <c r="I107" s="176">
        <f>IFERROR(H107/G107-1,"-")</f>
        <v>0.19395929087327635</v>
      </c>
      <c r="J107" s="175">
        <f>H107-G107</f>
        <v>2954</v>
      </c>
      <c r="K107" s="176">
        <f t="shared" ref="K107:K119" si="41">H107/H$9</f>
        <v>5.4044254231495101E-2</v>
      </c>
    </row>
    <row r="108" spans="2:11" x14ac:dyDescent="0.25">
      <c r="B108" s="158" t="s">
        <v>97</v>
      </c>
      <c r="C108" s="159">
        <v>2541</v>
      </c>
      <c r="D108" s="159">
        <v>923</v>
      </c>
      <c r="E108" s="159">
        <v>1709</v>
      </c>
      <c r="F108" s="159">
        <v>2380</v>
      </c>
      <c r="G108" s="159">
        <v>2125</v>
      </c>
      <c r="H108" s="159">
        <v>2426</v>
      </c>
      <c r="I108" s="177">
        <f>IFERROR(H108/G108-1,"-")</f>
        <v>0.14164705882352946</v>
      </c>
      <c r="J108" s="158">
        <f t="shared" ref="J108:J118" si="42">H108-G108</f>
        <v>301</v>
      </c>
      <c r="K108" s="160">
        <f t="shared" si="41"/>
        <v>7.2102596109550774E-3</v>
      </c>
    </row>
    <row r="109" spans="2:11" x14ac:dyDescent="0.25">
      <c r="B109" s="162" t="s">
        <v>103</v>
      </c>
      <c r="C109" s="163">
        <v>116</v>
      </c>
      <c r="D109" s="163">
        <v>842</v>
      </c>
      <c r="E109" s="163">
        <v>778</v>
      </c>
      <c r="F109" s="163">
        <v>386</v>
      </c>
      <c r="G109" s="163">
        <v>489</v>
      </c>
      <c r="H109" s="163">
        <v>607</v>
      </c>
      <c r="I109" s="178">
        <f>IFERROR(H109/G109-1,"-")</f>
        <v>0.24130879345603273</v>
      </c>
      <c r="J109" s="162">
        <f t="shared" si="42"/>
        <v>118</v>
      </c>
      <c r="K109" s="164">
        <f t="shared" si="41"/>
        <v>1.8040509414054954E-3</v>
      </c>
    </row>
    <row r="110" spans="2:11" x14ac:dyDescent="0.25">
      <c r="B110" s="162" t="s">
        <v>100</v>
      </c>
      <c r="C110" s="163">
        <v>2425</v>
      </c>
      <c r="D110" s="163">
        <v>81</v>
      </c>
      <c r="E110" s="163">
        <v>931</v>
      </c>
      <c r="F110" s="163">
        <v>1994</v>
      </c>
      <c r="G110" s="163">
        <v>1636</v>
      </c>
      <c r="H110" s="163">
        <v>1819</v>
      </c>
      <c r="I110" s="178">
        <f>IFERROR(H110/G110-1,"-")</f>
        <v>0.11185819070904635</v>
      </c>
      <c r="J110" s="162">
        <f t="shared" si="42"/>
        <v>183</v>
      </c>
      <c r="K110" s="164">
        <f t="shared" si="41"/>
        <v>5.4062086695495816E-3</v>
      </c>
    </row>
    <row r="111" spans="2:11" x14ac:dyDescent="0.25">
      <c r="B111" s="158" t="s">
        <v>107</v>
      </c>
      <c r="C111" s="159">
        <v>6743</v>
      </c>
      <c r="D111" s="159">
        <v>1547</v>
      </c>
      <c r="E111" s="159">
        <v>8177</v>
      </c>
      <c r="F111" s="159">
        <v>11072</v>
      </c>
      <c r="G111" s="159">
        <v>13105</v>
      </c>
      <c r="H111" s="159">
        <v>15758</v>
      </c>
      <c r="I111" s="177">
        <f>IFERROR(H111/G111-1,"-")</f>
        <v>0.20244181610072487</v>
      </c>
      <c r="J111" s="158">
        <f t="shared" si="42"/>
        <v>2653</v>
      </c>
      <c r="K111" s="160">
        <f t="shared" si="41"/>
        <v>4.6833994620540026E-2</v>
      </c>
    </row>
    <row r="112" spans="2:11" x14ac:dyDescent="0.25">
      <c r="B112" s="162" t="s">
        <v>110</v>
      </c>
      <c r="C112" s="163">
        <v>3741</v>
      </c>
      <c r="D112" s="163">
        <v>600</v>
      </c>
      <c r="E112" s="163">
        <v>3660</v>
      </c>
      <c r="F112" s="163">
        <v>6307</v>
      </c>
      <c r="G112" s="163">
        <v>7383</v>
      </c>
      <c r="H112" s="163">
        <v>8811</v>
      </c>
      <c r="I112" s="178">
        <f t="shared" ref="I112:I119" si="43">IFERROR(H112/G112-1,"-")</f>
        <v>0.19341731003657059</v>
      </c>
      <c r="J112" s="162">
        <f t="shared" si="42"/>
        <v>1428</v>
      </c>
      <c r="K112" s="164">
        <f t="shared" si="41"/>
        <v>2.6186973385047479E-2</v>
      </c>
    </row>
    <row r="113" spans="2:11" x14ac:dyDescent="0.25">
      <c r="B113" s="162" t="s">
        <v>113</v>
      </c>
      <c r="C113" s="163">
        <v>570</v>
      </c>
      <c r="D113" s="163">
        <v>468</v>
      </c>
      <c r="E113" s="163">
        <v>596</v>
      </c>
      <c r="F113" s="163">
        <v>704</v>
      </c>
      <c r="G113" s="163">
        <v>892</v>
      </c>
      <c r="H113" s="163">
        <v>760</v>
      </c>
      <c r="I113" s="178">
        <f t="shared" si="43"/>
        <v>-0.14798206278026904</v>
      </c>
      <c r="J113" s="162">
        <f t="shared" si="42"/>
        <v>-132</v>
      </c>
      <c r="K113" s="164">
        <f t="shared" si="41"/>
        <v>2.2587787734236844E-3</v>
      </c>
    </row>
    <row r="114" spans="2:11" x14ac:dyDescent="0.25">
      <c r="B114" s="162" t="s">
        <v>116</v>
      </c>
      <c r="C114" s="163">
        <v>330</v>
      </c>
      <c r="D114" s="163">
        <v>270</v>
      </c>
      <c r="E114" s="163">
        <v>516</v>
      </c>
      <c r="F114" s="163">
        <v>718</v>
      </c>
      <c r="G114" s="163">
        <v>726</v>
      </c>
      <c r="H114" s="163">
        <v>1101</v>
      </c>
      <c r="I114" s="178">
        <f t="shared" si="43"/>
        <v>0.51652892561983466</v>
      </c>
      <c r="J114" s="162">
        <f t="shared" si="42"/>
        <v>375</v>
      </c>
      <c r="K114" s="164">
        <f t="shared" si="41"/>
        <v>3.2722571441308902E-3</v>
      </c>
    </row>
    <row r="115" spans="2:11" x14ac:dyDescent="0.25">
      <c r="B115" s="162" t="s">
        <v>123</v>
      </c>
      <c r="C115" s="163">
        <v>220</v>
      </c>
      <c r="D115" s="163">
        <v>0</v>
      </c>
      <c r="E115" s="163">
        <v>603</v>
      </c>
      <c r="F115" s="163">
        <v>494</v>
      </c>
      <c r="G115" s="163">
        <v>656</v>
      </c>
      <c r="H115" s="163">
        <v>636</v>
      </c>
      <c r="I115" s="178">
        <f t="shared" si="43"/>
        <v>-3.0487804878048808E-2</v>
      </c>
      <c r="J115" s="162">
        <f t="shared" si="42"/>
        <v>-20</v>
      </c>
      <c r="K115" s="164">
        <f t="shared" si="41"/>
        <v>1.8902411840756095E-3</v>
      </c>
    </row>
    <row r="116" spans="2:11" x14ac:dyDescent="0.25">
      <c r="B116" s="162" t="s">
        <v>119</v>
      </c>
      <c r="C116" s="163">
        <v>211</v>
      </c>
      <c r="D116" s="163">
        <v>5</v>
      </c>
      <c r="E116" s="163">
        <v>426</v>
      </c>
      <c r="F116" s="163">
        <v>440</v>
      </c>
      <c r="G116" s="163">
        <v>452</v>
      </c>
      <c r="H116" s="163">
        <v>377</v>
      </c>
      <c r="I116" s="178">
        <f t="shared" si="43"/>
        <v>-0.16592920353982299</v>
      </c>
      <c r="J116" s="162">
        <f t="shared" si="42"/>
        <v>-75</v>
      </c>
      <c r="K116" s="164">
        <f t="shared" si="41"/>
        <v>1.1204731547114857E-3</v>
      </c>
    </row>
    <row r="117" spans="2:11" x14ac:dyDescent="0.25">
      <c r="B117" s="162" t="s">
        <v>128</v>
      </c>
      <c r="C117" s="163">
        <v>81</v>
      </c>
      <c r="D117" s="163">
        <v>0</v>
      </c>
      <c r="E117" s="163">
        <v>84</v>
      </c>
      <c r="F117" s="163">
        <v>132</v>
      </c>
      <c r="G117" s="163">
        <v>164</v>
      </c>
      <c r="H117" s="163">
        <v>191</v>
      </c>
      <c r="I117" s="178">
        <f t="shared" si="43"/>
        <v>0.16463414634146334</v>
      </c>
      <c r="J117" s="162">
        <f t="shared" si="42"/>
        <v>27</v>
      </c>
      <c r="K117" s="164">
        <f t="shared" si="41"/>
        <v>5.676667706893733E-4</v>
      </c>
    </row>
    <row r="118" spans="2:11" x14ac:dyDescent="0.25">
      <c r="B118" s="162" t="s">
        <v>131</v>
      </c>
      <c r="C118" s="163">
        <v>199</v>
      </c>
      <c r="D118" s="163">
        <v>0</v>
      </c>
      <c r="E118" s="163">
        <v>217</v>
      </c>
      <c r="F118" s="163">
        <v>159</v>
      </c>
      <c r="G118" s="163">
        <v>258</v>
      </c>
      <c r="H118" s="163">
        <v>182</v>
      </c>
      <c r="I118" s="178">
        <f t="shared" si="43"/>
        <v>-0.29457364341085268</v>
      </c>
      <c r="J118" s="162">
        <f t="shared" si="42"/>
        <v>-76</v>
      </c>
      <c r="K118" s="164">
        <f t="shared" si="41"/>
        <v>5.4091807468830343E-4</v>
      </c>
    </row>
    <row r="119" spans="2:11" x14ac:dyDescent="0.25">
      <c r="B119" s="167" t="s">
        <v>145</v>
      </c>
      <c r="C119" s="168">
        <f t="shared" ref="C119:H119" si="44">C111-SUM(C112:C118)</f>
        <v>1391</v>
      </c>
      <c r="D119" s="168">
        <f t="shared" si="44"/>
        <v>204</v>
      </c>
      <c r="E119" s="168">
        <f t="shared" si="44"/>
        <v>2075</v>
      </c>
      <c r="F119" s="168">
        <f t="shared" si="44"/>
        <v>2118</v>
      </c>
      <c r="G119" s="168">
        <f t="shared" si="44"/>
        <v>2574</v>
      </c>
      <c r="H119" s="168">
        <f t="shared" si="44"/>
        <v>3700</v>
      </c>
      <c r="I119" s="179">
        <f t="shared" si="43"/>
        <v>0.43745143745143755</v>
      </c>
      <c r="J119" s="167">
        <f>H119-G119</f>
        <v>1126</v>
      </c>
      <c r="K119" s="169">
        <f t="shared" si="41"/>
        <v>1.0996686133773201E-2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>
        <f t="shared" ref="C121:H121" si="45">C122+C125</f>
        <v>20553</v>
      </c>
      <c r="D121" s="175">
        <f t="shared" si="45"/>
        <v>4767</v>
      </c>
      <c r="E121" s="175">
        <f t="shared" si="45"/>
        <v>14146</v>
      </c>
      <c r="F121" s="175">
        <f t="shared" si="45"/>
        <v>23609</v>
      </c>
      <c r="G121" s="175">
        <f t="shared" si="45"/>
        <v>23867</v>
      </c>
      <c r="H121" s="175">
        <f t="shared" si="45"/>
        <v>24602</v>
      </c>
      <c r="I121" s="176">
        <f>IFERROR(H121/G121-1,"-")</f>
        <v>3.0795659278501697E-2</v>
      </c>
      <c r="J121" s="175">
        <f>H121-G121</f>
        <v>735</v>
      </c>
      <c r="K121" s="176">
        <f t="shared" ref="K121:K133" si="46">H121/H$9</f>
        <v>7.3119046557591424E-2</v>
      </c>
    </row>
    <row r="122" spans="2:11" x14ac:dyDescent="0.25">
      <c r="B122" s="158" t="s">
        <v>97</v>
      </c>
      <c r="C122" s="159">
        <v>9789</v>
      </c>
      <c r="D122" s="159">
        <v>2598</v>
      </c>
      <c r="E122" s="159">
        <v>6573</v>
      </c>
      <c r="F122" s="159">
        <v>10452</v>
      </c>
      <c r="G122" s="159">
        <v>11900</v>
      </c>
      <c r="H122" s="159">
        <v>11916</v>
      </c>
      <c r="I122" s="177">
        <f>IFERROR(H122/G122-1,"-")</f>
        <v>1.3445378151260012E-3</v>
      </c>
      <c r="J122" s="158">
        <f t="shared" ref="J122:J132" si="47">H122-G122</f>
        <v>16</v>
      </c>
      <c r="K122" s="160">
        <f t="shared" si="46"/>
        <v>3.5415273505416608E-2</v>
      </c>
    </row>
    <row r="123" spans="2:11" x14ac:dyDescent="0.25">
      <c r="B123" s="162" t="s">
        <v>103</v>
      </c>
      <c r="C123" s="163">
        <v>5042</v>
      </c>
      <c r="D123" s="163">
        <v>1186</v>
      </c>
      <c r="E123" s="163">
        <v>2656</v>
      </c>
      <c r="F123" s="163">
        <v>5002</v>
      </c>
      <c r="G123" s="163">
        <v>5396</v>
      </c>
      <c r="H123" s="163">
        <v>4891</v>
      </c>
      <c r="I123" s="178">
        <f>IFERROR(H123/G123-1,"-")</f>
        <v>-9.3587842846552971E-2</v>
      </c>
      <c r="J123" s="162">
        <f t="shared" si="47"/>
        <v>-505</v>
      </c>
      <c r="K123" s="164">
        <f t="shared" si="46"/>
        <v>1.453643023791479E-2</v>
      </c>
    </row>
    <row r="124" spans="2:11" x14ac:dyDescent="0.25">
      <c r="B124" s="162" t="s">
        <v>100</v>
      </c>
      <c r="C124" s="163">
        <v>4747</v>
      </c>
      <c r="D124" s="163">
        <v>1412</v>
      </c>
      <c r="E124" s="163">
        <v>3917</v>
      </c>
      <c r="F124" s="163">
        <v>5450</v>
      </c>
      <c r="G124" s="163">
        <v>6504</v>
      </c>
      <c r="H124" s="163">
        <v>7025</v>
      </c>
      <c r="I124" s="178">
        <f>IFERROR(H124/G124-1,"-")</f>
        <v>8.0104551045510508E-2</v>
      </c>
      <c r="J124" s="162">
        <f t="shared" si="47"/>
        <v>521</v>
      </c>
      <c r="K124" s="164">
        <f t="shared" si="46"/>
        <v>2.087884326750182E-2</v>
      </c>
    </row>
    <row r="125" spans="2:11" x14ac:dyDescent="0.25">
      <c r="B125" s="158" t="s">
        <v>107</v>
      </c>
      <c r="C125" s="159">
        <v>10764</v>
      </c>
      <c r="D125" s="159">
        <v>2169</v>
      </c>
      <c r="E125" s="159">
        <v>7573</v>
      </c>
      <c r="F125" s="159">
        <v>13157</v>
      </c>
      <c r="G125" s="159">
        <v>11967</v>
      </c>
      <c r="H125" s="159">
        <v>12686</v>
      </c>
      <c r="I125" s="177">
        <f>IFERROR(H125/G125-1,"-")</f>
        <v>6.0081891869307347E-2</v>
      </c>
      <c r="J125" s="158">
        <f t="shared" si="47"/>
        <v>719</v>
      </c>
      <c r="K125" s="160">
        <f t="shared" si="46"/>
        <v>3.7703773052174816E-2</v>
      </c>
    </row>
    <row r="126" spans="2:11" x14ac:dyDescent="0.25">
      <c r="B126" s="162" t="s">
        <v>110</v>
      </c>
      <c r="C126" s="163">
        <v>1289</v>
      </c>
      <c r="D126" s="163">
        <v>52</v>
      </c>
      <c r="E126" s="163">
        <v>805</v>
      </c>
      <c r="F126" s="163">
        <v>1683</v>
      </c>
      <c r="G126" s="163">
        <v>1569</v>
      </c>
      <c r="H126" s="163">
        <v>1627</v>
      </c>
      <c r="I126" s="178">
        <f t="shared" ref="I126:I133" si="48">IFERROR(H126/G126-1,"-")</f>
        <v>3.696622052262577E-2</v>
      </c>
      <c r="J126" s="162">
        <f t="shared" si="47"/>
        <v>58</v>
      </c>
      <c r="K126" s="164">
        <f t="shared" si="46"/>
        <v>4.835569821526756E-3</v>
      </c>
    </row>
    <row r="127" spans="2:11" x14ac:dyDescent="0.25">
      <c r="B127" s="162" t="s">
        <v>113</v>
      </c>
      <c r="C127" s="163">
        <v>1281</v>
      </c>
      <c r="D127" s="163">
        <v>234</v>
      </c>
      <c r="E127" s="163">
        <v>951</v>
      </c>
      <c r="F127" s="163">
        <v>2175</v>
      </c>
      <c r="G127" s="163">
        <v>1964</v>
      </c>
      <c r="H127" s="163">
        <v>2299</v>
      </c>
      <c r="I127" s="178">
        <f t="shared" si="48"/>
        <v>0.17057026476578407</v>
      </c>
      <c r="J127" s="162">
        <f t="shared" si="47"/>
        <v>335</v>
      </c>
      <c r="K127" s="164">
        <f t="shared" si="46"/>
        <v>6.8328057896066456E-3</v>
      </c>
    </row>
    <row r="128" spans="2:11" x14ac:dyDescent="0.25">
      <c r="B128" s="162" t="s">
        <v>116</v>
      </c>
      <c r="C128" s="163">
        <v>701</v>
      </c>
      <c r="D128" s="163">
        <v>254</v>
      </c>
      <c r="E128" s="163">
        <v>659</v>
      </c>
      <c r="F128" s="163">
        <v>1025</v>
      </c>
      <c r="G128" s="163">
        <v>851</v>
      </c>
      <c r="H128" s="163">
        <v>858</v>
      </c>
      <c r="I128" s="178">
        <f t="shared" si="48"/>
        <v>8.2256169212691077E-3</v>
      </c>
      <c r="J128" s="162">
        <f t="shared" si="47"/>
        <v>7</v>
      </c>
      <c r="K128" s="164">
        <f t="shared" si="46"/>
        <v>2.5500423521020018E-3</v>
      </c>
    </row>
    <row r="129" spans="2:11" x14ac:dyDescent="0.25">
      <c r="B129" s="162" t="s">
        <v>123</v>
      </c>
      <c r="C129" s="163">
        <v>231</v>
      </c>
      <c r="D129" s="163">
        <v>38</v>
      </c>
      <c r="E129" s="163">
        <v>270</v>
      </c>
      <c r="F129" s="163">
        <v>297</v>
      </c>
      <c r="G129" s="163">
        <v>273</v>
      </c>
      <c r="H129" s="163">
        <v>376</v>
      </c>
      <c r="I129" s="178">
        <f t="shared" si="48"/>
        <v>0.37728937728937728</v>
      </c>
      <c r="J129" s="162">
        <f t="shared" si="47"/>
        <v>103</v>
      </c>
      <c r="K129" s="164">
        <f t="shared" si="46"/>
        <v>1.1175010773780334E-3</v>
      </c>
    </row>
    <row r="130" spans="2:11" x14ac:dyDescent="0.25">
      <c r="B130" s="162" t="s">
        <v>119</v>
      </c>
      <c r="C130" s="163">
        <v>222</v>
      </c>
      <c r="D130" s="163">
        <v>43</v>
      </c>
      <c r="E130" s="163">
        <v>170</v>
      </c>
      <c r="F130" s="163">
        <v>239</v>
      </c>
      <c r="G130" s="163">
        <v>277</v>
      </c>
      <c r="H130" s="163">
        <v>323</v>
      </c>
      <c r="I130" s="178">
        <f t="shared" si="48"/>
        <v>0.1660649819494584</v>
      </c>
      <c r="J130" s="162">
        <f t="shared" si="47"/>
        <v>46</v>
      </c>
      <c r="K130" s="164">
        <f t="shared" si="46"/>
        <v>9.5998097870506592E-4</v>
      </c>
    </row>
    <row r="131" spans="2:11" x14ac:dyDescent="0.25">
      <c r="B131" s="162" t="s">
        <v>128</v>
      </c>
      <c r="C131" s="163">
        <v>301</v>
      </c>
      <c r="D131" s="163">
        <v>2</v>
      </c>
      <c r="E131" s="163">
        <v>168</v>
      </c>
      <c r="F131" s="163">
        <v>190</v>
      </c>
      <c r="G131" s="163">
        <v>268</v>
      </c>
      <c r="H131" s="163">
        <v>203</v>
      </c>
      <c r="I131" s="178">
        <f t="shared" si="48"/>
        <v>-0.2425373134328358</v>
      </c>
      <c r="J131" s="162">
        <f t="shared" si="47"/>
        <v>-65</v>
      </c>
      <c r="K131" s="164">
        <f t="shared" si="46"/>
        <v>6.0333169869079991E-4</v>
      </c>
    </row>
    <row r="132" spans="2:11" x14ac:dyDescent="0.25">
      <c r="B132" s="162" t="s">
        <v>131</v>
      </c>
      <c r="C132" s="163">
        <v>386</v>
      </c>
      <c r="D132" s="163">
        <v>20</v>
      </c>
      <c r="E132" s="163">
        <v>275</v>
      </c>
      <c r="F132" s="163">
        <v>453</v>
      </c>
      <c r="G132" s="163">
        <v>381</v>
      </c>
      <c r="H132" s="163">
        <v>448</v>
      </c>
      <c r="I132" s="178">
        <f t="shared" si="48"/>
        <v>0.1758530183727034</v>
      </c>
      <c r="J132" s="162">
        <f t="shared" si="47"/>
        <v>67</v>
      </c>
      <c r="K132" s="164">
        <f t="shared" si="46"/>
        <v>1.331490645386593E-3</v>
      </c>
    </row>
    <row r="133" spans="2:11" x14ac:dyDescent="0.25">
      <c r="B133" s="167" t="s">
        <v>145</v>
      </c>
      <c r="C133" s="168">
        <f t="shared" ref="C133:H133" si="49">C125-SUM(C126:C132)</f>
        <v>6353</v>
      </c>
      <c r="D133" s="168">
        <f t="shared" si="49"/>
        <v>1526</v>
      </c>
      <c r="E133" s="168">
        <f t="shared" si="49"/>
        <v>4275</v>
      </c>
      <c r="F133" s="168">
        <f t="shared" si="49"/>
        <v>7095</v>
      </c>
      <c r="G133" s="168">
        <f t="shared" si="49"/>
        <v>6384</v>
      </c>
      <c r="H133" s="168">
        <f t="shared" si="49"/>
        <v>6552</v>
      </c>
      <c r="I133" s="179">
        <f t="shared" si="48"/>
        <v>2.6315789473684292E-2</v>
      </c>
      <c r="J133" s="167">
        <f>H133-G133</f>
        <v>168</v>
      </c>
      <c r="K133" s="169">
        <f t="shared" si="46"/>
        <v>1.9473050688778921E-2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0">C136+C139</f>
        <v>15979</v>
      </c>
      <c r="D135" s="175">
        <f t="shared" si="50"/>
        <v>5851</v>
      </c>
      <c r="E135" s="175">
        <f t="shared" si="50"/>
        <v>12209</v>
      </c>
      <c r="F135" s="175">
        <f t="shared" si="50"/>
        <v>18402</v>
      </c>
      <c r="G135" s="175">
        <f t="shared" si="50"/>
        <v>18282</v>
      </c>
      <c r="H135" s="175">
        <f t="shared" si="50"/>
        <v>18130</v>
      </c>
      <c r="I135" s="176">
        <f>IFERROR(H135/G135-1,"-")</f>
        <v>-8.3141888196039959E-3</v>
      </c>
      <c r="J135" s="175">
        <f>H135-G135</f>
        <v>-152</v>
      </c>
      <c r="K135" s="176">
        <f t="shared" ref="K135:K147" si="51">H135/H$9</f>
        <v>5.3883762055488685E-2</v>
      </c>
    </row>
    <row r="136" spans="2:11" x14ac:dyDescent="0.25">
      <c r="B136" s="158" t="s">
        <v>97</v>
      </c>
      <c r="C136" s="159">
        <v>699</v>
      </c>
      <c r="D136" s="159">
        <v>3274</v>
      </c>
      <c r="E136" s="159">
        <v>617</v>
      </c>
      <c r="F136" s="159">
        <v>1388</v>
      </c>
      <c r="G136" s="159">
        <v>766</v>
      </c>
      <c r="H136" s="159">
        <v>668</v>
      </c>
      <c r="I136" s="177">
        <f>IFERROR(H136/G136-1,"-")</f>
        <v>-0.12793733681462138</v>
      </c>
      <c r="J136" s="158">
        <f t="shared" ref="J136:J146" si="52">H136-G136</f>
        <v>-98</v>
      </c>
      <c r="K136" s="160">
        <f t="shared" si="51"/>
        <v>1.9853476587460804E-3</v>
      </c>
    </row>
    <row r="137" spans="2:11" x14ac:dyDescent="0.25">
      <c r="B137" s="162" t="s">
        <v>103</v>
      </c>
      <c r="C137" s="163">
        <v>421</v>
      </c>
      <c r="D137" s="163">
        <v>2819</v>
      </c>
      <c r="E137" s="163">
        <v>212</v>
      </c>
      <c r="F137" s="163">
        <v>864</v>
      </c>
      <c r="G137" s="163">
        <v>445</v>
      </c>
      <c r="H137" s="163">
        <v>219</v>
      </c>
      <c r="I137" s="178">
        <f>IFERROR(H137/G137-1,"-")</f>
        <v>-0.50786516853932584</v>
      </c>
      <c r="J137" s="162">
        <f t="shared" si="52"/>
        <v>-226</v>
      </c>
      <c r="K137" s="164">
        <f t="shared" si="51"/>
        <v>6.5088493602603545E-4</v>
      </c>
    </row>
    <row r="138" spans="2:11" x14ac:dyDescent="0.25">
      <c r="B138" s="162" t="s">
        <v>100</v>
      </c>
      <c r="C138" s="163">
        <v>278</v>
      </c>
      <c r="D138" s="163">
        <v>455</v>
      </c>
      <c r="E138" s="163">
        <v>405</v>
      </c>
      <c r="F138" s="163">
        <v>524</v>
      </c>
      <c r="G138" s="163">
        <v>321</v>
      </c>
      <c r="H138" s="163">
        <v>449</v>
      </c>
      <c r="I138" s="178">
        <f>IFERROR(H138/G138-1,"-")</f>
        <v>0.39875389408099693</v>
      </c>
      <c r="J138" s="162">
        <f t="shared" si="52"/>
        <v>128</v>
      </c>
      <c r="K138" s="164">
        <f t="shared" si="51"/>
        <v>1.3344627227200451E-3</v>
      </c>
    </row>
    <row r="139" spans="2:11" x14ac:dyDescent="0.25">
      <c r="B139" s="158" t="s">
        <v>107</v>
      </c>
      <c r="C139" s="159">
        <v>15280</v>
      </c>
      <c r="D139" s="159">
        <v>2577</v>
      </c>
      <c r="E139" s="159">
        <v>11592</v>
      </c>
      <c r="F139" s="159">
        <v>17014</v>
      </c>
      <c r="G139" s="159">
        <v>17516</v>
      </c>
      <c r="H139" s="159">
        <v>17462</v>
      </c>
      <c r="I139" s="177">
        <f>IFERROR(H139/G139-1,"-")</f>
        <v>-3.082895638273575E-3</v>
      </c>
      <c r="J139" s="158">
        <f t="shared" si="52"/>
        <v>-54</v>
      </c>
      <c r="K139" s="160">
        <f t="shared" si="51"/>
        <v>5.1898414396742601E-2</v>
      </c>
    </row>
    <row r="140" spans="2:11" x14ac:dyDescent="0.25">
      <c r="B140" s="162" t="s">
        <v>110</v>
      </c>
      <c r="C140" s="163">
        <v>6291</v>
      </c>
      <c r="D140" s="163">
        <v>75</v>
      </c>
      <c r="E140" s="163">
        <v>3590</v>
      </c>
      <c r="F140" s="163">
        <v>6123</v>
      </c>
      <c r="G140" s="163">
        <v>6945</v>
      </c>
      <c r="H140" s="163">
        <v>7122</v>
      </c>
      <c r="I140" s="178">
        <f t="shared" ref="I140:I147" si="53">IFERROR(H140/G140-1,"-")</f>
        <v>2.548596112311019E-2</v>
      </c>
      <c r="J140" s="162">
        <f t="shared" si="52"/>
        <v>177</v>
      </c>
      <c r="K140" s="164">
        <f t="shared" si="51"/>
        <v>2.1167134768846685E-2</v>
      </c>
    </row>
    <row r="141" spans="2:11" x14ac:dyDescent="0.25">
      <c r="B141" s="162" t="s">
        <v>113</v>
      </c>
      <c r="C141" s="163">
        <v>1220</v>
      </c>
      <c r="D141" s="163">
        <v>209</v>
      </c>
      <c r="E141" s="163">
        <v>737</v>
      </c>
      <c r="F141" s="163">
        <v>1394</v>
      </c>
      <c r="G141" s="163">
        <v>1333</v>
      </c>
      <c r="H141" s="163">
        <v>1480</v>
      </c>
      <c r="I141" s="178">
        <f t="shared" si="53"/>
        <v>0.11027756939234812</v>
      </c>
      <c r="J141" s="162">
        <f t="shared" si="52"/>
        <v>147</v>
      </c>
      <c r="K141" s="164">
        <f t="shared" si="51"/>
        <v>4.3986744535092805E-3</v>
      </c>
    </row>
    <row r="142" spans="2:11" x14ac:dyDescent="0.25">
      <c r="B142" s="162" t="s">
        <v>116</v>
      </c>
      <c r="C142" s="163">
        <v>1307</v>
      </c>
      <c r="D142" s="163">
        <v>991</v>
      </c>
      <c r="E142" s="163">
        <v>1230</v>
      </c>
      <c r="F142" s="163">
        <v>1456</v>
      </c>
      <c r="G142" s="163">
        <v>1276</v>
      </c>
      <c r="H142" s="163">
        <v>1336</v>
      </c>
      <c r="I142" s="178">
        <f t="shared" si="53"/>
        <v>4.7021943573667624E-2</v>
      </c>
      <c r="J142" s="162">
        <f t="shared" si="52"/>
        <v>60</v>
      </c>
      <c r="K142" s="164">
        <f t="shared" si="51"/>
        <v>3.9706953174921608E-3</v>
      </c>
    </row>
    <row r="143" spans="2:11" x14ac:dyDescent="0.25">
      <c r="B143" s="162" t="s">
        <v>123</v>
      </c>
      <c r="C143" s="163">
        <v>152</v>
      </c>
      <c r="D143" s="163">
        <v>29</v>
      </c>
      <c r="E143" s="163">
        <v>728</v>
      </c>
      <c r="F143" s="163">
        <v>565</v>
      </c>
      <c r="G143" s="163">
        <v>448</v>
      </c>
      <c r="H143" s="163">
        <v>410</v>
      </c>
      <c r="I143" s="178">
        <f t="shared" si="53"/>
        <v>-8.4821428571428603E-2</v>
      </c>
      <c r="J143" s="162">
        <f t="shared" si="52"/>
        <v>-38</v>
      </c>
      <c r="K143" s="164">
        <f t="shared" si="51"/>
        <v>1.2185517067154086E-3</v>
      </c>
    </row>
    <row r="144" spans="2:11" x14ac:dyDescent="0.25">
      <c r="B144" s="162" t="s">
        <v>119</v>
      </c>
      <c r="C144" s="163">
        <v>251</v>
      </c>
      <c r="D144" s="163">
        <v>174</v>
      </c>
      <c r="E144" s="163">
        <v>325</v>
      </c>
      <c r="F144" s="163">
        <v>305</v>
      </c>
      <c r="G144" s="163">
        <v>314</v>
      </c>
      <c r="H144" s="163">
        <v>240</v>
      </c>
      <c r="I144" s="178">
        <f t="shared" si="53"/>
        <v>-0.23566878980891715</v>
      </c>
      <c r="J144" s="162">
        <f t="shared" si="52"/>
        <v>-74</v>
      </c>
      <c r="K144" s="164">
        <f t="shared" si="51"/>
        <v>7.1329856002853192E-4</v>
      </c>
    </row>
    <row r="145" spans="2:11" x14ac:dyDescent="0.25">
      <c r="B145" s="162" t="s">
        <v>128</v>
      </c>
      <c r="C145" s="163">
        <v>471</v>
      </c>
      <c r="D145" s="163">
        <v>3</v>
      </c>
      <c r="E145" s="163">
        <v>370</v>
      </c>
      <c r="F145" s="163">
        <v>796</v>
      </c>
      <c r="G145" s="163">
        <v>544</v>
      </c>
      <c r="H145" s="163">
        <v>538</v>
      </c>
      <c r="I145" s="178">
        <f t="shared" si="53"/>
        <v>-1.1029411764705843E-2</v>
      </c>
      <c r="J145" s="162">
        <f t="shared" si="52"/>
        <v>-6</v>
      </c>
      <c r="K145" s="164">
        <f t="shared" si="51"/>
        <v>1.5989776053972925E-3</v>
      </c>
    </row>
    <row r="146" spans="2:11" x14ac:dyDescent="0.25">
      <c r="B146" s="162" t="s">
        <v>131</v>
      </c>
      <c r="C146" s="163">
        <v>1030</v>
      </c>
      <c r="D146" s="163">
        <v>8</v>
      </c>
      <c r="E146" s="163">
        <v>207</v>
      </c>
      <c r="F146" s="163">
        <v>470</v>
      </c>
      <c r="G146" s="163">
        <v>394</v>
      </c>
      <c r="H146" s="163">
        <v>241</v>
      </c>
      <c r="I146" s="178">
        <f t="shared" si="53"/>
        <v>-0.3883248730964467</v>
      </c>
      <c r="J146" s="162">
        <f t="shared" si="52"/>
        <v>-153</v>
      </c>
      <c r="K146" s="164">
        <f t="shared" si="51"/>
        <v>7.1627063736198412E-4</v>
      </c>
    </row>
    <row r="147" spans="2:11" x14ac:dyDescent="0.25">
      <c r="B147" s="167" t="s">
        <v>145</v>
      </c>
      <c r="C147" s="168">
        <f t="shared" ref="C147:H147" si="54">C139-SUM(C140:C146)</f>
        <v>4558</v>
      </c>
      <c r="D147" s="168">
        <f t="shared" si="54"/>
        <v>1088</v>
      </c>
      <c r="E147" s="168">
        <f t="shared" si="54"/>
        <v>4405</v>
      </c>
      <c r="F147" s="168">
        <f t="shared" si="54"/>
        <v>5905</v>
      </c>
      <c r="G147" s="168">
        <f t="shared" si="54"/>
        <v>6262</v>
      </c>
      <c r="H147" s="168">
        <f t="shared" si="54"/>
        <v>6095</v>
      </c>
      <c r="I147" s="179">
        <f t="shared" si="53"/>
        <v>-2.666879591184923E-2</v>
      </c>
      <c r="J147" s="167">
        <f>H147-G147</f>
        <v>-167</v>
      </c>
      <c r="K147" s="169">
        <f t="shared" si="51"/>
        <v>1.811481134739126E-2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5">C150+C153</f>
        <v>8645</v>
      </c>
      <c r="D149" s="175">
        <f t="shared" si="55"/>
        <v>2147</v>
      </c>
      <c r="E149" s="175">
        <f t="shared" si="55"/>
        <v>7184</v>
      </c>
      <c r="F149" s="175">
        <f t="shared" si="55"/>
        <v>9195</v>
      </c>
      <c r="G149" s="175">
        <f t="shared" si="55"/>
        <v>9950</v>
      </c>
      <c r="H149" s="175">
        <f t="shared" si="55"/>
        <v>9143</v>
      </c>
      <c r="I149" s="176">
        <f>IFERROR(H149/G149-1,"-")</f>
        <v>-8.11055276381909E-2</v>
      </c>
      <c r="J149" s="175">
        <f>H149-G149</f>
        <v>-807</v>
      </c>
      <c r="K149" s="176">
        <f t="shared" ref="K149:K161" si="56">H149/H$9</f>
        <v>2.7173703059753616E-2</v>
      </c>
    </row>
    <row r="150" spans="2:11" x14ac:dyDescent="0.25">
      <c r="B150" s="158" t="s">
        <v>97</v>
      </c>
      <c r="C150" s="159">
        <v>2313</v>
      </c>
      <c r="D150" s="159">
        <v>1523</v>
      </c>
      <c r="E150" s="159">
        <v>3059</v>
      </c>
      <c r="F150" s="159">
        <v>3746</v>
      </c>
      <c r="G150" s="159">
        <v>3618</v>
      </c>
      <c r="H150" s="159">
        <v>3143</v>
      </c>
      <c r="I150" s="177">
        <f>IFERROR(H150/G150-1,"-")</f>
        <v>-0.13128800442233279</v>
      </c>
      <c r="J150" s="158">
        <f t="shared" ref="J150:J160" si="57">H150-G150</f>
        <v>-475</v>
      </c>
      <c r="K150" s="160">
        <f t="shared" si="56"/>
        <v>9.3412390590403155E-3</v>
      </c>
    </row>
    <row r="151" spans="2:11" x14ac:dyDescent="0.25">
      <c r="B151" s="162" t="s">
        <v>103</v>
      </c>
      <c r="C151" s="163">
        <v>536</v>
      </c>
      <c r="D151" s="163">
        <v>1276</v>
      </c>
      <c r="E151" s="163">
        <v>2343</v>
      </c>
      <c r="F151" s="163">
        <v>2593</v>
      </c>
      <c r="G151" s="163">
        <v>2748</v>
      </c>
      <c r="H151" s="163">
        <v>2141</v>
      </c>
      <c r="I151" s="178">
        <f>IFERROR(H151/G151-1,"-")</f>
        <v>-0.22088791848617173</v>
      </c>
      <c r="J151" s="162">
        <f t="shared" si="57"/>
        <v>-607</v>
      </c>
      <c r="K151" s="164">
        <f t="shared" si="56"/>
        <v>6.3632175709211957E-3</v>
      </c>
    </row>
    <row r="152" spans="2:11" x14ac:dyDescent="0.25">
      <c r="B152" s="162" t="s">
        <v>100</v>
      </c>
      <c r="C152" s="163">
        <v>1777</v>
      </c>
      <c r="D152" s="163">
        <v>247</v>
      </c>
      <c r="E152" s="163">
        <v>716</v>
      </c>
      <c r="F152" s="163">
        <v>1153</v>
      </c>
      <c r="G152" s="163">
        <v>870</v>
      </c>
      <c r="H152" s="163">
        <v>1002</v>
      </c>
      <c r="I152" s="178">
        <f>IFERROR(H152/G152-1,"-")</f>
        <v>0.15172413793103456</v>
      </c>
      <c r="J152" s="162">
        <f t="shared" si="57"/>
        <v>132</v>
      </c>
      <c r="K152" s="164">
        <f t="shared" si="56"/>
        <v>2.978021488119121E-3</v>
      </c>
    </row>
    <row r="153" spans="2:11" x14ac:dyDescent="0.25">
      <c r="B153" s="158" t="s">
        <v>107</v>
      </c>
      <c r="C153" s="159">
        <v>6332</v>
      </c>
      <c r="D153" s="159">
        <v>624</v>
      </c>
      <c r="E153" s="159">
        <v>4125</v>
      </c>
      <c r="F153" s="159">
        <v>5449</v>
      </c>
      <c r="G153" s="159">
        <v>6332</v>
      </c>
      <c r="H153" s="159">
        <v>6000</v>
      </c>
      <c r="I153" s="177">
        <f>IFERROR(H153/G153-1,"-")</f>
        <v>-5.243209096651924E-2</v>
      </c>
      <c r="J153" s="158">
        <f t="shared" si="57"/>
        <v>-332</v>
      </c>
      <c r="K153" s="160">
        <f t="shared" si="56"/>
        <v>1.78324640007133E-2</v>
      </c>
    </row>
    <row r="154" spans="2:11" x14ac:dyDescent="0.25">
      <c r="B154" s="162" t="s">
        <v>110</v>
      </c>
      <c r="C154" s="163">
        <v>2132</v>
      </c>
      <c r="D154" s="163">
        <v>25</v>
      </c>
      <c r="E154" s="163">
        <v>1356</v>
      </c>
      <c r="F154" s="163">
        <v>1749</v>
      </c>
      <c r="G154" s="163">
        <v>2037</v>
      </c>
      <c r="H154" s="163">
        <v>1145</v>
      </c>
      <c r="I154" s="178">
        <f t="shared" ref="I154:I161" si="58">IFERROR(H154/G154-1,"-")</f>
        <v>-0.43789887088856161</v>
      </c>
      <c r="J154" s="162">
        <f t="shared" si="57"/>
        <v>-892</v>
      </c>
      <c r="K154" s="164">
        <f t="shared" si="56"/>
        <v>3.4030285468027877E-3</v>
      </c>
    </row>
    <row r="155" spans="2:11" x14ac:dyDescent="0.25">
      <c r="B155" s="162" t="s">
        <v>113</v>
      </c>
      <c r="C155" s="163">
        <v>1627</v>
      </c>
      <c r="D155" s="163">
        <v>164</v>
      </c>
      <c r="E155" s="163">
        <v>852</v>
      </c>
      <c r="F155" s="163">
        <v>1068</v>
      </c>
      <c r="G155" s="163">
        <v>1154</v>
      </c>
      <c r="H155" s="163">
        <v>1096</v>
      </c>
      <c r="I155" s="178">
        <f t="shared" si="58"/>
        <v>-5.0259965337954959E-2</v>
      </c>
      <c r="J155" s="162">
        <f t="shared" si="57"/>
        <v>-58</v>
      </c>
      <c r="K155" s="164">
        <f t="shared" si="56"/>
        <v>3.2573967574636292E-3</v>
      </c>
    </row>
    <row r="156" spans="2:11" x14ac:dyDescent="0.25">
      <c r="B156" s="162" t="s">
        <v>116</v>
      </c>
      <c r="C156" s="163">
        <v>739</v>
      </c>
      <c r="D156" s="163">
        <v>136</v>
      </c>
      <c r="E156" s="163">
        <v>408</v>
      </c>
      <c r="F156" s="163">
        <v>741</v>
      </c>
      <c r="G156" s="163">
        <v>814</v>
      </c>
      <c r="H156" s="163">
        <v>1197</v>
      </c>
      <c r="I156" s="178">
        <f t="shared" si="58"/>
        <v>0.47051597051597049</v>
      </c>
      <c r="J156" s="162">
        <f t="shared" si="57"/>
        <v>383</v>
      </c>
      <c r="K156" s="164">
        <f t="shared" si="56"/>
        <v>3.557576568142303E-3</v>
      </c>
    </row>
    <row r="157" spans="2:11" x14ac:dyDescent="0.25">
      <c r="B157" s="162" t="s">
        <v>123</v>
      </c>
      <c r="C157" s="163">
        <v>196</v>
      </c>
      <c r="D157" s="163">
        <v>12</v>
      </c>
      <c r="E157" s="163">
        <v>148</v>
      </c>
      <c r="F157" s="163">
        <v>174</v>
      </c>
      <c r="G157" s="163">
        <v>238</v>
      </c>
      <c r="H157" s="163">
        <v>312</v>
      </c>
      <c r="I157" s="178">
        <f t="shared" si="58"/>
        <v>0.31092436974789917</v>
      </c>
      <c r="J157" s="162">
        <f t="shared" si="57"/>
        <v>74</v>
      </c>
      <c r="K157" s="164">
        <f t="shared" si="56"/>
        <v>9.2728812803709152E-4</v>
      </c>
    </row>
    <row r="158" spans="2:11" x14ac:dyDescent="0.25">
      <c r="B158" s="162" t="s">
        <v>119</v>
      </c>
      <c r="C158" s="163">
        <v>197</v>
      </c>
      <c r="D158" s="163">
        <v>26</v>
      </c>
      <c r="E158" s="163">
        <v>196</v>
      </c>
      <c r="F158" s="163">
        <v>270</v>
      </c>
      <c r="G158" s="163">
        <v>308</v>
      </c>
      <c r="H158" s="163">
        <v>346</v>
      </c>
      <c r="I158" s="178">
        <f t="shared" si="58"/>
        <v>0.12337662337662336</v>
      </c>
      <c r="J158" s="162">
        <f t="shared" si="57"/>
        <v>38</v>
      </c>
      <c r="K158" s="164">
        <f t="shared" si="56"/>
        <v>1.0283387573744669E-3</v>
      </c>
    </row>
    <row r="159" spans="2:11" x14ac:dyDescent="0.25">
      <c r="B159" s="162" t="s">
        <v>128</v>
      </c>
      <c r="C159" s="163">
        <v>116</v>
      </c>
      <c r="D159" s="163">
        <v>6</v>
      </c>
      <c r="E159" s="163">
        <v>96</v>
      </c>
      <c r="F159" s="163">
        <v>53</v>
      </c>
      <c r="G159" s="163">
        <v>125</v>
      </c>
      <c r="H159" s="163">
        <v>57</v>
      </c>
      <c r="I159" s="178">
        <f t="shared" si="58"/>
        <v>-0.54400000000000004</v>
      </c>
      <c r="J159" s="162">
        <f t="shared" si="57"/>
        <v>-68</v>
      </c>
      <c r="K159" s="164">
        <f t="shared" si="56"/>
        <v>1.6940840800677633E-4</v>
      </c>
    </row>
    <row r="160" spans="2:11" x14ac:dyDescent="0.25">
      <c r="B160" s="162" t="s">
        <v>131</v>
      </c>
      <c r="C160" s="163">
        <v>143</v>
      </c>
      <c r="D160" s="163">
        <v>10</v>
      </c>
      <c r="E160" s="163">
        <v>124</v>
      </c>
      <c r="F160" s="163">
        <v>210</v>
      </c>
      <c r="G160" s="163">
        <v>121</v>
      </c>
      <c r="H160" s="163">
        <v>77</v>
      </c>
      <c r="I160" s="178">
        <f t="shared" si="58"/>
        <v>-0.36363636363636365</v>
      </c>
      <c r="J160" s="162">
        <f t="shared" si="57"/>
        <v>-44</v>
      </c>
      <c r="K160" s="164">
        <f t="shared" si="56"/>
        <v>2.2884995467582067E-4</v>
      </c>
    </row>
    <row r="161" spans="2:11" x14ac:dyDescent="0.25">
      <c r="B161" s="167" t="s">
        <v>145</v>
      </c>
      <c r="C161" s="168">
        <f t="shared" ref="C161:H161" si="59">C153-SUM(C154:C160)</f>
        <v>1182</v>
      </c>
      <c r="D161" s="168">
        <f t="shared" si="59"/>
        <v>245</v>
      </c>
      <c r="E161" s="168">
        <f t="shared" si="59"/>
        <v>945</v>
      </c>
      <c r="F161" s="168">
        <f t="shared" si="59"/>
        <v>1184</v>
      </c>
      <c r="G161" s="168">
        <f t="shared" si="59"/>
        <v>1535</v>
      </c>
      <c r="H161" s="168">
        <f t="shared" si="59"/>
        <v>1770</v>
      </c>
      <c r="I161" s="179">
        <f t="shared" si="58"/>
        <v>0.15309446254071668</v>
      </c>
      <c r="J161" s="167">
        <f>H161-G161</f>
        <v>235</v>
      </c>
      <c r="K161" s="169">
        <f t="shared" si="56"/>
        <v>5.2605768802104231E-3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1FE45-280C-4AE6-A274-CC01C7E7B727}">
  <sheetPr codeName="Hoja17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3"/>
      <c r="K4" s="143"/>
      <c r="N4" s="142" t="s">
        <v>259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N6" s="144"/>
      <c r="O6" s="298" t="s">
        <v>43</v>
      </c>
      <c r="P6" s="299"/>
      <c r="Q6" s="299"/>
      <c r="R6" s="299"/>
      <c r="S6" s="299"/>
      <c r="T6" s="299"/>
      <c r="U6" s="299"/>
      <c r="V6" s="299"/>
      <c r="W6" s="299"/>
    </row>
    <row r="7" spans="1:23" s="145" customFormat="1" ht="72" customHeight="1" x14ac:dyDescent="0.25">
      <c r="B7" s="146"/>
      <c r="C7" s="171" t="s">
        <v>304</v>
      </c>
      <c r="D7" s="171" t="s">
        <v>305</v>
      </c>
      <c r="E7" s="171" t="s">
        <v>306</v>
      </c>
      <c r="F7" s="171" t="s">
        <v>307</v>
      </c>
      <c r="G7" s="171" t="s">
        <v>308</v>
      </c>
      <c r="H7" s="171" t="s">
        <v>309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304</v>
      </c>
      <c r="P7" s="171" t="s">
        <v>305</v>
      </c>
      <c r="Q7" s="171" t="s">
        <v>306</v>
      </c>
      <c r="R7" s="171" t="s">
        <v>307</v>
      </c>
      <c r="S7" s="171" t="s">
        <v>308</v>
      </c>
      <c r="T7" s="171" t="s">
        <v>309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50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93024</v>
      </c>
      <c r="D9" s="175">
        <f t="shared" si="0"/>
        <v>10691</v>
      </c>
      <c r="E9" s="175">
        <f t="shared" si="0"/>
        <v>61995</v>
      </c>
      <c r="F9" s="175">
        <f t="shared" si="0"/>
        <v>80478</v>
      </c>
      <c r="G9" s="175">
        <f t="shared" si="0"/>
        <v>89182</v>
      </c>
      <c r="H9" s="175">
        <f t="shared" si="0"/>
        <v>85997</v>
      </c>
      <c r="I9" s="176">
        <f>IFERROR(H9/G9-1,"-")</f>
        <v>-3.5713484783924998E-2</v>
      </c>
      <c r="J9" s="175">
        <f t="shared" ref="J9:J21" si="1">H9-G9</f>
        <v>-3185</v>
      </c>
      <c r="K9" s="176">
        <f t="shared" ref="K9:K21" si="2">H9/H$9</f>
        <v>1</v>
      </c>
      <c r="N9" s="155" t="s">
        <v>68</v>
      </c>
      <c r="O9" s="175">
        <f t="shared" ref="O9:T9" si="3">O10+O13</f>
        <v>5315</v>
      </c>
      <c r="P9" s="175">
        <f t="shared" si="3"/>
        <v>6</v>
      </c>
      <c r="Q9" s="175">
        <f t="shared" si="3"/>
        <v>1698</v>
      </c>
      <c r="R9" s="175">
        <f t="shared" si="3"/>
        <v>2182</v>
      </c>
      <c r="S9" s="175">
        <f t="shared" si="3"/>
        <v>1998</v>
      </c>
      <c r="T9" s="175">
        <f t="shared" si="3"/>
        <v>2236</v>
      </c>
      <c r="U9" s="176">
        <f>IFERROR(T9/S9-1,"-")</f>
        <v>0.11911911911911921</v>
      </c>
      <c r="V9" s="175">
        <f>T9-S9</f>
        <v>238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7100</v>
      </c>
      <c r="D10" s="159">
        <v>2860</v>
      </c>
      <c r="E10" s="159">
        <v>4551</v>
      </c>
      <c r="F10" s="159">
        <v>5711</v>
      </c>
      <c r="G10" s="159">
        <v>4937</v>
      </c>
      <c r="H10" s="159">
        <v>5915</v>
      </c>
      <c r="I10" s="177">
        <f>IFERROR(H10/G10-1,"-")</f>
        <v>0.19809600972250352</v>
      </c>
      <c r="J10" s="158">
        <f t="shared" si="1"/>
        <v>978</v>
      </c>
      <c r="K10" s="160">
        <f t="shared" si="2"/>
        <v>6.8781469121015848E-2</v>
      </c>
      <c r="N10" s="158" t="s">
        <v>97</v>
      </c>
      <c r="O10" s="159">
        <v>556</v>
      </c>
      <c r="P10" s="159">
        <v>6</v>
      </c>
      <c r="Q10" s="159">
        <v>216</v>
      </c>
      <c r="R10" s="159">
        <v>198</v>
      </c>
      <c r="S10" s="159">
        <v>156</v>
      </c>
      <c r="T10" s="159">
        <v>173</v>
      </c>
      <c r="U10" s="177">
        <f>IFERROR(T10/S10-1,"-")</f>
        <v>0.10897435897435903</v>
      </c>
      <c r="V10" s="158">
        <f t="shared" ref="V10:V20" si="5">T10-S10</f>
        <v>17</v>
      </c>
      <c r="W10" s="160">
        <f t="shared" si="4"/>
        <v>7.7370304114490154E-2</v>
      </c>
    </row>
    <row r="11" spans="1:23" x14ac:dyDescent="0.25">
      <c r="A11" s="161" t="s">
        <v>100</v>
      </c>
      <c r="B11" s="162" t="s">
        <v>103</v>
      </c>
      <c r="C11" s="163">
        <v>3816</v>
      </c>
      <c r="D11" s="163">
        <v>2327</v>
      </c>
      <c r="E11" s="163">
        <v>2463</v>
      </c>
      <c r="F11" s="163">
        <v>3082</v>
      </c>
      <c r="G11" s="163">
        <v>1935</v>
      </c>
      <c r="H11" s="163">
        <v>2582</v>
      </c>
      <c r="I11" s="178">
        <f>IFERROR(H11/G11-1,"-")</f>
        <v>0.33436692506459953</v>
      </c>
      <c r="J11" s="162">
        <f t="shared" si="1"/>
        <v>647</v>
      </c>
      <c r="K11" s="164">
        <f t="shared" si="2"/>
        <v>3.0024303173366514E-2</v>
      </c>
      <c r="N11" s="162" t="s">
        <v>103</v>
      </c>
      <c r="O11" s="163">
        <v>269</v>
      </c>
      <c r="P11" s="163">
        <v>0</v>
      </c>
      <c r="Q11" s="163">
        <v>117</v>
      </c>
      <c r="R11" s="163">
        <v>70</v>
      </c>
      <c r="S11" s="163">
        <v>47</v>
      </c>
      <c r="T11" s="163">
        <v>27</v>
      </c>
      <c r="U11" s="178">
        <f>IFERROR(T11/S11-1,"-")</f>
        <v>-0.42553191489361697</v>
      </c>
      <c r="V11" s="162">
        <f t="shared" si="5"/>
        <v>-20</v>
      </c>
      <c r="W11" s="164">
        <f>T11/T$9</f>
        <v>1.2075134168157423E-2</v>
      </c>
    </row>
    <row r="12" spans="1:23" x14ac:dyDescent="0.25">
      <c r="A12" s="1"/>
      <c r="B12" s="162" t="s">
        <v>100</v>
      </c>
      <c r="C12" s="163">
        <v>3284</v>
      </c>
      <c r="D12" s="163">
        <v>533</v>
      </c>
      <c r="E12" s="163">
        <v>2088</v>
      </c>
      <c r="F12" s="163">
        <v>2629</v>
      </c>
      <c r="G12" s="163">
        <v>3002</v>
      </c>
      <c r="H12" s="163">
        <v>3333</v>
      </c>
      <c r="I12" s="178">
        <f>IFERROR(H12/G12-1,"-")</f>
        <v>0.1102598267821453</v>
      </c>
      <c r="J12" s="162">
        <f t="shared" si="1"/>
        <v>331</v>
      </c>
      <c r="K12" s="164">
        <f t="shared" si="2"/>
        <v>3.8757165947649337E-2</v>
      </c>
      <c r="N12" s="162" t="s">
        <v>100</v>
      </c>
      <c r="O12" s="163">
        <v>287</v>
      </c>
      <c r="P12" s="163">
        <v>6</v>
      </c>
      <c r="Q12" s="163">
        <v>99</v>
      </c>
      <c r="R12" s="163">
        <v>128</v>
      </c>
      <c r="S12" s="163">
        <v>109</v>
      </c>
      <c r="T12" s="163">
        <v>146</v>
      </c>
      <c r="U12" s="178">
        <f>IFERROR(T12/S12-1,"-")</f>
        <v>0.33944954128440363</v>
      </c>
      <c r="V12" s="162">
        <f t="shared" si="5"/>
        <v>37</v>
      </c>
      <c r="W12" s="164">
        <f t="shared" si="4"/>
        <v>6.5295169946332735E-2</v>
      </c>
    </row>
    <row r="13" spans="1:23" s="56" customFormat="1" x14ac:dyDescent="0.25">
      <c r="B13" s="158" t="s">
        <v>107</v>
      </c>
      <c r="C13" s="159">
        <v>85924</v>
      </c>
      <c r="D13" s="159">
        <v>7831</v>
      </c>
      <c r="E13" s="159">
        <v>57444</v>
      </c>
      <c r="F13" s="159">
        <v>74767</v>
      </c>
      <c r="G13" s="159">
        <v>84245</v>
      </c>
      <c r="H13" s="159">
        <v>80082</v>
      </c>
      <c r="I13" s="177">
        <f>IFERROR(H13/G13-1,"-")</f>
        <v>-4.941539557243757E-2</v>
      </c>
      <c r="J13" s="158">
        <f t="shared" si="1"/>
        <v>-4163</v>
      </c>
      <c r="K13" s="160">
        <f t="shared" si="2"/>
        <v>0.9312185308789841</v>
      </c>
      <c r="N13" s="158" t="s">
        <v>107</v>
      </c>
      <c r="O13" s="159">
        <v>4759</v>
      </c>
      <c r="P13" s="159">
        <v>0</v>
      </c>
      <c r="Q13" s="159">
        <v>1482</v>
      </c>
      <c r="R13" s="159">
        <v>1984</v>
      </c>
      <c r="S13" s="159">
        <v>1842</v>
      </c>
      <c r="T13" s="159">
        <v>2063</v>
      </c>
      <c r="U13" s="177">
        <f>IFERROR(T13/S13-1,"-")</f>
        <v>0.11997828447339853</v>
      </c>
      <c r="V13" s="158">
        <f t="shared" si="5"/>
        <v>221</v>
      </c>
      <c r="W13" s="160">
        <f t="shared" si="4"/>
        <v>0.9226296958855098</v>
      </c>
    </row>
    <row r="14" spans="1:23" s="56" customFormat="1" x14ac:dyDescent="0.25">
      <c r="B14" s="162" t="s">
        <v>110</v>
      </c>
      <c r="C14" s="163">
        <v>36419</v>
      </c>
      <c r="D14" s="163">
        <v>798</v>
      </c>
      <c r="E14" s="163">
        <v>18577</v>
      </c>
      <c r="F14" s="163">
        <v>30177</v>
      </c>
      <c r="G14" s="163">
        <v>36178</v>
      </c>
      <c r="H14" s="163">
        <v>36200</v>
      </c>
      <c r="I14" s="178">
        <f t="shared" ref="I14:I21" si="6">IFERROR(H14/G14-1,"-")</f>
        <v>6.0810437282321494E-4</v>
      </c>
      <c r="J14" s="162">
        <f t="shared" si="1"/>
        <v>22</v>
      </c>
      <c r="K14" s="164">
        <f t="shared" si="2"/>
        <v>0.4209449166831401</v>
      </c>
      <c r="N14" s="162" t="s">
        <v>110</v>
      </c>
      <c r="O14" s="163">
        <v>2328</v>
      </c>
      <c r="P14" s="163">
        <v>0</v>
      </c>
      <c r="Q14" s="163">
        <v>801</v>
      </c>
      <c r="R14" s="163">
        <v>1101</v>
      </c>
      <c r="S14" s="163">
        <v>917</v>
      </c>
      <c r="T14" s="163">
        <v>988</v>
      </c>
      <c r="U14" s="178">
        <f t="shared" ref="U14:U21" si="7">IFERROR(T14/S14-1,"-")</f>
        <v>7.7426390403489531E-2</v>
      </c>
      <c r="V14" s="162">
        <f t="shared" si="5"/>
        <v>71</v>
      </c>
      <c r="W14" s="164">
        <f t="shared" si="4"/>
        <v>0.44186046511627908</v>
      </c>
    </row>
    <row r="15" spans="1:23" x14ac:dyDescent="0.25">
      <c r="A15" s="1"/>
      <c r="B15" s="162" t="s">
        <v>113</v>
      </c>
      <c r="C15" s="163">
        <v>6138</v>
      </c>
      <c r="D15" s="163">
        <v>773</v>
      </c>
      <c r="E15" s="163">
        <v>3401</v>
      </c>
      <c r="F15" s="163">
        <v>4537</v>
      </c>
      <c r="G15" s="163">
        <v>4896</v>
      </c>
      <c r="H15" s="163">
        <v>5045</v>
      </c>
      <c r="I15" s="178">
        <f t="shared" si="6"/>
        <v>3.0433006535947715E-2</v>
      </c>
      <c r="J15" s="162">
        <f t="shared" si="1"/>
        <v>149</v>
      </c>
      <c r="K15" s="164">
        <f t="shared" si="2"/>
        <v>5.8664837145481818E-2</v>
      </c>
      <c r="N15" s="162" t="s">
        <v>113</v>
      </c>
      <c r="O15" s="163">
        <v>267</v>
      </c>
      <c r="P15" s="163">
        <v>0</v>
      </c>
      <c r="Q15" s="163">
        <v>85</v>
      </c>
      <c r="R15" s="163">
        <v>95</v>
      </c>
      <c r="S15" s="163">
        <v>85</v>
      </c>
      <c r="T15" s="163">
        <v>96</v>
      </c>
      <c r="U15" s="178">
        <f t="shared" si="7"/>
        <v>0.12941176470588234</v>
      </c>
      <c r="V15" s="162">
        <f t="shared" si="5"/>
        <v>11</v>
      </c>
      <c r="W15" s="164">
        <f t="shared" si="4"/>
        <v>4.2933810375670838E-2</v>
      </c>
    </row>
    <row r="16" spans="1:23" x14ac:dyDescent="0.25">
      <c r="A16" s="1"/>
      <c r="B16" s="162" t="s">
        <v>116</v>
      </c>
      <c r="C16" s="163">
        <v>1709</v>
      </c>
      <c r="D16" s="163">
        <v>1036</v>
      </c>
      <c r="E16" s="163">
        <v>1898</v>
      </c>
      <c r="F16" s="163">
        <v>2238</v>
      </c>
      <c r="G16" s="163">
        <v>3045</v>
      </c>
      <c r="H16" s="163">
        <v>2130</v>
      </c>
      <c r="I16" s="178">
        <f t="shared" si="6"/>
        <v>-0.30049261083743839</v>
      </c>
      <c r="J16" s="162">
        <f t="shared" si="1"/>
        <v>-915</v>
      </c>
      <c r="K16" s="164">
        <f t="shared" si="2"/>
        <v>2.476830587113504E-2</v>
      </c>
      <c r="N16" s="162" t="s">
        <v>116</v>
      </c>
      <c r="O16" s="163">
        <v>187</v>
      </c>
      <c r="P16" s="163">
        <v>0</v>
      </c>
      <c r="Q16" s="163">
        <v>40</v>
      </c>
      <c r="R16" s="163">
        <v>68</v>
      </c>
      <c r="S16" s="163">
        <v>59</v>
      </c>
      <c r="T16" s="163">
        <v>51</v>
      </c>
      <c r="U16" s="178">
        <f t="shared" si="7"/>
        <v>-0.13559322033898302</v>
      </c>
      <c r="V16" s="162">
        <f t="shared" si="5"/>
        <v>-8</v>
      </c>
      <c r="W16" s="164">
        <f t="shared" si="4"/>
        <v>2.2808586762075134E-2</v>
      </c>
    </row>
    <row r="17" spans="1:23" x14ac:dyDescent="0.25">
      <c r="A17" s="1"/>
      <c r="B17" s="162" t="s">
        <v>123</v>
      </c>
      <c r="C17" s="163">
        <v>3364</v>
      </c>
      <c r="D17" s="163">
        <v>191</v>
      </c>
      <c r="E17" s="163">
        <v>4524</v>
      </c>
      <c r="F17" s="163">
        <v>3241</v>
      </c>
      <c r="G17" s="163">
        <v>3647</v>
      </c>
      <c r="H17" s="163">
        <v>3154</v>
      </c>
      <c r="I17" s="178">
        <f t="shared" si="6"/>
        <v>-0.13517959967096238</v>
      </c>
      <c r="J17" s="162">
        <f t="shared" si="1"/>
        <v>-493</v>
      </c>
      <c r="K17" s="164">
        <f t="shared" si="2"/>
        <v>3.6675697989464746E-2</v>
      </c>
      <c r="N17" s="162" t="s">
        <v>123</v>
      </c>
      <c r="O17" s="163">
        <v>81</v>
      </c>
      <c r="P17" s="163">
        <v>0</v>
      </c>
      <c r="Q17" s="163">
        <v>67</v>
      </c>
      <c r="R17" s="163">
        <v>45</v>
      </c>
      <c r="S17" s="163">
        <v>32</v>
      </c>
      <c r="T17" s="163">
        <v>44</v>
      </c>
      <c r="U17" s="178">
        <f t="shared" si="7"/>
        <v>0.375</v>
      </c>
      <c r="V17" s="162">
        <f t="shared" si="5"/>
        <v>12</v>
      </c>
      <c r="W17" s="164">
        <f t="shared" si="4"/>
        <v>1.9677996422182469E-2</v>
      </c>
    </row>
    <row r="18" spans="1:23" x14ac:dyDescent="0.25">
      <c r="A18" s="1"/>
      <c r="B18" s="162" t="s">
        <v>119</v>
      </c>
      <c r="C18" s="163">
        <v>1354</v>
      </c>
      <c r="D18" s="163">
        <v>337</v>
      </c>
      <c r="E18" s="163">
        <v>1312</v>
      </c>
      <c r="F18" s="163">
        <v>1340</v>
      </c>
      <c r="G18" s="163">
        <v>1553</v>
      </c>
      <c r="H18" s="163">
        <v>1388</v>
      </c>
      <c r="I18" s="178">
        <f t="shared" si="6"/>
        <v>-0.10624597553122983</v>
      </c>
      <c r="J18" s="162">
        <f t="shared" si="1"/>
        <v>-165</v>
      </c>
      <c r="K18" s="164">
        <f t="shared" si="2"/>
        <v>1.6140097910392222E-2</v>
      </c>
      <c r="N18" s="162" t="s">
        <v>119</v>
      </c>
      <c r="O18" s="163">
        <v>109</v>
      </c>
      <c r="P18" s="163">
        <v>0</v>
      </c>
      <c r="Q18" s="163">
        <v>20</v>
      </c>
      <c r="R18" s="163">
        <v>35</v>
      </c>
      <c r="S18" s="163">
        <v>28</v>
      </c>
      <c r="T18" s="163">
        <v>19</v>
      </c>
      <c r="U18" s="178">
        <f t="shared" si="7"/>
        <v>-0.3214285714285714</v>
      </c>
      <c r="V18" s="162">
        <f t="shared" si="5"/>
        <v>-9</v>
      </c>
      <c r="W18" s="164">
        <f t="shared" si="4"/>
        <v>8.4973166368515207E-3</v>
      </c>
    </row>
    <row r="19" spans="1:23" x14ac:dyDescent="0.25">
      <c r="A19" s="161" t="s">
        <v>144</v>
      </c>
      <c r="B19" s="162" t="s">
        <v>128</v>
      </c>
      <c r="C19" s="163">
        <v>3940</v>
      </c>
      <c r="D19" s="163">
        <v>74</v>
      </c>
      <c r="E19" s="163">
        <v>3007</v>
      </c>
      <c r="F19" s="163">
        <v>3681</v>
      </c>
      <c r="G19" s="163">
        <v>3355</v>
      </c>
      <c r="H19" s="163">
        <v>2765</v>
      </c>
      <c r="I19" s="178">
        <f t="shared" si="6"/>
        <v>-0.17585692995529056</v>
      </c>
      <c r="J19" s="162">
        <f t="shared" si="1"/>
        <v>-590</v>
      </c>
      <c r="K19" s="164">
        <f t="shared" si="2"/>
        <v>3.2152284382013327E-2</v>
      </c>
      <c r="N19" s="162" t="s">
        <v>128</v>
      </c>
      <c r="O19" s="163">
        <v>40</v>
      </c>
      <c r="P19" s="163">
        <v>0</v>
      </c>
      <c r="Q19" s="163">
        <v>16</v>
      </c>
      <c r="R19" s="163">
        <v>38</v>
      </c>
      <c r="S19" s="163">
        <v>14</v>
      </c>
      <c r="T19" s="163">
        <v>2</v>
      </c>
      <c r="U19" s="178">
        <f t="shared" si="7"/>
        <v>-0.85714285714285721</v>
      </c>
      <c r="V19" s="162">
        <f t="shared" si="5"/>
        <v>-12</v>
      </c>
      <c r="W19" s="164">
        <f t="shared" si="4"/>
        <v>8.9445438282647585E-4</v>
      </c>
    </row>
    <row r="20" spans="1:23" x14ac:dyDescent="0.25">
      <c r="A20" s="166" t="s">
        <v>145</v>
      </c>
      <c r="B20" s="162" t="s">
        <v>131</v>
      </c>
      <c r="C20" s="163">
        <v>6993</v>
      </c>
      <c r="D20" s="163">
        <v>309</v>
      </c>
      <c r="E20" s="163">
        <v>3374</v>
      </c>
      <c r="F20" s="163">
        <v>4443</v>
      </c>
      <c r="G20" s="163">
        <v>5131</v>
      </c>
      <c r="H20" s="163">
        <v>3538</v>
      </c>
      <c r="I20" s="178">
        <f t="shared" si="6"/>
        <v>-0.31046579614110315</v>
      </c>
      <c r="J20" s="162">
        <f t="shared" si="1"/>
        <v>-1593</v>
      </c>
      <c r="K20" s="164">
        <f t="shared" si="2"/>
        <v>4.1140970033838389E-2</v>
      </c>
      <c r="N20" s="162" t="s">
        <v>131</v>
      </c>
      <c r="O20" s="163">
        <v>117</v>
      </c>
      <c r="P20" s="163">
        <v>0</v>
      </c>
      <c r="Q20" s="163">
        <v>10</v>
      </c>
      <c r="R20" s="163">
        <v>30</v>
      </c>
      <c r="S20" s="163">
        <v>16</v>
      </c>
      <c r="T20" s="163">
        <v>19</v>
      </c>
      <c r="U20" s="178">
        <f t="shared" si="7"/>
        <v>0.1875</v>
      </c>
      <c r="V20" s="162">
        <f t="shared" si="5"/>
        <v>3</v>
      </c>
      <c r="W20" s="164">
        <f t="shared" si="4"/>
        <v>8.4973166368515207E-3</v>
      </c>
    </row>
    <row r="21" spans="1:23" x14ac:dyDescent="0.25">
      <c r="B21" s="167" t="s">
        <v>145</v>
      </c>
      <c r="C21" s="168">
        <f t="shared" ref="C21:H21" si="8">C13-SUM(C14:C20)</f>
        <v>26007</v>
      </c>
      <c r="D21" s="168">
        <f t="shared" si="8"/>
        <v>4313</v>
      </c>
      <c r="E21" s="168">
        <f t="shared" si="8"/>
        <v>21351</v>
      </c>
      <c r="F21" s="168">
        <f t="shared" si="8"/>
        <v>25110</v>
      </c>
      <c r="G21" s="168">
        <f t="shared" si="8"/>
        <v>26440</v>
      </c>
      <c r="H21" s="168">
        <f t="shared" si="8"/>
        <v>25862</v>
      </c>
      <c r="I21" s="179">
        <f t="shared" si="6"/>
        <v>-2.1860816944024197E-2</v>
      </c>
      <c r="J21" s="167">
        <f t="shared" si="1"/>
        <v>-578</v>
      </c>
      <c r="K21" s="169">
        <f t="shared" si="2"/>
        <v>0.30073142086351851</v>
      </c>
      <c r="N21" s="167" t="s">
        <v>145</v>
      </c>
      <c r="O21" s="168">
        <f t="shared" ref="O21:T21" si="9">O13-SUM(O14:O20)</f>
        <v>1630</v>
      </c>
      <c r="P21" s="168">
        <f t="shared" si="9"/>
        <v>0</v>
      </c>
      <c r="Q21" s="168">
        <f t="shared" si="9"/>
        <v>443</v>
      </c>
      <c r="R21" s="168">
        <f t="shared" si="9"/>
        <v>572</v>
      </c>
      <c r="S21" s="168">
        <f t="shared" si="9"/>
        <v>691</v>
      </c>
      <c r="T21" s="168">
        <f t="shared" si="9"/>
        <v>844</v>
      </c>
      <c r="U21" s="179">
        <f t="shared" si="7"/>
        <v>0.22141823444283637</v>
      </c>
      <c r="V21" s="167">
        <f>T21-S21</f>
        <v>153</v>
      </c>
      <c r="W21" s="169">
        <f t="shared" si="4"/>
        <v>0.37745974955277278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0">C24+C27</f>
        <v>26721</v>
      </c>
      <c r="D23" s="175">
        <f t="shared" si="10"/>
        <v>3080</v>
      </c>
      <c r="E23" s="175">
        <f t="shared" si="10"/>
        <v>13744</v>
      </c>
      <c r="F23" s="175">
        <f t="shared" si="10"/>
        <v>23642</v>
      </c>
      <c r="G23" s="175">
        <f t="shared" si="10"/>
        <v>28011</v>
      </c>
      <c r="H23" s="175">
        <f t="shared" si="10"/>
        <v>25205</v>
      </c>
      <c r="I23" s="176">
        <f>IFERROR(H23/G23-1,"-")</f>
        <v>-0.10017493127699828</v>
      </c>
      <c r="J23" s="175">
        <f>H23-G23</f>
        <v>-2806</v>
      </c>
      <c r="K23" s="176">
        <f t="shared" ref="K23:K35" si="11">H23/H$9</f>
        <v>0.29309161947509799</v>
      </c>
    </row>
    <row r="24" spans="1:23" x14ac:dyDescent="0.25">
      <c r="B24" s="158" t="s">
        <v>97</v>
      </c>
      <c r="C24" s="159">
        <v>1365</v>
      </c>
      <c r="D24" s="159">
        <v>773</v>
      </c>
      <c r="E24" s="159">
        <v>936</v>
      </c>
      <c r="F24" s="159">
        <v>1564</v>
      </c>
      <c r="G24" s="159">
        <v>1124</v>
      </c>
      <c r="H24" s="159">
        <v>1589</v>
      </c>
      <c r="I24" s="177">
        <f>IFERROR(H24/G24-1,"-")</f>
        <v>0.41370106761565828</v>
      </c>
      <c r="J24" s="158">
        <f t="shared" ref="J24:J34" si="12">H24-G24</f>
        <v>465</v>
      </c>
      <c r="K24" s="160">
        <f t="shared" si="11"/>
        <v>1.8477388746119049E-2</v>
      </c>
    </row>
    <row r="25" spans="1:23" x14ac:dyDescent="0.25">
      <c r="B25" s="162" t="s">
        <v>103</v>
      </c>
      <c r="C25" s="163">
        <v>1068</v>
      </c>
      <c r="D25" s="163">
        <v>603</v>
      </c>
      <c r="E25" s="163">
        <v>605</v>
      </c>
      <c r="F25" s="163">
        <v>1143</v>
      </c>
      <c r="G25" s="163">
        <v>383</v>
      </c>
      <c r="H25" s="163">
        <v>983</v>
      </c>
      <c r="I25" s="178">
        <f>IFERROR(H25/G25-1,"-")</f>
        <v>1.5665796344647518</v>
      </c>
      <c r="J25" s="162">
        <f t="shared" si="12"/>
        <v>600</v>
      </c>
      <c r="K25" s="164">
        <f t="shared" si="11"/>
        <v>1.1430631301091898E-2</v>
      </c>
    </row>
    <row r="26" spans="1:23" x14ac:dyDescent="0.25">
      <c r="B26" s="162" t="s">
        <v>100</v>
      </c>
      <c r="C26" s="163">
        <v>297</v>
      </c>
      <c r="D26" s="163">
        <v>170</v>
      </c>
      <c r="E26" s="163">
        <v>331</v>
      </c>
      <c r="F26" s="163">
        <v>421</v>
      </c>
      <c r="G26" s="163">
        <v>741</v>
      </c>
      <c r="H26" s="163">
        <v>606</v>
      </c>
      <c r="I26" s="178">
        <f>IFERROR(H26/G26-1,"-")</f>
        <v>-0.18218623481781382</v>
      </c>
      <c r="J26" s="162">
        <f t="shared" si="12"/>
        <v>-135</v>
      </c>
      <c r="K26" s="164">
        <f t="shared" si="11"/>
        <v>7.0467574450271521E-3</v>
      </c>
    </row>
    <row r="27" spans="1:23" x14ac:dyDescent="0.25">
      <c r="B27" s="158" t="s">
        <v>107</v>
      </c>
      <c r="C27" s="159">
        <v>25356</v>
      </c>
      <c r="D27" s="159">
        <v>2307</v>
      </c>
      <c r="E27" s="159">
        <v>12808</v>
      </c>
      <c r="F27" s="159">
        <v>22078</v>
      </c>
      <c r="G27" s="159">
        <v>26887</v>
      </c>
      <c r="H27" s="159">
        <v>23616</v>
      </c>
      <c r="I27" s="177">
        <f>IFERROR(H27/G27-1,"-")</f>
        <v>-0.12165730650500239</v>
      </c>
      <c r="J27" s="158">
        <f t="shared" si="12"/>
        <v>-3271</v>
      </c>
      <c r="K27" s="160">
        <f t="shared" si="11"/>
        <v>0.27461423072897889</v>
      </c>
    </row>
    <row r="28" spans="1:23" x14ac:dyDescent="0.25">
      <c r="B28" s="162" t="s">
        <v>110</v>
      </c>
      <c r="C28" s="163">
        <v>13383</v>
      </c>
      <c r="D28" s="163">
        <v>370</v>
      </c>
      <c r="E28" s="163">
        <v>4925</v>
      </c>
      <c r="F28" s="163">
        <v>10556</v>
      </c>
      <c r="G28" s="163">
        <v>13523</v>
      </c>
      <c r="H28" s="163">
        <v>13194</v>
      </c>
      <c r="I28" s="178">
        <f t="shared" ref="I28:I35" si="13">IFERROR(H28/G28-1,"-")</f>
        <v>-2.43289210973896E-2</v>
      </c>
      <c r="J28" s="162">
        <f t="shared" si="12"/>
        <v>-329</v>
      </c>
      <c r="K28" s="164">
        <f t="shared" si="11"/>
        <v>0.15342395664965056</v>
      </c>
    </row>
    <row r="29" spans="1:23" x14ac:dyDescent="0.25">
      <c r="B29" s="162" t="s">
        <v>113</v>
      </c>
      <c r="C29" s="163">
        <v>2217</v>
      </c>
      <c r="D29" s="163">
        <v>181</v>
      </c>
      <c r="E29" s="163">
        <v>846</v>
      </c>
      <c r="F29" s="163">
        <v>1090</v>
      </c>
      <c r="G29" s="163">
        <v>1443</v>
      </c>
      <c r="H29" s="163">
        <v>1200</v>
      </c>
      <c r="I29" s="178">
        <f t="shared" si="13"/>
        <v>-0.16839916839916835</v>
      </c>
      <c r="J29" s="162">
        <f t="shared" si="12"/>
        <v>-243</v>
      </c>
      <c r="K29" s="164">
        <f t="shared" si="11"/>
        <v>1.3953975138667628E-2</v>
      </c>
    </row>
    <row r="30" spans="1:23" x14ac:dyDescent="0.25">
      <c r="B30" s="162" t="s">
        <v>116</v>
      </c>
      <c r="C30" s="163">
        <v>551</v>
      </c>
      <c r="D30" s="163">
        <v>329</v>
      </c>
      <c r="E30" s="163">
        <v>731</v>
      </c>
      <c r="F30" s="163">
        <v>1128</v>
      </c>
      <c r="G30" s="163">
        <v>1851</v>
      </c>
      <c r="H30" s="163">
        <v>800</v>
      </c>
      <c r="I30" s="178">
        <f t="shared" si="13"/>
        <v>-0.56780118854673156</v>
      </c>
      <c r="J30" s="162">
        <f t="shared" si="12"/>
        <v>-1051</v>
      </c>
      <c r="K30" s="164">
        <f t="shared" si="11"/>
        <v>9.3026500924450854E-3</v>
      </c>
    </row>
    <row r="31" spans="1:23" x14ac:dyDescent="0.25">
      <c r="B31" s="162" t="s">
        <v>123</v>
      </c>
      <c r="C31" s="163">
        <v>941</v>
      </c>
      <c r="D31" s="163">
        <v>47</v>
      </c>
      <c r="E31" s="163">
        <v>855</v>
      </c>
      <c r="F31" s="163">
        <v>1088</v>
      </c>
      <c r="G31" s="163">
        <v>1041</v>
      </c>
      <c r="H31" s="163">
        <v>741</v>
      </c>
      <c r="I31" s="178">
        <f t="shared" si="13"/>
        <v>-0.28818443804034577</v>
      </c>
      <c r="J31" s="162">
        <f t="shared" si="12"/>
        <v>-300</v>
      </c>
      <c r="K31" s="164">
        <f t="shared" si="11"/>
        <v>8.6165796481272594E-3</v>
      </c>
    </row>
    <row r="32" spans="1:23" x14ac:dyDescent="0.25">
      <c r="B32" s="162" t="s">
        <v>119</v>
      </c>
      <c r="C32" s="163">
        <v>544</v>
      </c>
      <c r="D32" s="163">
        <v>109</v>
      </c>
      <c r="E32" s="163">
        <v>397</v>
      </c>
      <c r="F32" s="163">
        <v>448</v>
      </c>
      <c r="G32" s="163">
        <v>498</v>
      </c>
      <c r="H32" s="163">
        <v>443</v>
      </c>
      <c r="I32" s="178">
        <f t="shared" si="13"/>
        <v>-0.11044176706827313</v>
      </c>
      <c r="J32" s="162">
        <f t="shared" si="12"/>
        <v>-55</v>
      </c>
      <c r="K32" s="164">
        <f t="shared" si="11"/>
        <v>5.1513424886914664E-3</v>
      </c>
    </row>
    <row r="33" spans="2:11" x14ac:dyDescent="0.25">
      <c r="B33" s="162" t="s">
        <v>128</v>
      </c>
      <c r="C33" s="163">
        <v>734</v>
      </c>
      <c r="D33" s="163">
        <v>5</v>
      </c>
      <c r="E33" s="163">
        <v>361</v>
      </c>
      <c r="F33" s="163">
        <v>629</v>
      </c>
      <c r="G33" s="163">
        <v>478</v>
      </c>
      <c r="H33" s="163">
        <v>478</v>
      </c>
      <c r="I33" s="178">
        <f t="shared" si="13"/>
        <v>0</v>
      </c>
      <c r="J33" s="162">
        <f t="shared" si="12"/>
        <v>0</v>
      </c>
      <c r="K33" s="164">
        <f t="shared" si="11"/>
        <v>5.5583334302359384E-3</v>
      </c>
    </row>
    <row r="34" spans="2:11" x14ac:dyDescent="0.25">
      <c r="B34" s="162" t="s">
        <v>131</v>
      </c>
      <c r="C34" s="163">
        <v>742</v>
      </c>
      <c r="D34" s="163">
        <v>15</v>
      </c>
      <c r="E34" s="163">
        <v>296</v>
      </c>
      <c r="F34" s="163">
        <v>713</v>
      </c>
      <c r="G34" s="163">
        <v>601</v>
      </c>
      <c r="H34" s="163">
        <v>285</v>
      </c>
      <c r="I34" s="178">
        <f t="shared" si="13"/>
        <v>-0.52579034941763725</v>
      </c>
      <c r="J34" s="162">
        <f t="shared" si="12"/>
        <v>-316</v>
      </c>
      <c r="K34" s="164">
        <f t="shared" si="11"/>
        <v>3.3140690954335614E-3</v>
      </c>
    </row>
    <row r="35" spans="2:11" x14ac:dyDescent="0.25">
      <c r="B35" s="167" t="s">
        <v>145</v>
      </c>
      <c r="C35" s="168">
        <f t="shared" ref="C35:H35" si="14">C27-SUM(C28:C34)</f>
        <v>6244</v>
      </c>
      <c r="D35" s="168">
        <f t="shared" si="14"/>
        <v>1251</v>
      </c>
      <c r="E35" s="168">
        <f t="shared" si="14"/>
        <v>4397</v>
      </c>
      <c r="F35" s="168">
        <f t="shared" si="14"/>
        <v>6426</v>
      </c>
      <c r="G35" s="168">
        <f t="shared" si="14"/>
        <v>7452</v>
      </c>
      <c r="H35" s="168">
        <f t="shared" si="14"/>
        <v>6475</v>
      </c>
      <c r="I35" s="179">
        <f t="shared" si="13"/>
        <v>-0.13110574342458403</v>
      </c>
      <c r="J35" s="167">
        <f>H35-G35</f>
        <v>-977</v>
      </c>
      <c r="K35" s="169">
        <f t="shared" si="11"/>
        <v>7.5293324185727414E-2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5">C38+C41</f>
        <v>42263</v>
      </c>
      <c r="D37" s="175">
        <f t="shared" si="15"/>
        <v>5938</v>
      </c>
      <c r="E37" s="175">
        <f t="shared" si="15"/>
        <v>32894</v>
      </c>
      <c r="F37" s="175">
        <f t="shared" si="15"/>
        <v>38836</v>
      </c>
      <c r="G37" s="175">
        <f t="shared" si="15"/>
        <v>40090</v>
      </c>
      <c r="H37" s="175">
        <f t="shared" si="15"/>
        <v>39280</v>
      </c>
      <c r="I37" s="176">
        <f>IFERROR(H37/G37-1,"-")</f>
        <v>-2.0204539785482645E-2</v>
      </c>
      <c r="J37" s="175">
        <f>H37-G37</f>
        <v>-810</v>
      </c>
      <c r="K37" s="176">
        <f t="shared" ref="K37:K49" si="16">H37/H$9</f>
        <v>0.45676011953905371</v>
      </c>
    </row>
    <row r="38" spans="2:11" x14ac:dyDescent="0.25">
      <c r="B38" s="158" t="s">
        <v>97</v>
      </c>
      <c r="C38" s="159">
        <v>1624</v>
      </c>
      <c r="D38" s="159">
        <v>1595</v>
      </c>
      <c r="E38" s="159">
        <v>1216</v>
      </c>
      <c r="F38" s="159">
        <v>1410</v>
      </c>
      <c r="G38" s="159">
        <v>1270</v>
      </c>
      <c r="H38" s="159">
        <v>1358</v>
      </c>
      <c r="I38" s="177">
        <f>IFERROR(H38/G38-1,"-")</f>
        <v>6.929133858267722E-2</v>
      </c>
      <c r="J38" s="158">
        <f t="shared" ref="J38:J48" si="17">H38-G38</f>
        <v>88</v>
      </c>
      <c r="K38" s="160">
        <f t="shared" si="16"/>
        <v>1.5791248531925532E-2</v>
      </c>
    </row>
    <row r="39" spans="2:11" x14ac:dyDescent="0.25">
      <c r="B39" s="162" t="s">
        <v>103</v>
      </c>
      <c r="C39" s="163">
        <v>1109</v>
      </c>
      <c r="D39" s="163">
        <v>1460</v>
      </c>
      <c r="E39" s="163">
        <v>712</v>
      </c>
      <c r="F39" s="163">
        <v>718</v>
      </c>
      <c r="G39" s="163">
        <v>578</v>
      </c>
      <c r="H39" s="163">
        <v>584</v>
      </c>
      <c r="I39" s="178">
        <f>IFERROR(H39/G39-1,"-")</f>
        <v>1.0380622837370179E-2</v>
      </c>
      <c r="J39" s="162">
        <f t="shared" si="17"/>
        <v>6</v>
      </c>
      <c r="K39" s="164">
        <f t="shared" si="16"/>
        <v>6.7909345674849126E-3</v>
      </c>
    </row>
    <row r="40" spans="2:11" x14ac:dyDescent="0.25">
      <c r="B40" s="162" t="s">
        <v>100</v>
      </c>
      <c r="C40" s="163">
        <v>515</v>
      </c>
      <c r="D40" s="163">
        <v>135</v>
      </c>
      <c r="E40" s="163">
        <v>504</v>
      </c>
      <c r="F40" s="163">
        <v>692</v>
      </c>
      <c r="G40" s="163">
        <v>692</v>
      </c>
      <c r="H40" s="163">
        <v>774</v>
      </c>
      <c r="I40" s="178">
        <f>IFERROR(H40/G40-1,"-")</f>
        <v>0.11849710982658967</v>
      </c>
      <c r="J40" s="162">
        <f t="shared" si="17"/>
        <v>82</v>
      </c>
      <c r="K40" s="164">
        <f t="shared" si="16"/>
        <v>9.0003139644406205E-3</v>
      </c>
    </row>
    <row r="41" spans="2:11" x14ac:dyDescent="0.25">
      <c r="B41" s="158" t="s">
        <v>107</v>
      </c>
      <c r="C41" s="159">
        <v>40639</v>
      </c>
      <c r="D41" s="159">
        <v>4343</v>
      </c>
      <c r="E41" s="159">
        <v>31678</v>
      </c>
      <c r="F41" s="159">
        <v>37426</v>
      </c>
      <c r="G41" s="159">
        <v>38820</v>
      </c>
      <c r="H41" s="159">
        <v>37922</v>
      </c>
      <c r="I41" s="177">
        <f>IFERROR(H41/G41-1,"-")</f>
        <v>-2.313240597630084E-2</v>
      </c>
      <c r="J41" s="158">
        <f t="shared" si="17"/>
        <v>-898</v>
      </c>
      <c r="K41" s="160">
        <f t="shared" si="16"/>
        <v>0.44096887100712817</v>
      </c>
    </row>
    <row r="42" spans="2:11" x14ac:dyDescent="0.25">
      <c r="B42" s="162" t="s">
        <v>110</v>
      </c>
      <c r="C42" s="163">
        <v>17205</v>
      </c>
      <c r="D42" s="163">
        <v>335</v>
      </c>
      <c r="E42" s="163">
        <v>10200</v>
      </c>
      <c r="F42" s="163">
        <v>15978</v>
      </c>
      <c r="G42" s="163">
        <v>16987</v>
      </c>
      <c r="H42" s="163">
        <v>17339</v>
      </c>
      <c r="I42" s="178">
        <f t="shared" ref="I42:I49" si="18">IFERROR(H42/G42-1,"-")</f>
        <v>2.0721728380526327E-2</v>
      </c>
      <c r="J42" s="162">
        <f t="shared" si="17"/>
        <v>352</v>
      </c>
      <c r="K42" s="164">
        <f t="shared" si="16"/>
        <v>0.20162331244113166</v>
      </c>
    </row>
    <row r="43" spans="2:11" x14ac:dyDescent="0.25">
      <c r="B43" s="162" t="s">
        <v>113</v>
      </c>
      <c r="C43" s="163">
        <v>1381</v>
      </c>
      <c r="D43" s="163">
        <v>364</v>
      </c>
      <c r="E43" s="163">
        <v>950</v>
      </c>
      <c r="F43" s="163">
        <v>1047</v>
      </c>
      <c r="G43" s="163">
        <v>1083</v>
      </c>
      <c r="H43" s="163">
        <v>1253</v>
      </c>
      <c r="I43" s="178">
        <f t="shared" si="18"/>
        <v>0.15697137580794096</v>
      </c>
      <c r="J43" s="162">
        <f t="shared" si="17"/>
        <v>170</v>
      </c>
      <c r="K43" s="164">
        <f t="shared" si="16"/>
        <v>1.4570275707292114E-2</v>
      </c>
    </row>
    <row r="44" spans="2:11" x14ac:dyDescent="0.25">
      <c r="B44" s="162" t="s">
        <v>116</v>
      </c>
      <c r="C44" s="163">
        <v>552</v>
      </c>
      <c r="D44" s="163">
        <v>512</v>
      </c>
      <c r="E44" s="163">
        <v>685</v>
      </c>
      <c r="F44" s="163">
        <v>515</v>
      </c>
      <c r="G44" s="163">
        <v>630</v>
      </c>
      <c r="H44" s="163">
        <v>551</v>
      </c>
      <c r="I44" s="178">
        <f t="shared" si="18"/>
        <v>-0.1253968253968254</v>
      </c>
      <c r="J44" s="162">
        <f t="shared" si="17"/>
        <v>-79</v>
      </c>
      <c r="K44" s="164">
        <f t="shared" si="16"/>
        <v>6.4072002511715524E-3</v>
      </c>
    </row>
    <row r="45" spans="2:11" x14ac:dyDescent="0.25">
      <c r="B45" s="162" t="s">
        <v>123</v>
      </c>
      <c r="C45" s="163">
        <v>2016</v>
      </c>
      <c r="D45" s="163">
        <v>132</v>
      </c>
      <c r="E45" s="163">
        <v>2412</v>
      </c>
      <c r="F45" s="163">
        <v>1633</v>
      </c>
      <c r="G45" s="163">
        <v>1773</v>
      </c>
      <c r="H45" s="163">
        <v>1593</v>
      </c>
      <c r="I45" s="178">
        <f t="shared" si="18"/>
        <v>-0.10152284263959388</v>
      </c>
      <c r="J45" s="162">
        <f t="shared" si="17"/>
        <v>-180</v>
      </c>
      <c r="K45" s="164">
        <f t="shared" si="16"/>
        <v>1.8523901996581275E-2</v>
      </c>
    </row>
    <row r="46" spans="2:11" x14ac:dyDescent="0.25">
      <c r="B46" s="162" t="s">
        <v>119</v>
      </c>
      <c r="C46" s="163">
        <v>544</v>
      </c>
      <c r="D46" s="163">
        <v>209</v>
      </c>
      <c r="E46" s="163">
        <v>721</v>
      </c>
      <c r="F46" s="163">
        <v>668</v>
      </c>
      <c r="G46" s="163">
        <v>840</v>
      </c>
      <c r="H46" s="163">
        <v>744</v>
      </c>
      <c r="I46" s="178">
        <f t="shared" si="18"/>
        <v>-0.11428571428571432</v>
      </c>
      <c r="J46" s="162">
        <f t="shared" si="17"/>
        <v>-96</v>
      </c>
      <c r="K46" s="164">
        <f t="shared" si="16"/>
        <v>8.6514645859739302E-3</v>
      </c>
    </row>
    <row r="47" spans="2:11" x14ac:dyDescent="0.25">
      <c r="B47" s="162" t="s">
        <v>128</v>
      </c>
      <c r="C47" s="163">
        <v>2366</v>
      </c>
      <c r="D47" s="163">
        <v>42</v>
      </c>
      <c r="E47" s="163">
        <v>2037</v>
      </c>
      <c r="F47" s="163">
        <v>2112</v>
      </c>
      <c r="G47" s="163">
        <v>2147</v>
      </c>
      <c r="H47" s="163">
        <v>1465</v>
      </c>
      <c r="I47" s="178">
        <f t="shared" si="18"/>
        <v>-0.31765253842571028</v>
      </c>
      <c r="J47" s="162">
        <f t="shared" si="17"/>
        <v>-682</v>
      </c>
      <c r="K47" s="164">
        <f t="shared" si="16"/>
        <v>1.7035477981790063E-2</v>
      </c>
    </row>
    <row r="48" spans="2:11" x14ac:dyDescent="0.25">
      <c r="B48" s="162" t="s">
        <v>131</v>
      </c>
      <c r="C48" s="163">
        <v>4561</v>
      </c>
      <c r="D48" s="163">
        <v>246</v>
      </c>
      <c r="E48" s="163">
        <v>2377</v>
      </c>
      <c r="F48" s="163">
        <v>2653</v>
      </c>
      <c r="G48" s="163">
        <v>3091</v>
      </c>
      <c r="H48" s="163">
        <v>1980</v>
      </c>
      <c r="I48" s="178">
        <f t="shared" si="18"/>
        <v>-0.35943060498220636</v>
      </c>
      <c r="J48" s="162">
        <f t="shared" si="17"/>
        <v>-1111</v>
      </c>
      <c r="K48" s="164">
        <f t="shared" si="16"/>
        <v>2.3024058978801585E-2</v>
      </c>
    </row>
    <row r="49" spans="2:11" x14ac:dyDescent="0.25">
      <c r="B49" s="167" t="s">
        <v>145</v>
      </c>
      <c r="C49" s="168">
        <f t="shared" ref="C49:H49" si="19">C41-SUM(C42:C48)</f>
        <v>12014</v>
      </c>
      <c r="D49" s="168">
        <f t="shared" si="19"/>
        <v>2503</v>
      </c>
      <c r="E49" s="168">
        <f t="shared" si="19"/>
        <v>12296</v>
      </c>
      <c r="F49" s="168">
        <f t="shared" si="19"/>
        <v>12820</v>
      </c>
      <c r="G49" s="168">
        <f t="shared" si="19"/>
        <v>12269</v>
      </c>
      <c r="H49" s="168">
        <f t="shared" si="19"/>
        <v>12997</v>
      </c>
      <c r="I49" s="179">
        <f t="shared" si="18"/>
        <v>5.9336539245252284E-2</v>
      </c>
      <c r="J49" s="167">
        <f>H49-G49</f>
        <v>728</v>
      </c>
      <c r="K49" s="169">
        <f t="shared" si="16"/>
        <v>0.15113317906438598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0">IFERROR(C52+C55,"nd")</f>
        <v>748</v>
      </c>
      <c r="D51" s="175">
        <f t="shared" si="20"/>
        <v>0</v>
      </c>
      <c r="E51" s="175">
        <f t="shared" si="20"/>
        <v>0</v>
      </c>
      <c r="F51" s="175">
        <f t="shared" si="20"/>
        <v>0</v>
      </c>
      <c r="G51" s="175">
        <f t="shared" si="20"/>
        <v>0</v>
      </c>
      <c r="H51" s="175">
        <f t="shared" si="20"/>
        <v>0</v>
      </c>
      <c r="I51" s="176" t="str">
        <f>IFERROR(H51/G51-1,"-")</f>
        <v>-</v>
      </c>
      <c r="J51" s="175">
        <f>H51-G51</f>
        <v>0</v>
      </c>
      <c r="K51" s="176">
        <f t="shared" ref="K51:K63" si="21">H51/H$9</f>
        <v>0</v>
      </c>
    </row>
    <row r="52" spans="2:11" x14ac:dyDescent="0.25">
      <c r="B52" s="158" t="s">
        <v>97</v>
      </c>
      <c r="C52" s="159">
        <v>152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2">H52-G52</f>
        <v>0</v>
      </c>
      <c r="K52" s="160">
        <f t="shared" si="21"/>
        <v>0</v>
      </c>
    </row>
    <row r="53" spans="2:11" x14ac:dyDescent="0.25">
      <c r="B53" s="162" t="s">
        <v>103</v>
      </c>
      <c r="C53" s="163">
        <v>83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2"/>
        <v>0</v>
      </c>
      <c r="K53" s="164">
        <f t="shared" si="21"/>
        <v>0</v>
      </c>
    </row>
    <row r="54" spans="2:11" x14ac:dyDescent="0.25">
      <c r="B54" s="162" t="s">
        <v>100</v>
      </c>
      <c r="C54" s="163">
        <v>69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2"/>
        <v>0</v>
      </c>
      <c r="K54" s="164">
        <f t="shared" si="21"/>
        <v>0</v>
      </c>
    </row>
    <row r="55" spans="2:11" x14ac:dyDescent="0.25">
      <c r="B55" s="158" t="s">
        <v>107</v>
      </c>
      <c r="C55" s="159">
        <v>596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2"/>
        <v>0</v>
      </c>
      <c r="K55" s="160">
        <f t="shared" si="21"/>
        <v>0</v>
      </c>
    </row>
    <row r="56" spans="2:11" x14ac:dyDescent="0.25">
      <c r="B56" s="162" t="s">
        <v>110</v>
      </c>
      <c r="C56" s="163">
        <v>184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3">IFERROR(H56/G56-1,"-")</f>
        <v>-</v>
      </c>
      <c r="J56" s="162">
        <f t="shared" si="22"/>
        <v>0</v>
      </c>
      <c r="K56" s="164">
        <f t="shared" si="21"/>
        <v>0</v>
      </c>
    </row>
    <row r="57" spans="2:11" x14ac:dyDescent="0.25">
      <c r="B57" s="162" t="s">
        <v>113</v>
      </c>
      <c r="C57" s="163">
        <v>47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3"/>
        <v>-</v>
      </c>
      <c r="J57" s="162">
        <f t="shared" si="22"/>
        <v>0</v>
      </c>
      <c r="K57" s="164">
        <f t="shared" si="21"/>
        <v>0</v>
      </c>
    </row>
    <row r="58" spans="2:11" x14ac:dyDescent="0.25">
      <c r="B58" s="162" t="s">
        <v>116</v>
      </c>
      <c r="C58" s="163">
        <v>17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3"/>
        <v>-</v>
      </c>
      <c r="J58" s="162">
        <f t="shared" si="22"/>
        <v>0</v>
      </c>
      <c r="K58" s="164">
        <f t="shared" si="21"/>
        <v>0</v>
      </c>
    </row>
    <row r="59" spans="2:11" x14ac:dyDescent="0.25">
      <c r="B59" s="162" t="s">
        <v>123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3"/>
        <v>-</v>
      </c>
      <c r="J59" s="162">
        <f t="shared" si="22"/>
        <v>0</v>
      </c>
      <c r="K59" s="164">
        <f t="shared" si="21"/>
        <v>0</v>
      </c>
    </row>
    <row r="60" spans="2:11" x14ac:dyDescent="0.25">
      <c r="B60" s="162" t="s">
        <v>119</v>
      </c>
      <c r="C60" s="163">
        <v>20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3"/>
        <v>-</v>
      </c>
      <c r="J60" s="162">
        <f t="shared" si="22"/>
        <v>0</v>
      </c>
      <c r="K60" s="164">
        <f t="shared" si="21"/>
        <v>0</v>
      </c>
    </row>
    <row r="61" spans="2:11" x14ac:dyDescent="0.25">
      <c r="B61" s="162" t="s">
        <v>128</v>
      </c>
      <c r="C61" s="163">
        <v>40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3"/>
        <v>-</v>
      </c>
      <c r="J61" s="162">
        <f t="shared" si="22"/>
        <v>0</v>
      </c>
      <c r="K61" s="164">
        <f t="shared" si="21"/>
        <v>0</v>
      </c>
    </row>
    <row r="62" spans="2:11" x14ac:dyDescent="0.25">
      <c r="B62" s="162" t="s">
        <v>131</v>
      </c>
      <c r="C62" s="163">
        <v>75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3"/>
        <v>-</v>
      </c>
      <c r="J62" s="162">
        <f t="shared" si="22"/>
        <v>0</v>
      </c>
      <c r="K62" s="164">
        <f t="shared" si="21"/>
        <v>0</v>
      </c>
    </row>
    <row r="63" spans="2:11" x14ac:dyDescent="0.25">
      <c r="B63" s="167" t="s">
        <v>145</v>
      </c>
      <c r="C63" s="168">
        <f t="shared" ref="C63:H63" si="24">IFERROR(C55-SUM(C56:C62),"nd")</f>
        <v>200</v>
      </c>
      <c r="D63" s="168">
        <f t="shared" si="24"/>
        <v>0</v>
      </c>
      <c r="E63" s="168">
        <f t="shared" si="24"/>
        <v>0</v>
      </c>
      <c r="F63" s="168">
        <f t="shared" si="24"/>
        <v>0</v>
      </c>
      <c r="G63" s="168">
        <f t="shared" si="24"/>
        <v>0</v>
      </c>
      <c r="H63" s="168">
        <f t="shared" si="24"/>
        <v>0</v>
      </c>
      <c r="I63" s="179" t="str">
        <f t="shared" si="23"/>
        <v>-</v>
      </c>
      <c r="J63" s="167">
        <f>H63-G63</f>
        <v>0</v>
      </c>
      <c r="K63" s="169">
        <f t="shared" si="21"/>
        <v>0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 t="str">
        <f t="shared" ref="C65:H65" si="25">IFERROR(C66+C69,"nd")</f>
        <v>nd</v>
      </c>
      <c r="D65" s="175" t="str">
        <f t="shared" si="25"/>
        <v>nd</v>
      </c>
      <c r="E65" s="175" t="str">
        <f t="shared" si="25"/>
        <v>nd</v>
      </c>
      <c r="F65" s="175" t="str">
        <f t="shared" si="25"/>
        <v>nd</v>
      </c>
      <c r="G65" s="175" t="str">
        <f t="shared" si="25"/>
        <v>nd</v>
      </c>
      <c r="H65" s="175" t="str">
        <f t="shared" si="25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97</v>
      </c>
      <c r="C66" s="159" t="s">
        <v>303</v>
      </c>
      <c r="D66" s="159" t="s">
        <v>303</v>
      </c>
      <c r="E66" s="159" t="s">
        <v>303</v>
      </c>
      <c r="F66" s="159" t="s">
        <v>303</v>
      </c>
      <c r="G66" s="159" t="s">
        <v>303</v>
      </c>
      <c r="H66" s="159" t="s">
        <v>303</v>
      </c>
      <c r="I66" s="177" t="str">
        <f>IFERROR(H66/G66-1,"-")</f>
        <v>-</v>
      </c>
      <c r="J66" s="180" t="str">
        <f t="shared" ref="J66:J77" si="26">IFERROR(H66-G66,"-")</f>
        <v>-</v>
      </c>
      <c r="K66" s="160" t="str">
        <f t="shared" ref="K66:K77" si="27">IFERROR(H66/H$9,"-")</f>
        <v>-</v>
      </c>
    </row>
    <row r="67" spans="2:11" x14ac:dyDescent="0.25">
      <c r="B67" s="162" t="s">
        <v>103</v>
      </c>
      <c r="C67" s="163" t="s">
        <v>303</v>
      </c>
      <c r="D67" s="163" t="s">
        <v>303</v>
      </c>
      <c r="E67" s="163" t="s">
        <v>303</v>
      </c>
      <c r="F67" s="163" t="s">
        <v>303</v>
      </c>
      <c r="G67" s="163" t="s">
        <v>303</v>
      </c>
      <c r="H67" s="163" t="s">
        <v>303</v>
      </c>
      <c r="I67" s="178" t="str">
        <f>IFERROR(H67/G67-1,"-")</f>
        <v>-</v>
      </c>
      <c r="J67" s="181" t="str">
        <f t="shared" si="26"/>
        <v>-</v>
      </c>
      <c r="K67" s="164" t="str">
        <f t="shared" si="27"/>
        <v>-</v>
      </c>
    </row>
    <row r="68" spans="2:11" x14ac:dyDescent="0.25">
      <c r="B68" s="162" t="s">
        <v>100</v>
      </c>
      <c r="C68" s="163" t="s">
        <v>303</v>
      </c>
      <c r="D68" s="163" t="s">
        <v>303</v>
      </c>
      <c r="E68" s="163" t="s">
        <v>303</v>
      </c>
      <c r="F68" s="163" t="s">
        <v>303</v>
      </c>
      <c r="G68" s="163" t="s">
        <v>303</v>
      </c>
      <c r="H68" s="163" t="s">
        <v>303</v>
      </c>
      <c r="I68" s="178" t="str">
        <f>IFERROR(H68/G68-1,"-")</f>
        <v>-</v>
      </c>
      <c r="J68" s="181" t="str">
        <f t="shared" si="26"/>
        <v>-</v>
      </c>
      <c r="K68" s="164" t="str">
        <f t="shared" si="27"/>
        <v>-</v>
      </c>
    </row>
    <row r="69" spans="2:11" x14ac:dyDescent="0.25">
      <c r="B69" s="158" t="s">
        <v>107</v>
      </c>
      <c r="C69" s="159" t="s">
        <v>303</v>
      </c>
      <c r="D69" s="159" t="s">
        <v>303</v>
      </c>
      <c r="E69" s="159" t="s">
        <v>303</v>
      </c>
      <c r="F69" s="159" t="s">
        <v>303</v>
      </c>
      <c r="G69" s="159" t="s">
        <v>303</v>
      </c>
      <c r="H69" s="159" t="s">
        <v>303</v>
      </c>
      <c r="I69" s="177" t="str">
        <f>IFERROR(H69/G69-1,"-")</f>
        <v>-</v>
      </c>
      <c r="J69" s="180" t="str">
        <f t="shared" si="26"/>
        <v>-</v>
      </c>
      <c r="K69" s="160" t="str">
        <f t="shared" si="27"/>
        <v>-</v>
      </c>
    </row>
    <row r="70" spans="2:11" x14ac:dyDescent="0.25">
      <c r="B70" s="162" t="s">
        <v>110</v>
      </c>
      <c r="C70" s="163" t="s">
        <v>303</v>
      </c>
      <c r="D70" s="163" t="s">
        <v>303</v>
      </c>
      <c r="E70" s="163" t="s">
        <v>303</v>
      </c>
      <c r="F70" s="163" t="s">
        <v>303</v>
      </c>
      <c r="G70" s="163" t="s">
        <v>303</v>
      </c>
      <c r="H70" s="163" t="s">
        <v>303</v>
      </c>
      <c r="I70" s="178" t="str">
        <f t="shared" ref="I70:I77" si="28">IFERROR(H70/G70-1,"-")</f>
        <v>-</v>
      </c>
      <c r="J70" s="181" t="str">
        <f t="shared" si="26"/>
        <v>-</v>
      </c>
      <c r="K70" s="164" t="str">
        <f t="shared" si="27"/>
        <v>-</v>
      </c>
    </row>
    <row r="71" spans="2:11" x14ac:dyDescent="0.25">
      <c r="B71" s="162" t="s">
        <v>113</v>
      </c>
      <c r="C71" s="163" t="s">
        <v>303</v>
      </c>
      <c r="D71" s="163" t="s">
        <v>303</v>
      </c>
      <c r="E71" s="163" t="s">
        <v>303</v>
      </c>
      <c r="F71" s="163" t="s">
        <v>303</v>
      </c>
      <c r="G71" s="163" t="s">
        <v>303</v>
      </c>
      <c r="H71" s="163" t="s">
        <v>303</v>
      </c>
      <c r="I71" s="178" t="str">
        <f t="shared" si="28"/>
        <v>-</v>
      </c>
      <c r="J71" s="181" t="str">
        <f t="shared" si="26"/>
        <v>-</v>
      </c>
      <c r="K71" s="164" t="str">
        <f t="shared" si="27"/>
        <v>-</v>
      </c>
    </row>
    <row r="72" spans="2:11" x14ac:dyDescent="0.25">
      <c r="B72" s="162" t="s">
        <v>116</v>
      </c>
      <c r="C72" s="163" t="s">
        <v>303</v>
      </c>
      <c r="D72" s="163" t="s">
        <v>303</v>
      </c>
      <c r="E72" s="163" t="s">
        <v>303</v>
      </c>
      <c r="F72" s="163" t="s">
        <v>303</v>
      </c>
      <c r="G72" s="163" t="s">
        <v>303</v>
      </c>
      <c r="H72" s="163" t="s">
        <v>303</v>
      </c>
      <c r="I72" s="178" t="str">
        <f t="shared" si="28"/>
        <v>-</v>
      </c>
      <c r="J72" s="181" t="str">
        <f t="shared" si="26"/>
        <v>-</v>
      </c>
      <c r="K72" s="164" t="str">
        <f t="shared" si="27"/>
        <v>-</v>
      </c>
    </row>
    <row r="73" spans="2:11" x14ac:dyDescent="0.25">
      <c r="B73" s="162" t="s">
        <v>123</v>
      </c>
      <c r="C73" s="163" t="s">
        <v>303</v>
      </c>
      <c r="D73" s="163" t="s">
        <v>303</v>
      </c>
      <c r="E73" s="163" t="s">
        <v>303</v>
      </c>
      <c r="F73" s="163" t="s">
        <v>303</v>
      </c>
      <c r="G73" s="163" t="s">
        <v>303</v>
      </c>
      <c r="H73" s="163" t="s">
        <v>303</v>
      </c>
      <c r="I73" s="178" t="str">
        <f t="shared" si="28"/>
        <v>-</v>
      </c>
      <c r="J73" s="181" t="str">
        <f t="shared" si="26"/>
        <v>-</v>
      </c>
      <c r="K73" s="164" t="str">
        <f t="shared" si="27"/>
        <v>-</v>
      </c>
    </row>
    <row r="74" spans="2:11" x14ac:dyDescent="0.25">
      <c r="B74" s="162" t="s">
        <v>119</v>
      </c>
      <c r="C74" s="163" t="s">
        <v>303</v>
      </c>
      <c r="D74" s="163" t="s">
        <v>303</v>
      </c>
      <c r="E74" s="163" t="s">
        <v>303</v>
      </c>
      <c r="F74" s="163" t="s">
        <v>303</v>
      </c>
      <c r="G74" s="163" t="s">
        <v>303</v>
      </c>
      <c r="H74" s="163" t="s">
        <v>303</v>
      </c>
      <c r="I74" s="178" t="str">
        <f t="shared" si="28"/>
        <v>-</v>
      </c>
      <c r="J74" s="181" t="str">
        <f t="shared" si="26"/>
        <v>-</v>
      </c>
      <c r="K74" s="164" t="str">
        <f t="shared" si="27"/>
        <v>-</v>
      </c>
    </row>
    <row r="75" spans="2:11" x14ac:dyDescent="0.25">
      <c r="B75" s="162" t="s">
        <v>128</v>
      </c>
      <c r="C75" s="163" t="s">
        <v>303</v>
      </c>
      <c r="D75" s="163" t="s">
        <v>303</v>
      </c>
      <c r="E75" s="163" t="s">
        <v>303</v>
      </c>
      <c r="F75" s="163" t="s">
        <v>303</v>
      </c>
      <c r="G75" s="163" t="s">
        <v>303</v>
      </c>
      <c r="H75" s="163" t="s">
        <v>303</v>
      </c>
      <c r="I75" s="178" t="str">
        <f t="shared" si="28"/>
        <v>-</v>
      </c>
      <c r="J75" s="181" t="str">
        <f t="shared" si="26"/>
        <v>-</v>
      </c>
      <c r="K75" s="164" t="str">
        <f t="shared" si="27"/>
        <v>-</v>
      </c>
    </row>
    <row r="76" spans="2:11" x14ac:dyDescent="0.25">
      <c r="B76" s="162" t="s">
        <v>131</v>
      </c>
      <c r="C76" s="163" t="s">
        <v>303</v>
      </c>
      <c r="D76" s="163" t="s">
        <v>303</v>
      </c>
      <c r="E76" s="163" t="s">
        <v>303</v>
      </c>
      <c r="F76" s="163" t="s">
        <v>303</v>
      </c>
      <c r="G76" s="163" t="s">
        <v>303</v>
      </c>
      <c r="H76" s="163" t="s">
        <v>303</v>
      </c>
      <c r="I76" s="178" t="str">
        <f t="shared" si="28"/>
        <v>-</v>
      </c>
      <c r="J76" s="181" t="str">
        <f t="shared" si="26"/>
        <v>-</v>
      </c>
      <c r="K76" s="164" t="str">
        <f t="shared" si="27"/>
        <v>-</v>
      </c>
    </row>
    <row r="77" spans="2:11" x14ac:dyDescent="0.25">
      <c r="B77" s="167" t="s">
        <v>145</v>
      </c>
      <c r="C77" s="168" t="str">
        <f t="shared" ref="C77:H77" si="29">IFERROR(C69-SUM(C70:C76),"nd")</f>
        <v>nd</v>
      </c>
      <c r="D77" s="168" t="str">
        <f t="shared" si="29"/>
        <v>nd</v>
      </c>
      <c r="E77" s="168" t="str">
        <f t="shared" si="29"/>
        <v>nd</v>
      </c>
      <c r="F77" s="168" t="str">
        <f t="shared" si="29"/>
        <v>nd</v>
      </c>
      <c r="G77" s="168" t="str">
        <f t="shared" si="29"/>
        <v>nd</v>
      </c>
      <c r="H77" s="168" t="str">
        <f t="shared" si="29"/>
        <v>nd</v>
      </c>
      <c r="I77" s="179" t="str">
        <f t="shared" si="28"/>
        <v>-</v>
      </c>
      <c r="J77" s="182" t="str">
        <f t="shared" si="26"/>
        <v>-</v>
      </c>
      <c r="K77" s="169" t="str">
        <f t="shared" si="27"/>
        <v>-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0">IFERROR(C80+C83,"nd")</f>
        <v>12148</v>
      </c>
      <c r="D79" s="175">
        <f t="shared" si="30"/>
        <v>1233</v>
      </c>
      <c r="E79" s="175">
        <f t="shared" si="30"/>
        <v>7747</v>
      </c>
      <c r="F79" s="175">
        <f t="shared" si="30"/>
        <v>10548</v>
      </c>
      <c r="G79" s="175">
        <f t="shared" si="30"/>
        <v>10084</v>
      </c>
      <c r="H79" s="175">
        <f t="shared" si="30"/>
        <v>10527</v>
      </c>
      <c r="I79" s="176">
        <f>IFERROR(H79/G79-1,"-")</f>
        <v>4.3930979769932543E-2</v>
      </c>
      <c r="J79" s="175">
        <f>IFERROR(H79-G79,"-")</f>
        <v>443</v>
      </c>
      <c r="K79" s="176">
        <f>IFERROR(H79/H$9,"-")</f>
        <v>0.12241124690396177</v>
      </c>
    </row>
    <row r="80" spans="2:11" x14ac:dyDescent="0.25">
      <c r="B80" s="158" t="s">
        <v>97</v>
      </c>
      <c r="C80" s="159">
        <v>3151</v>
      </c>
      <c r="D80" s="159">
        <v>394</v>
      </c>
      <c r="E80" s="159">
        <v>1819</v>
      </c>
      <c r="F80" s="159">
        <v>2153</v>
      </c>
      <c r="G80" s="159">
        <v>1791</v>
      </c>
      <c r="H80" s="159">
        <v>2394</v>
      </c>
      <c r="I80" s="177">
        <f>IFERROR(H80/G80-1,"-")</f>
        <v>0.33668341708542715</v>
      </c>
      <c r="J80" s="180">
        <f t="shared" ref="J80:J91" si="31">IFERROR(H80-G80,"-")</f>
        <v>603</v>
      </c>
      <c r="K80" s="160">
        <f t="shared" ref="K80:K91" si="32">IFERROR(H80/H$9,"-")</f>
        <v>2.7838180401641918E-2</v>
      </c>
    </row>
    <row r="81" spans="2:11" x14ac:dyDescent="0.25">
      <c r="B81" s="162" t="s">
        <v>103</v>
      </c>
      <c r="C81" s="163">
        <v>1111</v>
      </c>
      <c r="D81" s="163">
        <v>187</v>
      </c>
      <c r="E81" s="163">
        <v>798</v>
      </c>
      <c r="F81" s="163">
        <v>1045</v>
      </c>
      <c r="G81" s="163">
        <v>546</v>
      </c>
      <c r="H81" s="163">
        <v>803</v>
      </c>
      <c r="I81" s="178">
        <f>IFERROR(H81/G81-1,"-")</f>
        <v>0.4706959706959708</v>
      </c>
      <c r="J81" s="181">
        <f t="shared" si="31"/>
        <v>257</v>
      </c>
      <c r="K81" s="164">
        <f t="shared" si="32"/>
        <v>9.3375350302917545E-3</v>
      </c>
    </row>
    <row r="82" spans="2:11" x14ac:dyDescent="0.25">
      <c r="B82" s="162" t="s">
        <v>100</v>
      </c>
      <c r="C82" s="163">
        <v>2040</v>
      </c>
      <c r="D82" s="163">
        <v>207</v>
      </c>
      <c r="E82" s="163">
        <v>1021</v>
      </c>
      <c r="F82" s="163">
        <v>1108</v>
      </c>
      <c r="G82" s="163">
        <v>1245</v>
      </c>
      <c r="H82" s="163">
        <v>1591</v>
      </c>
      <c r="I82" s="178">
        <f>IFERROR(H82/G82-1,"-")</f>
        <v>0.27791164658634537</v>
      </c>
      <c r="J82" s="181">
        <f t="shared" si="31"/>
        <v>346</v>
      </c>
      <c r="K82" s="164">
        <f t="shared" si="32"/>
        <v>1.8500645371350162E-2</v>
      </c>
    </row>
    <row r="83" spans="2:11" x14ac:dyDescent="0.25">
      <c r="B83" s="158" t="s">
        <v>107</v>
      </c>
      <c r="C83" s="159">
        <v>8997</v>
      </c>
      <c r="D83" s="159">
        <v>839</v>
      </c>
      <c r="E83" s="159">
        <v>5928</v>
      </c>
      <c r="F83" s="159">
        <v>8395</v>
      </c>
      <c r="G83" s="159">
        <v>8293</v>
      </c>
      <c r="H83" s="159">
        <v>8133</v>
      </c>
      <c r="I83" s="177">
        <f>IFERROR(H83/G83-1,"-")</f>
        <v>-1.92933799590016E-2</v>
      </c>
      <c r="J83" s="180">
        <f t="shared" si="31"/>
        <v>-160</v>
      </c>
      <c r="K83" s="160">
        <f t="shared" si="32"/>
        <v>9.457306650231985E-2</v>
      </c>
    </row>
    <row r="84" spans="2:11" x14ac:dyDescent="0.25">
      <c r="B84" s="162" t="s">
        <v>110</v>
      </c>
      <c r="C84" s="163">
        <v>783</v>
      </c>
      <c r="D84" s="163">
        <v>45</v>
      </c>
      <c r="E84" s="163">
        <v>451</v>
      </c>
      <c r="F84" s="163">
        <v>766</v>
      </c>
      <c r="G84" s="163">
        <v>984</v>
      </c>
      <c r="H84" s="163">
        <v>930</v>
      </c>
      <c r="I84" s="178">
        <f t="shared" ref="I84:I91" si="33">IFERROR(H84/G84-1,"-")</f>
        <v>-5.4878048780487854E-2</v>
      </c>
      <c r="J84" s="181">
        <f t="shared" si="31"/>
        <v>-54</v>
      </c>
      <c r="K84" s="164">
        <f t="shared" si="32"/>
        <v>1.0814330732467412E-2</v>
      </c>
    </row>
    <row r="85" spans="2:11" x14ac:dyDescent="0.25">
      <c r="B85" s="162" t="s">
        <v>113</v>
      </c>
      <c r="C85" s="163">
        <v>1769</v>
      </c>
      <c r="D85" s="163">
        <v>178</v>
      </c>
      <c r="E85" s="163">
        <v>1082</v>
      </c>
      <c r="F85" s="163">
        <v>1744</v>
      </c>
      <c r="G85" s="163">
        <v>1613</v>
      </c>
      <c r="H85" s="163">
        <v>1952</v>
      </c>
      <c r="I85" s="178">
        <f t="shared" si="33"/>
        <v>0.21016738995660256</v>
      </c>
      <c r="J85" s="181">
        <f t="shared" si="31"/>
        <v>339</v>
      </c>
      <c r="K85" s="164">
        <f t="shared" si="32"/>
        <v>2.2698466225566007E-2</v>
      </c>
    </row>
    <row r="86" spans="2:11" x14ac:dyDescent="0.25">
      <c r="B86" s="162" t="s">
        <v>116</v>
      </c>
      <c r="C86" s="163">
        <v>270</v>
      </c>
      <c r="D86" s="163">
        <v>150</v>
      </c>
      <c r="E86" s="163">
        <v>313</v>
      </c>
      <c r="F86" s="163">
        <v>250</v>
      </c>
      <c r="G86" s="163">
        <v>251</v>
      </c>
      <c r="H86" s="163">
        <v>393</v>
      </c>
      <c r="I86" s="178">
        <f t="shared" si="33"/>
        <v>0.56573705179282863</v>
      </c>
      <c r="J86" s="181">
        <f t="shared" si="31"/>
        <v>142</v>
      </c>
      <c r="K86" s="164">
        <f t="shared" si="32"/>
        <v>4.5699268579136483E-3</v>
      </c>
    </row>
    <row r="87" spans="2:11" x14ac:dyDescent="0.25">
      <c r="B87" s="162" t="s">
        <v>123</v>
      </c>
      <c r="C87" s="163">
        <v>108</v>
      </c>
      <c r="D87" s="163">
        <v>9</v>
      </c>
      <c r="E87" s="163">
        <v>413</v>
      </c>
      <c r="F87" s="163">
        <v>300</v>
      </c>
      <c r="G87" s="163">
        <v>432</v>
      </c>
      <c r="H87" s="163">
        <v>283</v>
      </c>
      <c r="I87" s="178">
        <f t="shared" si="33"/>
        <v>-0.34490740740740744</v>
      </c>
      <c r="J87" s="181">
        <f t="shared" si="31"/>
        <v>-149</v>
      </c>
      <c r="K87" s="164">
        <f t="shared" si="32"/>
        <v>3.2908124702024488E-3</v>
      </c>
    </row>
    <row r="88" spans="2:11" x14ac:dyDescent="0.25">
      <c r="B88" s="162" t="s">
        <v>119</v>
      </c>
      <c r="C88" s="163">
        <v>54</v>
      </c>
      <c r="D88" s="163">
        <v>16</v>
      </c>
      <c r="E88" s="163">
        <v>81</v>
      </c>
      <c r="F88" s="163">
        <v>56</v>
      </c>
      <c r="G88" s="163">
        <v>62</v>
      </c>
      <c r="H88" s="163">
        <v>82</v>
      </c>
      <c r="I88" s="178">
        <f t="shared" si="33"/>
        <v>0.32258064516129026</v>
      </c>
      <c r="J88" s="181">
        <f t="shared" si="31"/>
        <v>20</v>
      </c>
      <c r="K88" s="164">
        <f t="shared" si="32"/>
        <v>9.5352163447562127E-4</v>
      </c>
    </row>
    <row r="89" spans="2:11" x14ac:dyDescent="0.25">
      <c r="B89" s="162" t="s">
        <v>128</v>
      </c>
      <c r="C89" s="163">
        <v>565</v>
      </c>
      <c r="D89" s="163">
        <v>12</v>
      </c>
      <c r="E89" s="163">
        <v>373</v>
      </c>
      <c r="F89" s="163">
        <v>722</v>
      </c>
      <c r="G89" s="163">
        <v>542</v>
      </c>
      <c r="H89" s="163">
        <v>460</v>
      </c>
      <c r="I89" s="178">
        <f t="shared" si="33"/>
        <v>-0.1512915129151291</v>
      </c>
      <c r="J89" s="181">
        <f t="shared" si="31"/>
        <v>-82</v>
      </c>
      <c r="K89" s="164">
        <f t="shared" si="32"/>
        <v>5.3490238031559242E-3</v>
      </c>
    </row>
    <row r="90" spans="2:11" x14ac:dyDescent="0.25">
      <c r="B90" s="162" t="s">
        <v>131</v>
      </c>
      <c r="C90" s="163">
        <v>1193</v>
      </c>
      <c r="D90" s="163">
        <v>48</v>
      </c>
      <c r="E90" s="163">
        <v>528</v>
      </c>
      <c r="F90" s="163">
        <v>981</v>
      </c>
      <c r="G90" s="163">
        <v>822</v>
      </c>
      <c r="H90" s="163">
        <v>698</v>
      </c>
      <c r="I90" s="178">
        <f t="shared" si="33"/>
        <v>-0.15085158150851585</v>
      </c>
      <c r="J90" s="181">
        <f t="shared" si="31"/>
        <v>-124</v>
      </c>
      <c r="K90" s="164">
        <f t="shared" si="32"/>
        <v>8.1165622056583366E-3</v>
      </c>
    </row>
    <row r="91" spans="2:11" x14ac:dyDescent="0.25">
      <c r="B91" s="167" t="s">
        <v>145</v>
      </c>
      <c r="C91" s="168">
        <f t="shared" ref="C91:H91" si="34">IFERROR(C83-SUM(C84:C90),"nd")</f>
        <v>4255</v>
      </c>
      <c r="D91" s="168">
        <f t="shared" si="34"/>
        <v>381</v>
      </c>
      <c r="E91" s="168">
        <f t="shared" si="34"/>
        <v>2687</v>
      </c>
      <c r="F91" s="168">
        <f t="shared" si="34"/>
        <v>3576</v>
      </c>
      <c r="G91" s="168">
        <f t="shared" si="34"/>
        <v>3587</v>
      </c>
      <c r="H91" s="168">
        <f t="shared" si="34"/>
        <v>3335</v>
      </c>
      <c r="I91" s="179">
        <f t="shared" si="33"/>
        <v>-7.025369389461944E-2</v>
      </c>
      <c r="J91" s="182">
        <f t="shared" si="31"/>
        <v>-252</v>
      </c>
      <c r="K91" s="169">
        <f t="shared" si="32"/>
        <v>3.8780422572880446E-2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 t="str">
        <f t="shared" ref="C93:H93" si="35">IFERROR(C94+C97,"nd")</f>
        <v>nd</v>
      </c>
      <c r="D93" s="175" t="str">
        <f t="shared" si="35"/>
        <v>nd</v>
      </c>
      <c r="E93" s="175" t="str">
        <f t="shared" si="35"/>
        <v>nd</v>
      </c>
      <c r="F93" s="175" t="str">
        <f t="shared" si="35"/>
        <v>nd</v>
      </c>
      <c r="G93" s="175" t="str">
        <f t="shared" si="35"/>
        <v>nd</v>
      </c>
      <c r="H93" s="175" t="str">
        <f t="shared" si="35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97</v>
      </c>
      <c r="C94" s="159" t="s">
        <v>303</v>
      </c>
      <c r="D94" s="159" t="s">
        <v>303</v>
      </c>
      <c r="E94" s="159" t="s">
        <v>303</v>
      </c>
      <c r="F94" s="159" t="s">
        <v>303</v>
      </c>
      <c r="G94" s="159" t="s">
        <v>303</v>
      </c>
      <c r="H94" s="159" t="s">
        <v>303</v>
      </c>
      <c r="I94" s="177" t="str">
        <f>IFERROR(H94/G94-1,"-")</f>
        <v>-</v>
      </c>
      <c r="J94" s="180" t="str">
        <f t="shared" ref="J94:J105" si="36">IFERROR(H94-G94,"-")</f>
        <v>-</v>
      </c>
      <c r="K94" s="160" t="str">
        <f t="shared" ref="K94:K105" si="37">IFERROR(H94/H$9,"-")</f>
        <v>-</v>
      </c>
    </row>
    <row r="95" spans="2:11" x14ac:dyDescent="0.25">
      <c r="B95" s="162" t="s">
        <v>103</v>
      </c>
      <c r="C95" s="163" t="s">
        <v>303</v>
      </c>
      <c r="D95" s="163" t="s">
        <v>303</v>
      </c>
      <c r="E95" s="163" t="s">
        <v>303</v>
      </c>
      <c r="F95" s="163" t="s">
        <v>303</v>
      </c>
      <c r="G95" s="163" t="s">
        <v>303</v>
      </c>
      <c r="H95" s="163" t="s">
        <v>303</v>
      </c>
      <c r="I95" s="178" t="str">
        <f>IFERROR(H95/G95-1,"-")</f>
        <v>-</v>
      </c>
      <c r="J95" s="181" t="str">
        <f t="shared" si="36"/>
        <v>-</v>
      </c>
      <c r="K95" s="164" t="str">
        <f t="shared" si="37"/>
        <v>-</v>
      </c>
    </row>
    <row r="96" spans="2:11" x14ac:dyDescent="0.25">
      <c r="B96" s="162" t="s">
        <v>100</v>
      </c>
      <c r="C96" s="163" t="s">
        <v>303</v>
      </c>
      <c r="D96" s="163" t="s">
        <v>303</v>
      </c>
      <c r="E96" s="163" t="s">
        <v>303</v>
      </c>
      <c r="F96" s="163" t="s">
        <v>303</v>
      </c>
      <c r="G96" s="163" t="s">
        <v>303</v>
      </c>
      <c r="H96" s="163" t="s">
        <v>303</v>
      </c>
      <c r="I96" s="178" t="str">
        <f>IFERROR(H96/G96-1,"-")</f>
        <v>-</v>
      </c>
      <c r="J96" s="181" t="str">
        <f t="shared" si="36"/>
        <v>-</v>
      </c>
      <c r="K96" s="164" t="str">
        <f t="shared" si="37"/>
        <v>-</v>
      </c>
    </row>
    <row r="97" spans="2:11" x14ac:dyDescent="0.25">
      <c r="B97" s="158" t="s">
        <v>107</v>
      </c>
      <c r="C97" s="159" t="s">
        <v>303</v>
      </c>
      <c r="D97" s="159" t="s">
        <v>303</v>
      </c>
      <c r="E97" s="159" t="s">
        <v>303</v>
      </c>
      <c r="F97" s="159" t="s">
        <v>303</v>
      </c>
      <c r="G97" s="159" t="s">
        <v>303</v>
      </c>
      <c r="H97" s="159" t="s">
        <v>303</v>
      </c>
      <c r="I97" s="177" t="str">
        <f>IFERROR(H97/G97-1,"-")</f>
        <v>-</v>
      </c>
      <c r="J97" s="180" t="str">
        <f t="shared" si="36"/>
        <v>-</v>
      </c>
      <c r="K97" s="160" t="str">
        <f t="shared" si="37"/>
        <v>-</v>
      </c>
    </row>
    <row r="98" spans="2:11" x14ac:dyDescent="0.25">
      <c r="B98" s="162" t="s">
        <v>110</v>
      </c>
      <c r="C98" s="163" t="s">
        <v>303</v>
      </c>
      <c r="D98" s="163" t="s">
        <v>303</v>
      </c>
      <c r="E98" s="163" t="s">
        <v>303</v>
      </c>
      <c r="F98" s="163" t="s">
        <v>303</v>
      </c>
      <c r="G98" s="163" t="s">
        <v>303</v>
      </c>
      <c r="H98" s="163" t="s">
        <v>303</v>
      </c>
      <c r="I98" s="178" t="str">
        <f t="shared" ref="I98:I105" si="38">IFERROR(H98/G98-1,"-")</f>
        <v>-</v>
      </c>
      <c r="J98" s="181" t="str">
        <f t="shared" si="36"/>
        <v>-</v>
      </c>
      <c r="K98" s="164" t="str">
        <f t="shared" si="37"/>
        <v>-</v>
      </c>
    </row>
    <row r="99" spans="2:11" x14ac:dyDescent="0.25">
      <c r="B99" s="162" t="s">
        <v>113</v>
      </c>
      <c r="C99" s="163" t="s">
        <v>303</v>
      </c>
      <c r="D99" s="163" t="s">
        <v>303</v>
      </c>
      <c r="E99" s="163" t="s">
        <v>303</v>
      </c>
      <c r="F99" s="163" t="s">
        <v>303</v>
      </c>
      <c r="G99" s="163" t="s">
        <v>303</v>
      </c>
      <c r="H99" s="163" t="s">
        <v>303</v>
      </c>
      <c r="I99" s="178" t="str">
        <f t="shared" si="38"/>
        <v>-</v>
      </c>
      <c r="J99" s="181" t="str">
        <f t="shared" si="36"/>
        <v>-</v>
      </c>
      <c r="K99" s="164" t="str">
        <f t="shared" si="37"/>
        <v>-</v>
      </c>
    </row>
    <row r="100" spans="2:11" x14ac:dyDescent="0.25">
      <c r="B100" s="162" t="s">
        <v>116</v>
      </c>
      <c r="C100" s="163" t="s">
        <v>303</v>
      </c>
      <c r="D100" s="163" t="s">
        <v>303</v>
      </c>
      <c r="E100" s="163" t="s">
        <v>303</v>
      </c>
      <c r="F100" s="163" t="s">
        <v>303</v>
      </c>
      <c r="G100" s="163" t="s">
        <v>303</v>
      </c>
      <c r="H100" s="163" t="s">
        <v>303</v>
      </c>
      <c r="I100" s="178" t="str">
        <f t="shared" si="38"/>
        <v>-</v>
      </c>
      <c r="J100" s="181" t="str">
        <f t="shared" si="36"/>
        <v>-</v>
      </c>
      <c r="K100" s="164" t="str">
        <f t="shared" si="37"/>
        <v>-</v>
      </c>
    </row>
    <row r="101" spans="2:11" x14ac:dyDescent="0.25">
      <c r="B101" s="162" t="s">
        <v>123</v>
      </c>
      <c r="C101" s="163" t="s">
        <v>303</v>
      </c>
      <c r="D101" s="163" t="s">
        <v>303</v>
      </c>
      <c r="E101" s="163" t="s">
        <v>303</v>
      </c>
      <c r="F101" s="163" t="s">
        <v>303</v>
      </c>
      <c r="G101" s="163" t="s">
        <v>303</v>
      </c>
      <c r="H101" s="163" t="s">
        <v>303</v>
      </c>
      <c r="I101" s="178" t="str">
        <f t="shared" si="38"/>
        <v>-</v>
      </c>
      <c r="J101" s="181" t="str">
        <f t="shared" si="36"/>
        <v>-</v>
      </c>
      <c r="K101" s="164" t="str">
        <f t="shared" si="37"/>
        <v>-</v>
      </c>
    </row>
    <row r="102" spans="2:11" x14ac:dyDescent="0.25">
      <c r="B102" s="162" t="s">
        <v>119</v>
      </c>
      <c r="C102" s="163" t="s">
        <v>303</v>
      </c>
      <c r="D102" s="163" t="s">
        <v>303</v>
      </c>
      <c r="E102" s="163" t="s">
        <v>303</v>
      </c>
      <c r="F102" s="163" t="s">
        <v>303</v>
      </c>
      <c r="G102" s="163" t="s">
        <v>303</v>
      </c>
      <c r="H102" s="163" t="s">
        <v>303</v>
      </c>
      <c r="I102" s="178" t="str">
        <f t="shared" si="38"/>
        <v>-</v>
      </c>
      <c r="J102" s="181" t="str">
        <f t="shared" si="36"/>
        <v>-</v>
      </c>
      <c r="K102" s="164" t="str">
        <f t="shared" si="37"/>
        <v>-</v>
      </c>
    </row>
    <row r="103" spans="2:11" x14ac:dyDescent="0.25">
      <c r="B103" s="162" t="s">
        <v>128</v>
      </c>
      <c r="C103" s="163" t="s">
        <v>303</v>
      </c>
      <c r="D103" s="163" t="s">
        <v>303</v>
      </c>
      <c r="E103" s="163" t="s">
        <v>303</v>
      </c>
      <c r="F103" s="163" t="s">
        <v>303</v>
      </c>
      <c r="G103" s="163" t="s">
        <v>303</v>
      </c>
      <c r="H103" s="163" t="s">
        <v>303</v>
      </c>
      <c r="I103" s="178" t="str">
        <f t="shared" si="38"/>
        <v>-</v>
      </c>
      <c r="J103" s="181" t="str">
        <f t="shared" si="36"/>
        <v>-</v>
      </c>
      <c r="K103" s="164" t="str">
        <f t="shared" si="37"/>
        <v>-</v>
      </c>
    </row>
    <row r="104" spans="2:11" x14ac:dyDescent="0.25">
      <c r="B104" s="162" t="s">
        <v>131</v>
      </c>
      <c r="C104" s="163" t="s">
        <v>303</v>
      </c>
      <c r="D104" s="163" t="s">
        <v>303</v>
      </c>
      <c r="E104" s="163" t="s">
        <v>303</v>
      </c>
      <c r="F104" s="163" t="s">
        <v>303</v>
      </c>
      <c r="G104" s="163" t="s">
        <v>303</v>
      </c>
      <c r="H104" s="163" t="s">
        <v>303</v>
      </c>
      <c r="I104" s="178" t="str">
        <f t="shared" si="38"/>
        <v>-</v>
      </c>
      <c r="J104" s="181" t="str">
        <f t="shared" si="36"/>
        <v>-</v>
      </c>
      <c r="K104" s="164" t="str">
        <f t="shared" si="37"/>
        <v>-</v>
      </c>
    </row>
    <row r="105" spans="2:11" x14ac:dyDescent="0.25">
      <c r="B105" s="167" t="s">
        <v>145</v>
      </c>
      <c r="C105" s="168" t="str">
        <f t="shared" ref="C105:H105" si="39">IFERROR(C97-SUM(C98:C104),"nd")</f>
        <v>nd</v>
      </c>
      <c r="D105" s="168" t="str">
        <f t="shared" si="39"/>
        <v>nd</v>
      </c>
      <c r="E105" s="168" t="str">
        <f t="shared" si="39"/>
        <v>nd</v>
      </c>
      <c r="F105" s="168" t="str">
        <f t="shared" si="39"/>
        <v>nd</v>
      </c>
      <c r="G105" s="168" t="str">
        <f t="shared" si="39"/>
        <v>nd</v>
      </c>
      <c r="H105" s="168" t="str">
        <f t="shared" si="39"/>
        <v>nd</v>
      </c>
      <c r="I105" s="179" t="str">
        <f t="shared" si="38"/>
        <v>-</v>
      </c>
      <c r="J105" s="182" t="str">
        <f t="shared" si="36"/>
        <v>-</v>
      </c>
      <c r="K105" s="169" t="str">
        <f t="shared" si="37"/>
        <v>-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0">IFERROR(C108+C111,"nd")</f>
        <v>5315</v>
      </c>
      <c r="D107" s="175">
        <f t="shared" si="40"/>
        <v>6</v>
      </c>
      <c r="E107" s="175">
        <f t="shared" si="40"/>
        <v>1698</v>
      </c>
      <c r="F107" s="175">
        <f t="shared" si="40"/>
        <v>2182</v>
      </c>
      <c r="G107" s="175">
        <f t="shared" si="40"/>
        <v>1998</v>
      </c>
      <c r="H107" s="175">
        <f t="shared" si="40"/>
        <v>2236</v>
      </c>
      <c r="I107" s="176">
        <f>IFERROR(H107/G107-1,"-")</f>
        <v>0.11911911911911921</v>
      </c>
      <c r="J107" s="175">
        <f>IFERROR(H107-G107,"-")</f>
        <v>238</v>
      </c>
      <c r="K107" s="176">
        <f>IFERROR(H107/H$9,"-")</f>
        <v>2.6000907008384012E-2</v>
      </c>
    </row>
    <row r="108" spans="2:11" x14ac:dyDescent="0.25">
      <c r="B108" s="158" t="s">
        <v>97</v>
      </c>
      <c r="C108" s="159">
        <v>556</v>
      </c>
      <c r="D108" s="159">
        <v>6</v>
      </c>
      <c r="E108" s="159">
        <v>216</v>
      </c>
      <c r="F108" s="159">
        <v>198</v>
      </c>
      <c r="G108" s="159">
        <v>156</v>
      </c>
      <c r="H108" s="159">
        <v>173</v>
      </c>
      <c r="I108" s="177">
        <f>IFERROR(H108/G108-1,"-")</f>
        <v>0.10897435897435903</v>
      </c>
      <c r="J108" s="180">
        <f t="shared" ref="J108:J119" si="41">IFERROR(H108-G108,"-")</f>
        <v>17</v>
      </c>
      <c r="K108" s="160">
        <f t="shared" ref="K108:K119" si="42">IFERROR(H108/H$9,"-")</f>
        <v>2.0116980824912496E-3</v>
      </c>
    </row>
    <row r="109" spans="2:11" x14ac:dyDescent="0.25">
      <c r="B109" s="162" t="s">
        <v>103</v>
      </c>
      <c r="C109" s="163">
        <v>269</v>
      </c>
      <c r="D109" s="163">
        <v>0</v>
      </c>
      <c r="E109" s="163">
        <v>117</v>
      </c>
      <c r="F109" s="163">
        <v>70</v>
      </c>
      <c r="G109" s="163">
        <v>47</v>
      </c>
      <c r="H109" s="163">
        <v>27</v>
      </c>
      <c r="I109" s="178">
        <f>IFERROR(H109/G109-1,"-")</f>
        <v>-0.42553191489361697</v>
      </c>
      <c r="J109" s="181">
        <f t="shared" si="41"/>
        <v>-20</v>
      </c>
      <c r="K109" s="164">
        <f t="shared" si="42"/>
        <v>3.1396444062002161E-4</v>
      </c>
    </row>
    <row r="110" spans="2:11" x14ac:dyDescent="0.25">
      <c r="B110" s="162" t="s">
        <v>100</v>
      </c>
      <c r="C110" s="163">
        <v>287</v>
      </c>
      <c r="D110" s="163">
        <v>6</v>
      </c>
      <c r="E110" s="163">
        <v>99</v>
      </c>
      <c r="F110" s="163">
        <v>128</v>
      </c>
      <c r="G110" s="163">
        <v>109</v>
      </c>
      <c r="H110" s="163">
        <v>146</v>
      </c>
      <c r="I110" s="178">
        <f>IFERROR(H110/G110-1,"-")</f>
        <v>0.33944954128440363</v>
      </c>
      <c r="J110" s="181">
        <f t="shared" si="41"/>
        <v>37</v>
      </c>
      <c r="K110" s="164">
        <f t="shared" si="42"/>
        <v>1.6977336418712281E-3</v>
      </c>
    </row>
    <row r="111" spans="2:11" x14ac:dyDescent="0.25">
      <c r="B111" s="158" t="s">
        <v>107</v>
      </c>
      <c r="C111" s="159">
        <v>4759</v>
      </c>
      <c r="D111" s="159">
        <v>0</v>
      </c>
      <c r="E111" s="159">
        <v>1482</v>
      </c>
      <c r="F111" s="159">
        <v>1984</v>
      </c>
      <c r="G111" s="159">
        <v>1842</v>
      </c>
      <c r="H111" s="159">
        <v>2063</v>
      </c>
      <c r="I111" s="177">
        <f>IFERROR(H111/G111-1,"-")</f>
        <v>0.11997828447339853</v>
      </c>
      <c r="J111" s="180">
        <f t="shared" si="41"/>
        <v>221</v>
      </c>
      <c r="K111" s="160">
        <f t="shared" si="42"/>
        <v>2.3989208925892763E-2</v>
      </c>
    </row>
    <row r="112" spans="2:11" x14ac:dyDescent="0.25">
      <c r="B112" s="162" t="s">
        <v>110</v>
      </c>
      <c r="C112" s="163">
        <v>2328</v>
      </c>
      <c r="D112" s="163">
        <v>0</v>
      </c>
      <c r="E112" s="163">
        <v>801</v>
      </c>
      <c r="F112" s="163">
        <v>1101</v>
      </c>
      <c r="G112" s="163">
        <v>917</v>
      </c>
      <c r="H112" s="163">
        <v>988</v>
      </c>
      <c r="I112" s="178">
        <f t="shared" ref="I112:I119" si="43">IFERROR(H112/G112-1,"-")</f>
        <v>7.7426390403489531E-2</v>
      </c>
      <c r="J112" s="181">
        <f t="shared" si="41"/>
        <v>71</v>
      </c>
      <c r="K112" s="164">
        <f t="shared" si="42"/>
        <v>1.148877286416968E-2</v>
      </c>
    </row>
    <row r="113" spans="2:11" x14ac:dyDescent="0.25">
      <c r="B113" s="162" t="s">
        <v>113</v>
      </c>
      <c r="C113" s="163">
        <v>267</v>
      </c>
      <c r="D113" s="163">
        <v>0</v>
      </c>
      <c r="E113" s="163">
        <v>85</v>
      </c>
      <c r="F113" s="163">
        <v>95</v>
      </c>
      <c r="G113" s="163">
        <v>85</v>
      </c>
      <c r="H113" s="163">
        <v>96</v>
      </c>
      <c r="I113" s="178">
        <f t="shared" si="43"/>
        <v>0.12941176470588234</v>
      </c>
      <c r="J113" s="181">
        <f t="shared" si="41"/>
        <v>11</v>
      </c>
      <c r="K113" s="164">
        <f t="shared" si="42"/>
        <v>1.1163180110934103E-3</v>
      </c>
    </row>
    <row r="114" spans="2:11" x14ac:dyDescent="0.25">
      <c r="B114" s="162" t="s">
        <v>116</v>
      </c>
      <c r="C114" s="163">
        <v>187</v>
      </c>
      <c r="D114" s="163">
        <v>0</v>
      </c>
      <c r="E114" s="163">
        <v>40</v>
      </c>
      <c r="F114" s="163">
        <v>68</v>
      </c>
      <c r="G114" s="163">
        <v>59</v>
      </c>
      <c r="H114" s="163">
        <v>51</v>
      </c>
      <c r="I114" s="178">
        <f t="shared" si="43"/>
        <v>-0.13559322033898302</v>
      </c>
      <c r="J114" s="181">
        <f t="shared" si="41"/>
        <v>-8</v>
      </c>
      <c r="K114" s="164">
        <f t="shared" si="42"/>
        <v>5.9304394339337418E-4</v>
      </c>
    </row>
    <row r="115" spans="2:11" x14ac:dyDescent="0.25">
      <c r="B115" s="162" t="s">
        <v>123</v>
      </c>
      <c r="C115" s="163">
        <v>81</v>
      </c>
      <c r="D115" s="163">
        <v>0</v>
      </c>
      <c r="E115" s="163">
        <v>67</v>
      </c>
      <c r="F115" s="163">
        <v>45</v>
      </c>
      <c r="G115" s="163">
        <v>32</v>
      </c>
      <c r="H115" s="163">
        <v>44</v>
      </c>
      <c r="I115" s="178">
        <f t="shared" si="43"/>
        <v>0.375</v>
      </c>
      <c r="J115" s="181">
        <f t="shared" si="41"/>
        <v>12</v>
      </c>
      <c r="K115" s="164">
        <f t="shared" si="42"/>
        <v>5.1164575508447967E-4</v>
      </c>
    </row>
    <row r="116" spans="2:11" x14ac:dyDescent="0.25">
      <c r="B116" s="162" t="s">
        <v>119</v>
      </c>
      <c r="C116" s="163">
        <v>109</v>
      </c>
      <c r="D116" s="163">
        <v>0</v>
      </c>
      <c r="E116" s="163">
        <v>20</v>
      </c>
      <c r="F116" s="163">
        <v>35</v>
      </c>
      <c r="G116" s="163">
        <v>28</v>
      </c>
      <c r="H116" s="163">
        <v>19</v>
      </c>
      <c r="I116" s="178">
        <f t="shared" si="43"/>
        <v>-0.3214285714285714</v>
      </c>
      <c r="J116" s="181">
        <f t="shared" si="41"/>
        <v>-9</v>
      </c>
      <c r="K116" s="164">
        <f t="shared" si="42"/>
        <v>2.2093793969557078E-4</v>
      </c>
    </row>
    <row r="117" spans="2:11" x14ac:dyDescent="0.25">
      <c r="B117" s="162" t="s">
        <v>128</v>
      </c>
      <c r="C117" s="163">
        <v>40</v>
      </c>
      <c r="D117" s="163">
        <v>0</v>
      </c>
      <c r="E117" s="163">
        <v>16</v>
      </c>
      <c r="F117" s="163">
        <v>38</v>
      </c>
      <c r="G117" s="163">
        <v>14</v>
      </c>
      <c r="H117" s="163">
        <v>2</v>
      </c>
      <c r="I117" s="178">
        <f t="shared" si="43"/>
        <v>-0.85714285714285721</v>
      </c>
      <c r="J117" s="181">
        <f t="shared" si="41"/>
        <v>-12</v>
      </c>
      <c r="K117" s="164">
        <f t="shared" si="42"/>
        <v>2.3256625231112715E-5</v>
      </c>
    </row>
    <row r="118" spans="2:11" x14ac:dyDescent="0.25">
      <c r="B118" s="162" t="s">
        <v>131</v>
      </c>
      <c r="C118" s="163">
        <v>117</v>
      </c>
      <c r="D118" s="163">
        <v>0</v>
      </c>
      <c r="E118" s="163">
        <v>10</v>
      </c>
      <c r="F118" s="163">
        <v>30</v>
      </c>
      <c r="G118" s="163">
        <v>16</v>
      </c>
      <c r="H118" s="163">
        <v>19</v>
      </c>
      <c r="I118" s="178">
        <f t="shared" si="43"/>
        <v>0.1875</v>
      </c>
      <c r="J118" s="181">
        <f t="shared" si="41"/>
        <v>3</v>
      </c>
      <c r="K118" s="164">
        <f t="shared" si="42"/>
        <v>2.2093793969557078E-4</v>
      </c>
    </row>
    <row r="119" spans="2:11" x14ac:dyDescent="0.25">
      <c r="B119" s="167" t="s">
        <v>145</v>
      </c>
      <c r="C119" s="168">
        <f t="shared" ref="C119:H119" si="44">IFERROR(C111-SUM(C112:C118),"nd")</f>
        <v>1630</v>
      </c>
      <c r="D119" s="168">
        <f t="shared" si="44"/>
        <v>0</v>
      </c>
      <c r="E119" s="168">
        <f t="shared" si="44"/>
        <v>443</v>
      </c>
      <c r="F119" s="168">
        <f t="shared" si="44"/>
        <v>572</v>
      </c>
      <c r="G119" s="168">
        <f t="shared" si="44"/>
        <v>691</v>
      </c>
      <c r="H119" s="168">
        <f t="shared" si="44"/>
        <v>844</v>
      </c>
      <c r="I119" s="179">
        <f t="shared" si="43"/>
        <v>0.22141823444283637</v>
      </c>
      <c r="J119" s="182">
        <f t="shared" si="41"/>
        <v>153</v>
      </c>
      <c r="K119" s="169">
        <f t="shared" si="42"/>
        <v>9.8142958475295645E-3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 t="str">
        <f t="shared" ref="C121:H121" si="45">IFERROR(C122+C125,"nd")</f>
        <v>nd</v>
      </c>
      <c r="D121" s="175" t="str">
        <f t="shared" si="45"/>
        <v>nd</v>
      </c>
      <c r="E121" s="175" t="str">
        <f t="shared" si="45"/>
        <v>nd</v>
      </c>
      <c r="F121" s="175" t="str">
        <f t="shared" si="45"/>
        <v>nd</v>
      </c>
      <c r="G121" s="175" t="str">
        <f t="shared" si="45"/>
        <v>nd</v>
      </c>
      <c r="H121" s="175" t="str">
        <f t="shared" si="45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97</v>
      </c>
      <c r="C122" s="159" t="s">
        <v>303</v>
      </c>
      <c r="D122" s="159" t="s">
        <v>303</v>
      </c>
      <c r="E122" s="159" t="s">
        <v>303</v>
      </c>
      <c r="F122" s="159" t="s">
        <v>303</v>
      </c>
      <c r="G122" s="159" t="s">
        <v>303</v>
      </c>
      <c r="H122" s="159" t="s">
        <v>303</v>
      </c>
      <c r="I122" s="177" t="str">
        <f>IFERROR(H122/G122-1,"-")</f>
        <v>-</v>
      </c>
      <c r="J122" s="180" t="str">
        <f t="shared" ref="J122:J133" si="46">IFERROR(H122-G122,"-")</f>
        <v>-</v>
      </c>
      <c r="K122" s="160" t="str">
        <f t="shared" ref="K122:K133" si="47">IFERROR(H122/H$9,"-")</f>
        <v>-</v>
      </c>
    </row>
    <row r="123" spans="2:11" x14ac:dyDescent="0.25">
      <c r="B123" s="162" t="s">
        <v>103</v>
      </c>
      <c r="C123" s="163" t="s">
        <v>303</v>
      </c>
      <c r="D123" s="163" t="s">
        <v>303</v>
      </c>
      <c r="E123" s="163" t="s">
        <v>303</v>
      </c>
      <c r="F123" s="163" t="s">
        <v>303</v>
      </c>
      <c r="G123" s="163" t="s">
        <v>303</v>
      </c>
      <c r="H123" s="163" t="s">
        <v>303</v>
      </c>
      <c r="I123" s="178" t="str">
        <f>IFERROR(H123/G123-1,"-")</f>
        <v>-</v>
      </c>
      <c r="J123" s="181" t="str">
        <f t="shared" si="46"/>
        <v>-</v>
      </c>
      <c r="K123" s="164" t="str">
        <f t="shared" si="47"/>
        <v>-</v>
      </c>
    </row>
    <row r="124" spans="2:11" x14ac:dyDescent="0.25">
      <c r="B124" s="162" t="s">
        <v>100</v>
      </c>
      <c r="C124" s="163" t="s">
        <v>303</v>
      </c>
      <c r="D124" s="163" t="s">
        <v>303</v>
      </c>
      <c r="E124" s="163" t="s">
        <v>303</v>
      </c>
      <c r="F124" s="163" t="s">
        <v>303</v>
      </c>
      <c r="G124" s="163" t="s">
        <v>303</v>
      </c>
      <c r="H124" s="163" t="s">
        <v>303</v>
      </c>
      <c r="I124" s="178" t="str">
        <f>IFERROR(H124/G124-1,"-")</f>
        <v>-</v>
      </c>
      <c r="J124" s="181" t="str">
        <f t="shared" si="46"/>
        <v>-</v>
      </c>
      <c r="K124" s="164" t="str">
        <f t="shared" si="47"/>
        <v>-</v>
      </c>
    </row>
    <row r="125" spans="2:11" x14ac:dyDescent="0.25">
      <c r="B125" s="158" t="s">
        <v>107</v>
      </c>
      <c r="C125" s="159" t="s">
        <v>303</v>
      </c>
      <c r="D125" s="159" t="s">
        <v>303</v>
      </c>
      <c r="E125" s="159" t="s">
        <v>303</v>
      </c>
      <c r="F125" s="159" t="s">
        <v>303</v>
      </c>
      <c r="G125" s="159" t="s">
        <v>303</v>
      </c>
      <c r="H125" s="159" t="s">
        <v>303</v>
      </c>
      <c r="I125" s="177" t="str">
        <f>IFERROR(H125/G125-1,"-")</f>
        <v>-</v>
      </c>
      <c r="J125" s="180" t="str">
        <f t="shared" si="46"/>
        <v>-</v>
      </c>
      <c r="K125" s="160" t="str">
        <f t="shared" si="47"/>
        <v>-</v>
      </c>
    </row>
    <row r="126" spans="2:11" x14ac:dyDescent="0.25">
      <c r="B126" s="162" t="s">
        <v>110</v>
      </c>
      <c r="C126" s="163" t="s">
        <v>303</v>
      </c>
      <c r="D126" s="163" t="s">
        <v>303</v>
      </c>
      <c r="E126" s="163" t="s">
        <v>303</v>
      </c>
      <c r="F126" s="163" t="s">
        <v>303</v>
      </c>
      <c r="G126" s="163" t="s">
        <v>303</v>
      </c>
      <c r="H126" s="163" t="s">
        <v>303</v>
      </c>
      <c r="I126" s="178" t="str">
        <f t="shared" ref="I126:I133" si="48">IFERROR(H126/G126-1,"-")</f>
        <v>-</v>
      </c>
      <c r="J126" s="181" t="str">
        <f t="shared" si="46"/>
        <v>-</v>
      </c>
      <c r="K126" s="164" t="str">
        <f t="shared" si="47"/>
        <v>-</v>
      </c>
    </row>
    <row r="127" spans="2:11" x14ac:dyDescent="0.25">
      <c r="B127" s="162" t="s">
        <v>113</v>
      </c>
      <c r="C127" s="163" t="s">
        <v>303</v>
      </c>
      <c r="D127" s="163" t="s">
        <v>303</v>
      </c>
      <c r="E127" s="163" t="s">
        <v>303</v>
      </c>
      <c r="F127" s="163" t="s">
        <v>303</v>
      </c>
      <c r="G127" s="163" t="s">
        <v>303</v>
      </c>
      <c r="H127" s="163" t="s">
        <v>303</v>
      </c>
      <c r="I127" s="178" t="str">
        <f t="shared" si="48"/>
        <v>-</v>
      </c>
      <c r="J127" s="181" t="str">
        <f t="shared" si="46"/>
        <v>-</v>
      </c>
      <c r="K127" s="164" t="str">
        <f t="shared" si="47"/>
        <v>-</v>
      </c>
    </row>
    <row r="128" spans="2:11" x14ac:dyDescent="0.25">
      <c r="B128" s="162" t="s">
        <v>116</v>
      </c>
      <c r="C128" s="163" t="s">
        <v>303</v>
      </c>
      <c r="D128" s="163" t="s">
        <v>303</v>
      </c>
      <c r="E128" s="163" t="s">
        <v>303</v>
      </c>
      <c r="F128" s="163" t="s">
        <v>303</v>
      </c>
      <c r="G128" s="163" t="s">
        <v>303</v>
      </c>
      <c r="H128" s="163" t="s">
        <v>303</v>
      </c>
      <c r="I128" s="178" t="str">
        <f t="shared" si="48"/>
        <v>-</v>
      </c>
      <c r="J128" s="181" t="str">
        <f t="shared" si="46"/>
        <v>-</v>
      </c>
      <c r="K128" s="164" t="str">
        <f t="shared" si="47"/>
        <v>-</v>
      </c>
    </row>
    <row r="129" spans="2:11" x14ac:dyDescent="0.25">
      <c r="B129" s="162" t="s">
        <v>123</v>
      </c>
      <c r="C129" s="163" t="s">
        <v>303</v>
      </c>
      <c r="D129" s="163" t="s">
        <v>303</v>
      </c>
      <c r="E129" s="163" t="s">
        <v>303</v>
      </c>
      <c r="F129" s="163" t="s">
        <v>303</v>
      </c>
      <c r="G129" s="163" t="s">
        <v>303</v>
      </c>
      <c r="H129" s="163" t="s">
        <v>303</v>
      </c>
      <c r="I129" s="178" t="str">
        <f t="shared" si="48"/>
        <v>-</v>
      </c>
      <c r="J129" s="181" t="str">
        <f t="shared" si="46"/>
        <v>-</v>
      </c>
      <c r="K129" s="164" t="str">
        <f t="shared" si="47"/>
        <v>-</v>
      </c>
    </row>
    <row r="130" spans="2:11" x14ac:dyDescent="0.25">
      <c r="B130" s="162" t="s">
        <v>119</v>
      </c>
      <c r="C130" s="163" t="s">
        <v>303</v>
      </c>
      <c r="D130" s="163" t="s">
        <v>303</v>
      </c>
      <c r="E130" s="163" t="s">
        <v>303</v>
      </c>
      <c r="F130" s="163" t="s">
        <v>303</v>
      </c>
      <c r="G130" s="163" t="s">
        <v>303</v>
      </c>
      <c r="H130" s="163" t="s">
        <v>303</v>
      </c>
      <c r="I130" s="178" t="str">
        <f t="shared" si="48"/>
        <v>-</v>
      </c>
      <c r="J130" s="181" t="str">
        <f t="shared" si="46"/>
        <v>-</v>
      </c>
      <c r="K130" s="164" t="str">
        <f t="shared" si="47"/>
        <v>-</v>
      </c>
    </row>
    <row r="131" spans="2:11" x14ac:dyDescent="0.25">
      <c r="B131" s="162" t="s">
        <v>128</v>
      </c>
      <c r="C131" s="163" t="s">
        <v>303</v>
      </c>
      <c r="D131" s="163" t="s">
        <v>303</v>
      </c>
      <c r="E131" s="163" t="s">
        <v>303</v>
      </c>
      <c r="F131" s="163" t="s">
        <v>303</v>
      </c>
      <c r="G131" s="163" t="s">
        <v>303</v>
      </c>
      <c r="H131" s="163" t="s">
        <v>303</v>
      </c>
      <c r="I131" s="178" t="str">
        <f t="shared" si="48"/>
        <v>-</v>
      </c>
      <c r="J131" s="181" t="str">
        <f t="shared" si="46"/>
        <v>-</v>
      </c>
      <c r="K131" s="164" t="str">
        <f t="shared" si="47"/>
        <v>-</v>
      </c>
    </row>
    <row r="132" spans="2:11" x14ac:dyDescent="0.25">
      <c r="B132" s="162" t="s">
        <v>131</v>
      </c>
      <c r="C132" s="163" t="s">
        <v>303</v>
      </c>
      <c r="D132" s="163" t="s">
        <v>303</v>
      </c>
      <c r="E132" s="163" t="s">
        <v>303</v>
      </c>
      <c r="F132" s="163" t="s">
        <v>303</v>
      </c>
      <c r="G132" s="163" t="s">
        <v>303</v>
      </c>
      <c r="H132" s="163" t="s">
        <v>303</v>
      </c>
      <c r="I132" s="178" t="str">
        <f t="shared" si="48"/>
        <v>-</v>
      </c>
      <c r="J132" s="181" t="str">
        <f t="shared" si="46"/>
        <v>-</v>
      </c>
      <c r="K132" s="164" t="str">
        <f t="shared" si="47"/>
        <v>-</v>
      </c>
    </row>
    <row r="133" spans="2:11" x14ac:dyDescent="0.25">
      <c r="B133" s="167" t="s">
        <v>145</v>
      </c>
      <c r="C133" s="168" t="str">
        <f t="shared" ref="C133:H133" si="49">IFERROR(C125-SUM(C126:C132),"nd")</f>
        <v>nd</v>
      </c>
      <c r="D133" s="168" t="str">
        <f t="shared" si="49"/>
        <v>nd</v>
      </c>
      <c r="E133" s="168" t="str">
        <f t="shared" si="49"/>
        <v>nd</v>
      </c>
      <c r="F133" s="168" t="str">
        <f t="shared" si="49"/>
        <v>nd</v>
      </c>
      <c r="G133" s="168" t="str">
        <f t="shared" si="49"/>
        <v>nd</v>
      </c>
      <c r="H133" s="168" t="str">
        <f t="shared" si="49"/>
        <v>nd</v>
      </c>
      <c r="I133" s="179" t="str">
        <f t="shared" si="48"/>
        <v>-</v>
      </c>
      <c r="J133" s="182" t="str">
        <f t="shared" si="46"/>
        <v>-</v>
      </c>
      <c r="K133" s="169" t="str">
        <f t="shared" si="47"/>
        <v>-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0">IFERROR(C136+C139,"nd")</f>
        <v>5052</v>
      </c>
      <c r="D135" s="175">
        <f t="shared" si="50"/>
        <v>372</v>
      </c>
      <c r="E135" s="175">
        <f t="shared" si="50"/>
        <v>3389</v>
      </c>
      <c r="F135" s="175">
        <f t="shared" si="50"/>
        <v>4088</v>
      </c>
      <c r="G135" s="175">
        <f t="shared" si="50"/>
        <v>4368</v>
      </c>
      <c r="H135" s="175">
        <f t="shared" si="50"/>
        <v>4398</v>
      </c>
      <c r="I135" s="176">
        <f>IFERROR(H135/G135-1,"-")</f>
        <v>6.8681318681318437E-3</v>
      </c>
      <c r="J135" s="175">
        <f>IFERROR(H135-G135,"-")</f>
        <v>30</v>
      </c>
      <c r="K135" s="176">
        <f>IFERROR(H135/H$9,"-")</f>
        <v>5.1141318883216859E-2</v>
      </c>
    </row>
    <row r="136" spans="2:11" x14ac:dyDescent="0.25">
      <c r="B136" s="158" t="s">
        <v>97</v>
      </c>
      <c r="C136" s="159">
        <v>128</v>
      </c>
      <c r="D136" s="159">
        <v>79</v>
      </c>
      <c r="E136" s="159">
        <v>127</v>
      </c>
      <c r="F136" s="159">
        <v>261</v>
      </c>
      <c r="G136" s="159">
        <v>266</v>
      </c>
      <c r="H136" s="159">
        <v>183</v>
      </c>
      <c r="I136" s="177">
        <f>IFERROR(H136/G136-1,"-")</f>
        <v>-0.31203007518796988</v>
      </c>
      <c r="J136" s="180">
        <f t="shared" ref="J136:J147" si="51">IFERROR(H136-G136,"-")</f>
        <v>-83</v>
      </c>
      <c r="K136" s="160">
        <f t="shared" ref="K136:K147" si="52">IFERROR(H136/H$9,"-")</f>
        <v>2.1279812086468131E-3</v>
      </c>
    </row>
    <row r="137" spans="2:11" x14ac:dyDescent="0.25">
      <c r="B137" s="162" t="s">
        <v>103</v>
      </c>
      <c r="C137" s="163">
        <v>74</v>
      </c>
      <c r="D137" s="163">
        <v>74</v>
      </c>
      <c r="E137" s="163">
        <v>17</v>
      </c>
      <c r="F137" s="163">
        <v>63</v>
      </c>
      <c r="G137" s="163">
        <v>126</v>
      </c>
      <c r="H137" s="163">
        <v>29</v>
      </c>
      <c r="I137" s="178">
        <f>IFERROR(H137/G137-1,"-")</f>
        <v>-0.76984126984126988</v>
      </c>
      <c r="J137" s="181">
        <f t="shared" si="51"/>
        <v>-97</v>
      </c>
      <c r="K137" s="164">
        <f t="shared" si="52"/>
        <v>3.3722106585113435E-4</v>
      </c>
    </row>
    <row r="138" spans="2:11" x14ac:dyDescent="0.25">
      <c r="B138" s="162" t="s">
        <v>100</v>
      </c>
      <c r="C138" s="163">
        <v>54</v>
      </c>
      <c r="D138" s="163">
        <v>5</v>
      </c>
      <c r="E138" s="163">
        <v>110</v>
      </c>
      <c r="F138" s="163">
        <v>198</v>
      </c>
      <c r="G138" s="163">
        <v>140</v>
      </c>
      <c r="H138" s="163">
        <v>154</v>
      </c>
      <c r="I138" s="178">
        <f>IFERROR(H138/G138-1,"-")</f>
        <v>0.10000000000000009</v>
      </c>
      <c r="J138" s="181">
        <f t="shared" si="51"/>
        <v>14</v>
      </c>
      <c r="K138" s="164">
        <f t="shared" si="52"/>
        <v>1.7907601427956789E-3</v>
      </c>
    </row>
    <row r="139" spans="2:11" x14ac:dyDescent="0.25">
      <c r="B139" s="158" t="s">
        <v>107</v>
      </c>
      <c r="C139" s="159">
        <v>4924</v>
      </c>
      <c r="D139" s="159">
        <v>293</v>
      </c>
      <c r="E139" s="159">
        <v>3262</v>
      </c>
      <c r="F139" s="159">
        <v>3827</v>
      </c>
      <c r="G139" s="159">
        <v>4102</v>
      </c>
      <c r="H139" s="159">
        <v>4215</v>
      </c>
      <c r="I139" s="177">
        <f>IFERROR(H139/G139-1,"-")</f>
        <v>2.7547537786445586E-2</v>
      </c>
      <c r="J139" s="180">
        <f t="shared" si="51"/>
        <v>113</v>
      </c>
      <c r="K139" s="160">
        <f t="shared" si="52"/>
        <v>4.9013337674570043E-2</v>
      </c>
    </row>
    <row r="140" spans="2:11" x14ac:dyDescent="0.25">
      <c r="B140" s="162" t="s">
        <v>110</v>
      </c>
      <c r="C140" s="163">
        <v>2387</v>
      </c>
      <c r="D140" s="163">
        <v>44</v>
      </c>
      <c r="E140" s="163">
        <v>1003</v>
      </c>
      <c r="F140" s="163">
        <v>1625</v>
      </c>
      <c r="G140" s="163">
        <v>1629</v>
      </c>
      <c r="H140" s="163">
        <v>1746</v>
      </c>
      <c r="I140" s="178">
        <f t="shared" ref="I140:I147" si="53">IFERROR(H140/G140-1,"-")</f>
        <v>7.182320441988943E-2</v>
      </c>
      <c r="J140" s="181">
        <f t="shared" si="51"/>
        <v>117</v>
      </c>
      <c r="K140" s="164">
        <f t="shared" si="52"/>
        <v>2.0303033826761397E-2</v>
      </c>
    </row>
    <row r="141" spans="2:11" x14ac:dyDescent="0.25">
      <c r="B141" s="162" t="s">
        <v>113</v>
      </c>
      <c r="C141" s="163">
        <v>287</v>
      </c>
      <c r="D141" s="163">
        <v>30</v>
      </c>
      <c r="E141" s="163">
        <v>333</v>
      </c>
      <c r="F141" s="163">
        <v>229</v>
      </c>
      <c r="G141" s="163">
        <v>272</v>
      </c>
      <c r="H141" s="163">
        <v>269</v>
      </c>
      <c r="I141" s="178">
        <f t="shared" si="53"/>
        <v>-1.1029411764705843E-2</v>
      </c>
      <c r="J141" s="181">
        <f t="shared" si="51"/>
        <v>-3</v>
      </c>
      <c r="K141" s="164">
        <f t="shared" si="52"/>
        <v>3.1280160935846599E-3</v>
      </c>
    </row>
    <row r="142" spans="2:11" x14ac:dyDescent="0.25">
      <c r="B142" s="162" t="s">
        <v>116</v>
      </c>
      <c r="C142" s="163">
        <v>104</v>
      </c>
      <c r="D142" s="163">
        <v>44</v>
      </c>
      <c r="E142" s="163">
        <v>123</v>
      </c>
      <c r="F142" s="163">
        <v>201</v>
      </c>
      <c r="G142" s="163">
        <v>194</v>
      </c>
      <c r="H142" s="163">
        <v>227</v>
      </c>
      <c r="I142" s="178">
        <f t="shared" si="53"/>
        <v>0.17010309278350522</v>
      </c>
      <c r="J142" s="181">
        <f t="shared" si="51"/>
        <v>33</v>
      </c>
      <c r="K142" s="164">
        <f t="shared" si="52"/>
        <v>2.6396269637312931E-3</v>
      </c>
    </row>
    <row r="143" spans="2:11" x14ac:dyDescent="0.25">
      <c r="B143" s="162" t="s">
        <v>123</v>
      </c>
      <c r="C143" s="163">
        <v>197</v>
      </c>
      <c r="D143" s="163">
        <v>3</v>
      </c>
      <c r="E143" s="163">
        <v>200</v>
      </c>
      <c r="F143" s="163">
        <v>111</v>
      </c>
      <c r="G143" s="163">
        <v>106</v>
      </c>
      <c r="H143" s="163">
        <v>102</v>
      </c>
      <c r="I143" s="178">
        <f t="shared" si="53"/>
        <v>-3.7735849056603765E-2</v>
      </c>
      <c r="J143" s="181">
        <f t="shared" si="51"/>
        <v>-4</v>
      </c>
      <c r="K143" s="164">
        <f t="shared" si="52"/>
        <v>1.1860878867867484E-3</v>
      </c>
    </row>
    <row r="144" spans="2:11" x14ac:dyDescent="0.25">
      <c r="B144" s="162" t="s">
        <v>119</v>
      </c>
      <c r="C144" s="163">
        <v>62</v>
      </c>
      <c r="D144" s="163">
        <v>1</v>
      </c>
      <c r="E144" s="163">
        <v>93</v>
      </c>
      <c r="F144" s="163">
        <v>58</v>
      </c>
      <c r="G144" s="163">
        <v>59</v>
      </c>
      <c r="H144" s="163">
        <v>86</v>
      </c>
      <c r="I144" s="178">
        <f t="shared" si="53"/>
        <v>0.45762711864406769</v>
      </c>
      <c r="J144" s="181">
        <f t="shared" si="51"/>
        <v>27</v>
      </c>
      <c r="K144" s="164">
        <f t="shared" si="52"/>
        <v>1.0000348849378466E-3</v>
      </c>
    </row>
    <row r="145" spans="2:11" x14ac:dyDescent="0.25">
      <c r="B145" s="162" t="s">
        <v>128</v>
      </c>
      <c r="C145" s="163">
        <v>140</v>
      </c>
      <c r="D145" s="163">
        <v>15</v>
      </c>
      <c r="E145" s="163">
        <v>88</v>
      </c>
      <c r="F145" s="163">
        <v>109</v>
      </c>
      <c r="G145" s="163">
        <v>72</v>
      </c>
      <c r="H145" s="163">
        <v>126</v>
      </c>
      <c r="I145" s="178">
        <f t="shared" si="53"/>
        <v>0.75</v>
      </c>
      <c r="J145" s="181">
        <f t="shared" si="51"/>
        <v>54</v>
      </c>
      <c r="K145" s="164">
        <f t="shared" si="52"/>
        <v>1.4651673895601008E-3</v>
      </c>
    </row>
    <row r="146" spans="2:11" x14ac:dyDescent="0.25">
      <c r="B146" s="162" t="s">
        <v>131</v>
      </c>
      <c r="C146" s="163">
        <v>291</v>
      </c>
      <c r="D146" s="163">
        <v>0</v>
      </c>
      <c r="E146" s="163">
        <v>25</v>
      </c>
      <c r="F146" s="163">
        <v>58</v>
      </c>
      <c r="G146" s="163">
        <v>97</v>
      </c>
      <c r="H146" s="163">
        <v>101</v>
      </c>
      <c r="I146" s="178">
        <f t="shared" si="53"/>
        <v>4.1237113402061931E-2</v>
      </c>
      <c r="J146" s="181">
        <f t="shared" si="51"/>
        <v>4</v>
      </c>
      <c r="K146" s="164">
        <f t="shared" si="52"/>
        <v>1.174459574171192E-3</v>
      </c>
    </row>
    <row r="147" spans="2:11" x14ac:dyDescent="0.25">
      <c r="B147" s="167" t="s">
        <v>145</v>
      </c>
      <c r="C147" s="168">
        <f t="shared" ref="C147:H147" si="54">IFERROR(C139-SUM(C140:C146),"nd")</f>
        <v>1456</v>
      </c>
      <c r="D147" s="168">
        <f t="shared" si="54"/>
        <v>156</v>
      </c>
      <c r="E147" s="168">
        <f t="shared" si="54"/>
        <v>1397</v>
      </c>
      <c r="F147" s="168">
        <f t="shared" si="54"/>
        <v>1436</v>
      </c>
      <c r="G147" s="168">
        <f t="shared" si="54"/>
        <v>1673</v>
      </c>
      <c r="H147" s="168">
        <f t="shared" si="54"/>
        <v>1558</v>
      </c>
      <c r="I147" s="179">
        <f t="shared" si="53"/>
        <v>-6.8738792588164954E-2</v>
      </c>
      <c r="J147" s="182">
        <f t="shared" si="51"/>
        <v>-115</v>
      </c>
      <c r="K147" s="169">
        <f t="shared" si="52"/>
        <v>1.8116911055036804E-2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5">IFERROR(C150+C153,"nd")</f>
        <v>777</v>
      </c>
      <c r="D149" s="175">
        <f t="shared" si="55"/>
        <v>62</v>
      </c>
      <c r="E149" s="175">
        <f t="shared" si="55"/>
        <v>2523</v>
      </c>
      <c r="F149" s="175">
        <f t="shared" si="55"/>
        <v>1124</v>
      </c>
      <c r="G149" s="175">
        <f t="shared" si="55"/>
        <v>4581</v>
      </c>
      <c r="H149" s="175">
        <f t="shared" si="55"/>
        <v>4275</v>
      </c>
      <c r="I149" s="176">
        <f>IFERROR(H149/G149-1,"-")</f>
        <v>-6.6797642436149274E-2</v>
      </c>
      <c r="J149" s="175">
        <f>IFERROR(H149-G149,"-")</f>
        <v>-306</v>
      </c>
      <c r="K149" s="176">
        <f>IFERROR(H149/H$9,"-")</f>
        <v>4.9711036431503423E-2</v>
      </c>
    </row>
    <row r="150" spans="2:11" x14ac:dyDescent="0.25">
      <c r="B150" s="158" t="s">
        <v>97</v>
      </c>
      <c r="C150" s="159">
        <v>124</v>
      </c>
      <c r="D150" s="159">
        <v>13</v>
      </c>
      <c r="E150" s="159">
        <v>237</v>
      </c>
      <c r="F150" s="159">
        <v>121</v>
      </c>
      <c r="G150" s="159">
        <v>330</v>
      </c>
      <c r="H150" s="159">
        <v>210</v>
      </c>
      <c r="I150" s="177">
        <f>IFERROR(H150/G150-1,"-")</f>
        <v>-0.36363636363636365</v>
      </c>
      <c r="J150" s="180">
        <f t="shared" ref="J150:J161" si="56">IFERROR(H150-G150,"-")</f>
        <v>-120</v>
      </c>
      <c r="K150" s="160">
        <f t="shared" ref="K150:K161" si="57">IFERROR(H150/H$9,"-")</f>
        <v>2.4419456492668348E-3</v>
      </c>
    </row>
    <row r="151" spans="2:11" x14ac:dyDescent="0.25">
      <c r="B151" s="162" t="s">
        <v>103</v>
      </c>
      <c r="C151" s="163">
        <v>102</v>
      </c>
      <c r="D151" s="163">
        <v>3</v>
      </c>
      <c r="E151" s="163">
        <v>214</v>
      </c>
      <c r="F151" s="163">
        <v>43</v>
      </c>
      <c r="G151" s="163">
        <v>255</v>
      </c>
      <c r="H151" s="163">
        <v>153</v>
      </c>
      <c r="I151" s="178">
        <f>IFERROR(H151/G151-1,"-")</f>
        <v>-0.4</v>
      </c>
      <c r="J151" s="181">
        <f t="shared" si="56"/>
        <v>-102</v>
      </c>
      <c r="K151" s="164">
        <f t="shared" si="57"/>
        <v>1.7791318301801225E-3</v>
      </c>
    </row>
    <row r="152" spans="2:11" x14ac:dyDescent="0.25">
      <c r="B152" s="162" t="s">
        <v>100</v>
      </c>
      <c r="C152" s="163">
        <v>22</v>
      </c>
      <c r="D152" s="163">
        <v>10</v>
      </c>
      <c r="E152" s="163">
        <v>23</v>
      </c>
      <c r="F152" s="163">
        <v>78</v>
      </c>
      <c r="G152" s="163">
        <v>75</v>
      </c>
      <c r="H152" s="163">
        <v>57</v>
      </c>
      <c r="I152" s="178">
        <f>IFERROR(H152/G152-1,"-")</f>
        <v>-0.24</v>
      </c>
      <c r="J152" s="181">
        <f t="shared" si="56"/>
        <v>-18</v>
      </c>
      <c r="K152" s="164">
        <f t="shared" si="57"/>
        <v>6.6281381908671235E-4</v>
      </c>
    </row>
    <row r="153" spans="2:11" x14ac:dyDescent="0.25">
      <c r="B153" s="158" t="s">
        <v>107</v>
      </c>
      <c r="C153" s="159">
        <v>653</v>
      </c>
      <c r="D153" s="159">
        <v>49</v>
      </c>
      <c r="E153" s="159">
        <v>2286</v>
      </c>
      <c r="F153" s="159">
        <v>1003</v>
      </c>
      <c r="G153" s="159">
        <v>4251</v>
      </c>
      <c r="H153" s="159">
        <v>4065</v>
      </c>
      <c r="I153" s="177">
        <f>IFERROR(H153/G153-1,"-")</f>
        <v>-4.3754410726887794E-2</v>
      </c>
      <c r="J153" s="180">
        <f t="shared" si="56"/>
        <v>-186</v>
      </c>
      <c r="K153" s="160">
        <f t="shared" si="57"/>
        <v>4.7269090782236588E-2</v>
      </c>
    </row>
    <row r="154" spans="2:11" x14ac:dyDescent="0.25">
      <c r="B154" s="162" t="s">
        <v>110</v>
      </c>
      <c r="C154" s="163">
        <v>149</v>
      </c>
      <c r="D154" s="163">
        <v>4</v>
      </c>
      <c r="E154" s="163">
        <v>1197</v>
      </c>
      <c r="F154" s="163">
        <v>145</v>
      </c>
      <c r="G154" s="163">
        <v>2124</v>
      </c>
      <c r="H154" s="163">
        <v>1993</v>
      </c>
      <c r="I154" s="178">
        <f t="shared" ref="I154:I161" si="58">IFERROR(H154/G154-1,"-")</f>
        <v>-6.1676082862523574E-2</v>
      </c>
      <c r="J154" s="181">
        <f t="shared" si="56"/>
        <v>-131</v>
      </c>
      <c r="K154" s="164">
        <f t="shared" si="57"/>
        <v>2.3175227042803819E-2</v>
      </c>
    </row>
    <row r="155" spans="2:11" x14ac:dyDescent="0.25">
      <c r="B155" s="162" t="s">
        <v>113</v>
      </c>
      <c r="C155" s="163">
        <v>170</v>
      </c>
      <c r="D155" s="163">
        <v>20</v>
      </c>
      <c r="E155" s="163">
        <v>105</v>
      </c>
      <c r="F155" s="163">
        <v>315</v>
      </c>
      <c r="G155" s="163">
        <v>390</v>
      </c>
      <c r="H155" s="163">
        <v>252</v>
      </c>
      <c r="I155" s="178">
        <f t="shared" si="58"/>
        <v>-0.35384615384615381</v>
      </c>
      <c r="J155" s="181">
        <f t="shared" si="56"/>
        <v>-138</v>
      </c>
      <c r="K155" s="164">
        <f t="shared" si="57"/>
        <v>2.9303347791202017E-3</v>
      </c>
    </row>
    <row r="156" spans="2:11" x14ac:dyDescent="0.25">
      <c r="B156" s="162" t="s">
        <v>116</v>
      </c>
      <c r="C156" s="163">
        <v>28</v>
      </c>
      <c r="D156" s="163">
        <v>1</v>
      </c>
      <c r="E156" s="163">
        <v>6</v>
      </c>
      <c r="F156" s="163">
        <v>63</v>
      </c>
      <c r="G156" s="163">
        <v>60</v>
      </c>
      <c r="H156" s="163">
        <v>108</v>
      </c>
      <c r="I156" s="178">
        <f t="shared" si="58"/>
        <v>0.8</v>
      </c>
      <c r="J156" s="181">
        <f t="shared" si="56"/>
        <v>48</v>
      </c>
      <c r="K156" s="164">
        <f t="shared" si="57"/>
        <v>1.2558577624800864E-3</v>
      </c>
    </row>
    <row r="157" spans="2:11" x14ac:dyDescent="0.25">
      <c r="B157" s="162" t="s">
        <v>123</v>
      </c>
      <c r="C157" s="163">
        <v>8</v>
      </c>
      <c r="D157" s="163">
        <v>0</v>
      </c>
      <c r="E157" s="163">
        <v>577</v>
      </c>
      <c r="F157" s="163">
        <v>62</v>
      </c>
      <c r="G157" s="163">
        <v>261</v>
      </c>
      <c r="H157" s="163">
        <v>382</v>
      </c>
      <c r="I157" s="178">
        <f t="shared" si="58"/>
        <v>0.46360153256704972</v>
      </c>
      <c r="J157" s="181">
        <f t="shared" si="56"/>
        <v>121</v>
      </c>
      <c r="K157" s="164">
        <f t="shared" si="57"/>
        <v>4.4420154191425285E-3</v>
      </c>
    </row>
    <row r="158" spans="2:11" x14ac:dyDescent="0.25">
      <c r="B158" s="162" t="s">
        <v>119</v>
      </c>
      <c r="C158" s="163">
        <v>21</v>
      </c>
      <c r="D158" s="163">
        <v>2</v>
      </c>
      <c r="E158" s="163">
        <v>0</v>
      </c>
      <c r="F158" s="163">
        <v>71</v>
      </c>
      <c r="G158" s="163">
        <v>66</v>
      </c>
      <c r="H158" s="163">
        <v>11</v>
      </c>
      <c r="I158" s="178">
        <f t="shared" si="58"/>
        <v>-0.83333333333333337</v>
      </c>
      <c r="J158" s="181">
        <f t="shared" si="56"/>
        <v>-55</v>
      </c>
      <c r="K158" s="164">
        <f t="shared" si="57"/>
        <v>1.2791143877111992E-4</v>
      </c>
    </row>
    <row r="159" spans="2:11" x14ac:dyDescent="0.25">
      <c r="B159" s="162" t="s">
        <v>128</v>
      </c>
      <c r="C159" s="163">
        <v>55</v>
      </c>
      <c r="D159" s="163">
        <v>0</v>
      </c>
      <c r="E159" s="163">
        <v>132</v>
      </c>
      <c r="F159" s="163">
        <v>71</v>
      </c>
      <c r="G159" s="163">
        <v>102</v>
      </c>
      <c r="H159" s="163">
        <v>234</v>
      </c>
      <c r="I159" s="178">
        <f t="shared" si="58"/>
        <v>1.2941176470588234</v>
      </c>
      <c r="J159" s="181">
        <f t="shared" si="56"/>
        <v>132</v>
      </c>
      <c r="K159" s="164">
        <f t="shared" si="57"/>
        <v>2.7210251520401875E-3</v>
      </c>
    </row>
    <row r="160" spans="2:11" x14ac:dyDescent="0.25">
      <c r="B160" s="162" t="s">
        <v>131</v>
      </c>
      <c r="C160" s="163">
        <v>14</v>
      </c>
      <c r="D160" s="163">
        <v>0</v>
      </c>
      <c r="E160" s="163">
        <v>138</v>
      </c>
      <c r="F160" s="163">
        <v>8</v>
      </c>
      <c r="G160" s="163">
        <v>502</v>
      </c>
      <c r="H160" s="163">
        <v>452</v>
      </c>
      <c r="I160" s="178">
        <f t="shared" si="58"/>
        <v>-9.9601593625498031E-2</v>
      </c>
      <c r="J160" s="181">
        <f t="shared" si="56"/>
        <v>-50</v>
      </c>
      <c r="K160" s="164">
        <f t="shared" si="57"/>
        <v>5.2559973022314735E-3</v>
      </c>
    </row>
    <row r="161" spans="2:11" x14ac:dyDescent="0.25">
      <c r="B161" s="167" t="s">
        <v>145</v>
      </c>
      <c r="C161" s="168">
        <f t="shared" ref="C161:H161" si="59">IFERROR(C153-SUM(C154:C160),"nd")</f>
        <v>208</v>
      </c>
      <c r="D161" s="168">
        <f t="shared" si="59"/>
        <v>22</v>
      </c>
      <c r="E161" s="168">
        <f t="shared" si="59"/>
        <v>131</v>
      </c>
      <c r="F161" s="168">
        <f t="shared" si="59"/>
        <v>268</v>
      </c>
      <c r="G161" s="168">
        <f t="shared" si="59"/>
        <v>746</v>
      </c>
      <c r="H161" s="168">
        <f t="shared" si="59"/>
        <v>633</v>
      </c>
      <c r="I161" s="179">
        <f t="shared" si="58"/>
        <v>-0.15147453083109919</v>
      </c>
      <c r="J161" s="182">
        <f t="shared" si="56"/>
        <v>-113</v>
      </c>
      <c r="K161" s="169">
        <f t="shared" si="57"/>
        <v>7.3607218856471734E-3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412D6-1C6A-4D54-BF00-AC6651946693}">
  <sheetPr codeName="Hoja18"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298" t="s">
        <v>62</v>
      </c>
      <c r="D5" s="299"/>
      <c r="E5" s="299"/>
      <c r="F5" s="299"/>
      <c r="G5" s="299"/>
      <c r="H5" s="299"/>
      <c r="I5" s="299"/>
      <c r="J5" s="299"/>
      <c r="K5" s="298" t="s">
        <v>61</v>
      </c>
      <c r="L5" s="299"/>
      <c r="M5" s="299"/>
      <c r="N5" s="299"/>
      <c r="O5" s="299"/>
      <c r="P5" s="299"/>
      <c r="Q5" s="299"/>
      <c r="R5" s="299"/>
      <c r="S5" s="298" t="s">
        <v>137</v>
      </c>
      <c r="T5" s="299"/>
      <c r="U5" s="299"/>
      <c r="V5" s="299"/>
      <c r="W5" s="299"/>
      <c r="X5" s="299"/>
      <c r="Y5" s="299"/>
    </row>
    <row r="6" spans="1:25" s="145" customFormat="1" ht="72" customHeight="1" x14ac:dyDescent="0.25">
      <c r="B6" s="146"/>
      <c r="C6" s="171" t="s">
        <v>304</v>
      </c>
      <c r="D6" s="171" t="s">
        <v>305</v>
      </c>
      <c r="E6" s="171" t="s">
        <v>306</v>
      </c>
      <c r="F6" s="171" t="s">
        <v>307</v>
      </c>
      <c r="G6" s="171" t="s">
        <v>308</v>
      </c>
      <c r="H6" s="171" t="s">
        <v>309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304</v>
      </c>
      <c r="L6" s="171" t="s">
        <v>305</v>
      </c>
      <c r="M6" s="171" t="s">
        <v>306</v>
      </c>
      <c r="N6" s="171" t="s">
        <v>307</v>
      </c>
      <c r="O6" s="171" t="s">
        <v>308</v>
      </c>
      <c r="P6" s="171" t="s">
        <v>309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304</v>
      </c>
      <c r="T6" s="171" t="s">
        <v>306</v>
      </c>
      <c r="U6" s="171" t="s">
        <v>307</v>
      </c>
      <c r="V6" s="171" t="s">
        <v>308</v>
      </c>
      <c r="W6" s="171" t="s">
        <v>309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68</v>
      </c>
      <c r="C8" s="175">
        <f t="shared" ref="C8:H8" si="0">C9+C12</f>
        <v>59717</v>
      </c>
      <c r="D8" s="175">
        <f t="shared" si="0"/>
        <v>9452</v>
      </c>
      <c r="E8" s="175">
        <f t="shared" si="0"/>
        <v>37300</v>
      </c>
      <c r="F8" s="175">
        <f t="shared" si="0"/>
        <v>59970</v>
      </c>
      <c r="G8" s="175">
        <f t="shared" si="0"/>
        <v>56945</v>
      </c>
      <c r="H8" s="175">
        <f t="shared" si="0"/>
        <v>64075</v>
      </c>
      <c r="I8" s="176">
        <f>IFERROR(H8/G8-1,"-")</f>
        <v>0.12520853455088243</v>
      </c>
      <c r="J8" s="176">
        <f t="shared" ref="J8:J20" si="1">H8/H$8</f>
        <v>1</v>
      </c>
      <c r="K8" s="175">
        <f t="shared" ref="K8:P8" si="2">K9+K12</f>
        <v>233512</v>
      </c>
      <c r="L8" s="175">
        <f t="shared" si="2"/>
        <v>26219</v>
      </c>
      <c r="M8" s="175">
        <f t="shared" si="2"/>
        <v>174422</v>
      </c>
      <c r="N8" s="175">
        <f t="shared" si="2"/>
        <v>263189</v>
      </c>
      <c r="O8" s="175">
        <f t="shared" si="2"/>
        <v>271495</v>
      </c>
      <c r="P8" s="175">
        <f t="shared" si="2"/>
        <v>272390</v>
      </c>
      <c r="Q8" s="176">
        <f>IFERROR(P8/O8-1,"-")</f>
        <v>3.2965616309692525E-3</v>
      </c>
      <c r="R8" s="176">
        <f t="shared" ref="R8:R20" si="3">P8/P$8</f>
        <v>1</v>
      </c>
      <c r="S8" s="175">
        <f>S9+S12</f>
        <v>293229</v>
      </c>
      <c r="T8" s="175">
        <f>T9+T12</f>
        <v>211722</v>
      </c>
      <c r="U8" s="175">
        <f>U9+U12</f>
        <v>323159</v>
      </c>
      <c r="V8" s="175">
        <f>V9+V12</f>
        <v>328440</v>
      </c>
      <c r="W8" s="175">
        <f>W9+W12</f>
        <v>336465</v>
      </c>
      <c r="X8" s="176">
        <f>IFERROR(W8/V8-1,"-")</f>
        <v>2.4433686518085418E-2</v>
      </c>
      <c r="Y8" s="176">
        <f>W8/W$8</f>
        <v>1</v>
      </c>
    </row>
    <row r="9" spans="1:25" x14ac:dyDescent="0.25">
      <c r="A9" s="1"/>
      <c r="B9" s="158" t="s">
        <v>97</v>
      </c>
      <c r="C9" s="159">
        <v>12261</v>
      </c>
      <c r="D9" s="159">
        <v>4012</v>
      </c>
      <c r="E9" s="159">
        <v>7444</v>
      </c>
      <c r="F9" s="159">
        <v>13886</v>
      </c>
      <c r="G9" s="159">
        <v>11464</v>
      </c>
      <c r="H9" s="159">
        <v>11473</v>
      </c>
      <c r="I9" s="160">
        <f>IFERROR(H9/G9-1,"-")</f>
        <v>7.8506629448704679E-4</v>
      </c>
      <c r="J9" s="160">
        <f t="shared" si="1"/>
        <v>0.1790557939914163</v>
      </c>
      <c r="K9" s="159">
        <v>36968</v>
      </c>
      <c r="L9" s="159">
        <v>12750</v>
      </c>
      <c r="M9" s="159">
        <v>29777</v>
      </c>
      <c r="N9" s="159">
        <v>41391</v>
      </c>
      <c r="O9" s="159">
        <v>36824</v>
      </c>
      <c r="P9" s="159">
        <v>38016</v>
      </c>
      <c r="Q9" s="160">
        <f>IFERROR(P9/O9-1,"-")</f>
        <v>3.2370193352161625E-2</v>
      </c>
      <c r="R9" s="160">
        <f t="shared" si="3"/>
        <v>0.13956459488233783</v>
      </c>
      <c r="S9" s="159">
        <v>49229</v>
      </c>
      <c r="T9" s="159">
        <v>37221</v>
      </c>
      <c r="U9" s="159">
        <v>55277</v>
      </c>
      <c r="V9" s="159">
        <v>48288</v>
      </c>
      <c r="W9" s="159">
        <v>49489</v>
      </c>
      <c r="X9" s="160">
        <f>IFERROR(W9/V9-1,"-")</f>
        <v>2.4871603711067003E-2</v>
      </c>
      <c r="Y9" s="160">
        <f>W9/W$8</f>
        <v>0.14708513515521673</v>
      </c>
    </row>
    <row r="10" spans="1:25" x14ac:dyDescent="0.25">
      <c r="A10" s="161"/>
      <c r="B10" s="162" t="s">
        <v>103</v>
      </c>
      <c r="C10" s="163">
        <v>5703</v>
      </c>
      <c r="D10" s="163">
        <v>2792</v>
      </c>
      <c r="E10" s="163">
        <v>3792</v>
      </c>
      <c r="F10" s="163">
        <v>7684</v>
      </c>
      <c r="G10" s="163">
        <v>5847</v>
      </c>
      <c r="H10" s="163">
        <v>5197</v>
      </c>
      <c r="I10" s="164">
        <f>IFERROR(H10/G10-1,"-")</f>
        <v>-0.11116812040362578</v>
      </c>
      <c r="J10" s="164">
        <f t="shared" si="1"/>
        <v>8.1108076472883345E-2</v>
      </c>
      <c r="K10" s="163">
        <v>9372</v>
      </c>
      <c r="L10" s="163">
        <v>8930</v>
      </c>
      <c r="M10" s="163">
        <v>10777</v>
      </c>
      <c r="N10" s="163">
        <v>13560</v>
      </c>
      <c r="O10" s="163">
        <v>10957</v>
      </c>
      <c r="P10" s="163">
        <v>10154</v>
      </c>
      <c r="Q10" s="164">
        <f>IFERROR(P10/O10-1,"-")</f>
        <v>-7.328648352651268E-2</v>
      </c>
      <c r="R10" s="164">
        <f t="shared" si="3"/>
        <v>3.7277433092257423E-2</v>
      </c>
      <c r="S10" s="163">
        <v>15075</v>
      </c>
      <c r="T10" s="163">
        <v>14569</v>
      </c>
      <c r="U10" s="163">
        <v>21244</v>
      </c>
      <c r="V10" s="163">
        <v>16804</v>
      </c>
      <c r="W10" s="163">
        <v>15351</v>
      </c>
      <c r="X10" s="164">
        <f>IFERROR(W10/V10-1,"-")</f>
        <v>-8.6467507736253224E-2</v>
      </c>
      <c r="Y10" s="164">
        <f>W10/W$8</f>
        <v>4.5624359145824973E-2</v>
      </c>
    </row>
    <row r="11" spans="1:25" x14ac:dyDescent="0.25">
      <c r="A11" s="161"/>
      <c r="B11" s="162" t="s">
        <v>100</v>
      </c>
      <c r="C11" s="163">
        <v>6558</v>
      </c>
      <c r="D11" s="163">
        <v>1220</v>
      </c>
      <c r="E11" s="163">
        <v>3652</v>
      </c>
      <c r="F11" s="163">
        <v>6202</v>
      </c>
      <c r="G11" s="163">
        <v>5617</v>
      </c>
      <c r="H11" s="163">
        <v>6276</v>
      </c>
      <c r="I11" s="164">
        <f>IFERROR(H11/G11-1,"-")</f>
        <v>0.11732241410005351</v>
      </c>
      <c r="J11" s="164">
        <f t="shared" si="1"/>
        <v>9.794771751853297E-2</v>
      </c>
      <c r="K11" s="163">
        <v>27596</v>
      </c>
      <c r="L11" s="163">
        <v>3820</v>
      </c>
      <c r="M11" s="163">
        <v>19000</v>
      </c>
      <c r="N11" s="163">
        <v>27831</v>
      </c>
      <c r="O11" s="163">
        <v>25867</v>
      </c>
      <c r="P11" s="163">
        <v>27862</v>
      </c>
      <c r="Q11" s="164">
        <f>IFERROR(P11/O11-1,"-")</f>
        <v>7.7125294777129261E-2</v>
      </c>
      <c r="R11" s="164">
        <f t="shared" si="3"/>
        <v>0.10228716179008041</v>
      </c>
      <c r="S11" s="163">
        <v>34154</v>
      </c>
      <c r="T11" s="163">
        <v>22652</v>
      </c>
      <c r="U11" s="163">
        <v>34033</v>
      </c>
      <c r="V11" s="163">
        <v>31484</v>
      </c>
      <c r="W11" s="163">
        <v>34138</v>
      </c>
      <c r="X11" s="164">
        <f>IFERROR(W11/V11-1,"-")</f>
        <v>8.4296785668911189E-2</v>
      </c>
      <c r="Y11" s="164">
        <f>W11/W$8</f>
        <v>0.10146077600939177</v>
      </c>
    </row>
    <row r="12" spans="1:25" x14ac:dyDescent="0.25">
      <c r="A12" s="1"/>
      <c r="B12" s="158" t="s">
        <v>107</v>
      </c>
      <c r="C12" s="159">
        <v>47456</v>
      </c>
      <c r="D12" s="159">
        <v>5440</v>
      </c>
      <c r="E12" s="159">
        <v>29856</v>
      </c>
      <c r="F12" s="159">
        <v>46084</v>
      </c>
      <c r="G12" s="159">
        <v>45481</v>
      </c>
      <c r="H12" s="159">
        <v>52602</v>
      </c>
      <c r="I12" s="160">
        <f>IFERROR(H12/G12-1,"-")</f>
        <v>0.15657087575031325</v>
      </c>
      <c r="J12" s="160">
        <f t="shared" si="1"/>
        <v>0.82094420600858364</v>
      </c>
      <c r="K12" s="159">
        <v>196544</v>
      </c>
      <c r="L12" s="159">
        <v>13469</v>
      </c>
      <c r="M12" s="159">
        <v>144645</v>
      </c>
      <c r="N12" s="159">
        <v>221798</v>
      </c>
      <c r="O12" s="159">
        <v>234671</v>
      </c>
      <c r="P12" s="159">
        <v>234374</v>
      </c>
      <c r="Q12" s="160">
        <f>IFERROR(P12/O12-1,"-")</f>
        <v>-1.2656016295153893E-3</v>
      </c>
      <c r="R12" s="160">
        <f t="shared" si="3"/>
        <v>0.86043540511766214</v>
      </c>
      <c r="S12" s="159">
        <v>244000</v>
      </c>
      <c r="T12" s="159">
        <v>174501</v>
      </c>
      <c r="U12" s="159">
        <v>267882</v>
      </c>
      <c r="V12" s="159">
        <v>280152</v>
      </c>
      <c r="W12" s="159">
        <v>286976</v>
      </c>
      <c r="X12" s="160">
        <f>IFERROR(W12/V12-1,"-")</f>
        <v>2.4358205545560896E-2</v>
      </c>
      <c r="Y12" s="160">
        <f>W12/W$8</f>
        <v>0.85291486484478329</v>
      </c>
    </row>
    <row r="13" spans="1:25" s="56" customFormat="1" x14ac:dyDescent="0.25">
      <c r="B13" s="162" t="s">
        <v>110</v>
      </c>
      <c r="C13" s="163">
        <v>15299</v>
      </c>
      <c r="D13" s="163">
        <v>753</v>
      </c>
      <c r="E13" s="163">
        <v>7471</v>
      </c>
      <c r="F13" s="163">
        <v>13782</v>
      </c>
      <c r="G13" s="163">
        <v>14026</v>
      </c>
      <c r="H13" s="163">
        <v>16723</v>
      </c>
      <c r="I13" s="164">
        <f t="shared" ref="I13:I20" si="4">IFERROR(H13/G13-1,"-")</f>
        <v>0.19228575502637968</v>
      </c>
      <c r="J13" s="164">
        <f t="shared" si="1"/>
        <v>0.26099102614124076</v>
      </c>
      <c r="K13" s="163">
        <v>77320</v>
      </c>
      <c r="L13" s="163">
        <v>764</v>
      </c>
      <c r="M13" s="163">
        <v>48762</v>
      </c>
      <c r="N13" s="163">
        <v>84804</v>
      </c>
      <c r="O13" s="163">
        <v>95843</v>
      </c>
      <c r="P13" s="163">
        <v>97428</v>
      </c>
      <c r="Q13" s="164">
        <f t="shared" ref="Q13:Q20" si="5">IFERROR(P13/O13-1,"-")</f>
        <v>1.6537462308149786E-2</v>
      </c>
      <c r="R13" s="164">
        <f t="shared" si="3"/>
        <v>0.35767832886669848</v>
      </c>
      <c r="S13" s="163">
        <v>92619</v>
      </c>
      <c r="T13" s="163">
        <v>56233</v>
      </c>
      <c r="U13" s="163">
        <v>98586</v>
      </c>
      <c r="V13" s="163">
        <v>109869</v>
      </c>
      <c r="W13" s="163">
        <v>114151</v>
      </c>
      <c r="X13" s="164">
        <f t="shared" ref="X13:X20" si="6">IFERROR(W13/V13-1,"-")</f>
        <v>3.897368684524305E-2</v>
      </c>
      <c r="Y13" s="164">
        <f t="shared" ref="Y13:Y20" si="7">W13/W$8</f>
        <v>0.33926559969090397</v>
      </c>
    </row>
    <row r="14" spans="1:25" s="56" customFormat="1" x14ac:dyDescent="0.25">
      <c r="B14" s="162" t="s">
        <v>113</v>
      </c>
      <c r="C14" s="163">
        <v>7213</v>
      </c>
      <c r="D14" s="163">
        <v>1042</v>
      </c>
      <c r="E14" s="163">
        <v>4371</v>
      </c>
      <c r="F14" s="163">
        <v>6642</v>
      </c>
      <c r="G14" s="163">
        <v>7073</v>
      </c>
      <c r="H14" s="163">
        <v>7740</v>
      </c>
      <c r="I14" s="164">
        <f t="shared" si="4"/>
        <v>9.4302276261840845E-2</v>
      </c>
      <c r="J14" s="164">
        <f t="shared" si="1"/>
        <v>0.12079594225516972</v>
      </c>
      <c r="K14" s="163">
        <v>28594</v>
      </c>
      <c r="L14" s="163">
        <v>2082</v>
      </c>
      <c r="M14" s="163">
        <v>17354</v>
      </c>
      <c r="N14" s="163">
        <v>27467</v>
      </c>
      <c r="O14" s="163">
        <v>29897</v>
      </c>
      <c r="P14" s="163">
        <v>28415</v>
      </c>
      <c r="Q14" s="164">
        <f t="shared" si="5"/>
        <v>-4.9570190989062457E-2</v>
      </c>
      <c r="R14" s="164">
        <f t="shared" si="3"/>
        <v>0.10431733910936525</v>
      </c>
      <c r="S14" s="163">
        <v>35807</v>
      </c>
      <c r="T14" s="163">
        <v>21725</v>
      </c>
      <c r="U14" s="163">
        <v>34109</v>
      </c>
      <c r="V14" s="163">
        <v>36970</v>
      </c>
      <c r="W14" s="163">
        <v>36155</v>
      </c>
      <c r="X14" s="164">
        <f t="shared" si="6"/>
        <v>-2.2044901271301098E-2</v>
      </c>
      <c r="Y14" s="164">
        <f t="shared" si="7"/>
        <v>0.10745545599096488</v>
      </c>
    </row>
    <row r="15" spans="1:25" x14ac:dyDescent="0.25">
      <c r="A15" s="1"/>
      <c r="B15" s="162" t="s">
        <v>116</v>
      </c>
      <c r="C15" s="163">
        <v>2948</v>
      </c>
      <c r="D15" s="163">
        <v>1211</v>
      </c>
      <c r="E15" s="163">
        <v>1866</v>
      </c>
      <c r="F15" s="163">
        <v>2729</v>
      </c>
      <c r="G15" s="163">
        <v>2460</v>
      </c>
      <c r="H15" s="163">
        <v>3005</v>
      </c>
      <c r="I15" s="164">
        <f t="shared" si="4"/>
        <v>0.22154471544715437</v>
      </c>
      <c r="J15" s="164">
        <f t="shared" si="1"/>
        <v>4.6898166211470929E-2</v>
      </c>
      <c r="K15" s="163">
        <v>9455</v>
      </c>
      <c r="L15" s="163">
        <v>2654</v>
      </c>
      <c r="M15" s="163">
        <v>8222</v>
      </c>
      <c r="N15" s="163">
        <v>12368</v>
      </c>
      <c r="O15" s="163">
        <v>10526</v>
      </c>
      <c r="P15" s="163">
        <v>11127</v>
      </c>
      <c r="Q15" s="164">
        <f t="shared" si="5"/>
        <v>5.709671290138707E-2</v>
      </c>
      <c r="R15" s="164">
        <f t="shared" si="3"/>
        <v>4.084951723631558E-2</v>
      </c>
      <c r="S15" s="163">
        <v>12403</v>
      </c>
      <c r="T15" s="163">
        <v>10088</v>
      </c>
      <c r="U15" s="163">
        <v>15097</v>
      </c>
      <c r="V15" s="163">
        <v>12986</v>
      </c>
      <c r="W15" s="163">
        <v>14132</v>
      </c>
      <c r="X15" s="164">
        <f t="shared" si="6"/>
        <v>8.8248883412906265E-2</v>
      </c>
      <c r="Y15" s="164">
        <f t="shared" si="7"/>
        <v>4.2001396876346721E-2</v>
      </c>
    </row>
    <row r="16" spans="1:25" x14ac:dyDescent="0.25">
      <c r="A16" s="1"/>
      <c r="B16" s="162" t="s">
        <v>123</v>
      </c>
      <c r="C16" s="163">
        <v>1249</v>
      </c>
      <c r="D16" s="163">
        <v>42</v>
      </c>
      <c r="E16" s="163">
        <v>1626</v>
      </c>
      <c r="F16" s="163">
        <v>1541</v>
      </c>
      <c r="G16" s="163">
        <v>1347</v>
      </c>
      <c r="H16" s="163">
        <v>1650</v>
      </c>
      <c r="I16" s="164">
        <f t="shared" si="4"/>
        <v>0.22494432071269488</v>
      </c>
      <c r="J16" s="164">
        <f t="shared" si="1"/>
        <v>2.575107296137339E-2</v>
      </c>
      <c r="K16" s="163">
        <v>6290</v>
      </c>
      <c r="L16" s="163">
        <v>218</v>
      </c>
      <c r="M16" s="163">
        <v>8174</v>
      </c>
      <c r="N16" s="163">
        <v>8046</v>
      </c>
      <c r="O16" s="163">
        <v>8521</v>
      </c>
      <c r="P16" s="163">
        <v>7819</v>
      </c>
      <c r="Q16" s="164">
        <f t="shared" si="5"/>
        <v>-8.2384696631850773E-2</v>
      </c>
      <c r="R16" s="164">
        <f t="shared" si="3"/>
        <v>2.8705165387862989E-2</v>
      </c>
      <c r="S16" s="163">
        <v>7539</v>
      </c>
      <c r="T16" s="163">
        <v>9800</v>
      </c>
      <c r="U16" s="163">
        <v>9587</v>
      </c>
      <c r="V16" s="163">
        <v>9868</v>
      </c>
      <c r="W16" s="163">
        <v>9469</v>
      </c>
      <c r="X16" s="164">
        <f t="shared" si="6"/>
        <v>-4.043372517227406E-2</v>
      </c>
      <c r="Y16" s="164">
        <f t="shared" si="7"/>
        <v>2.8142600270459037E-2</v>
      </c>
    </row>
    <row r="17" spans="1:25" x14ac:dyDescent="0.25">
      <c r="A17" s="56"/>
      <c r="B17" s="162" t="s">
        <v>119</v>
      </c>
      <c r="C17" s="163">
        <v>894</v>
      </c>
      <c r="D17" s="163">
        <v>134</v>
      </c>
      <c r="E17" s="163">
        <v>763</v>
      </c>
      <c r="F17" s="163">
        <v>950</v>
      </c>
      <c r="G17" s="163">
        <v>1088</v>
      </c>
      <c r="H17" s="163">
        <v>1049</v>
      </c>
      <c r="I17" s="164">
        <f t="shared" si="4"/>
        <v>-3.5845588235294157E-2</v>
      </c>
      <c r="J17" s="164">
        <f t="shared" si="1"/>
        <v>1.6371439719079204E-2</v>
      </c>
      <c r="K17" s="163">
        <v>10298</v>
      </c>
      <c r="L17" s="163">
        <v>896</v>
      </c>
      <c r="M17" s="163">
        <v>9729</v>
      </c>
      <c r="N17" s="163">
        <v>10444</v>
      </c>
      <c r="O17" s="163">
        <v>10506</v>
      </c>
      <c r="P17" s="163">
        <v>9525</v>
      </c>
      <c r="Q17" s="164">
        <f t="shared" si="5"/>
        <v>-9.3375214163335274E-2</v>
      </c>
      <c r="R17" s="164">
        <f t="shared" si="3"/>
        <v>3.4968244061823119E-2</v>
      </c>
      <c r="S17" s="163">
        <v>11192</v>
      </c>
      <c r="T17" s="163">
        <v>10492</v>
      </c>
      <c r="U17" s="163">
        <v>11394</v>
      </c>
      <c r="V17" s="163">
        <v>11594</v>
      </c>
      <c r="W17" s="163">
        <v>10574</v>
      </c>
      <c r="X17" s="164">
        <f t="shared" si="6"/>
        <v>-8.7976539589442848E-2</v>
      </c>
      <c r="Y17" s="164">
        <f t="shared" si="7"/>
        <v>3.1426745723923739E-2</v>
      </c>
    </row>
    <row r="18" spans="1:25" x14ac:dyDescent="0.25">
      <c r="A18" s="56"/>
      <c r="B18" s="162" t="s">
        <v>128</v>
      </c>
      <c r="C18" s="163">
        <v>1291</v>
      </c>
      <c r="D18" s="163">
        <v>8</v>
      </c>
      <c r="E18" s="163">
        <v>772</v>
      </c>
      <c r="F18" s="163">
        <v>1094</v>
      </c>
      <c r="G18" s="163">
        <v>945</v>
      </c>
      <c r="H18" s="163">
        <v>846</v>
      </c>
      <c r="I18" s="164">
        <f t="shared" si="4"/>
        <v>-0.10476190476190472</v>
      </c>
      <c r="J18" s="164">
        <f t="shared" si="1"/>
        <v>1.3203277409285993E-2</v>
      </c>
      <c r="K18" s="163">
        <v>5584</v>
      </c>
      <c r="L18" s="163">
        <v>54</v>
      </c>
      <c r="M18" s="163">
        <v>4412</v>
      </c>
      <c r="N18" s="163">
        <v>7516</v>
      </c>
      <c r="O18" s="163">
        <v>5534</v>
      </c>
      <c r="P18" s="163">
        <v>4975</v>
      </c>
      <c r="Q18" s="164">
        <f t="shared" si="5"/>
        <v>-0.10101192627394295</v>
      </c>
      <c r="R18" s="164">
        <f t="shared" si="3"/>
        <v>1.8264253460112338E-2</v>
      </c>
      <c r="S18" s="163">
        <v>6875</v>
      </c>
      <c r="T18" s="163">
        <v>5184</v>
      </c>
      <c r="U18" s="163">
        <v>8610</v>
      </c>
      <c r="V18" s="163">
        <v>6479</v>
      </c>
      <c r="W18" s="163">
        <v>5821</v>
      </c>
      <c r="X18" s="164">
        <f t="shared" si="6"/>
        <v>-0.10155888254360246</v>
      </c>
      <c r="Y18" s="164">
        <f t="shared" si="7"/>
        <v>1.7300462158025352E-2</v>
      </c>
    </row>
    <row r="19" spans="1:25" x14ac:dyDescent="0.25">
      <c r="A19" s="56"/>
      <c r="B19" s="162" t="s">
        <v>131</v>
      </c>
      <c r="C19" s="163">
        <v>1310</v>
      </c>
      <c r="D19" s="163">
        <v>26</v>
      </c>
      <c r="E19" s="163">
        <v>550</v>
      </c>
      <c r="F19" s="163">
        <v>854</v>
      </c>
      <c r="G19" s="163">
        <v>525</v>
      </c>
      <c r="H19" s="163">
        <v>589</v>
      </c>
      <c r="I19" s="164">
        <f t="shared" si="4"/>
        <v>0.12190476190476196</v>
      </c>
      <c r="J19" s="164">
        <f t="shared" si="1"/>
        <v>9.1923527116660169E-3</v>
      </c>
      <c r="K19" s="163">
        <v>8491</v>
      </c>
      <c r="L19" s="163">
        <v>393</v>
      </c>
      <c r="M19" s="163">
        <v>3808</v>
      </c>
      <c r="N19" s="163">
        <v>7465</v>
      </c>
      <c r="O19" s="163">
        <v>7017</v>
      </c>
      <c r="P19" s="163">
        <v>5665</v>
      </c>
      <c r="Q19" s="164">
        <f t="shared" si="5"/>
        <v>-0.19267493230725385</v>
      </c>
      <c r="R19" s="164">
        <f t="shared" si="3"/>
        <v>2.0797386100811336E-2</v>
      </c>
      <c r="S19" s="163">
        <v>9801</v>
      </c>
      <c r="T19" s="163">
        <v>4358</v>
      </c>
      <c r="U19" s="163">
        <v>8319</v>
      </c>
      <c r="V19" s="163">
        <v>7542</v>
      </c>
      <c r="W19" s="163">
        <v>6254</v>
      </c>
      <c r="X19" s="164">
        <f t="shared" si="6"/>
        <v>-0.17077698223282944</v>
      </c>
      <c r="Y19" s="164">
        <f t="shared" si="7"/>
        <v>1.858737164341016E-2</v>
      </c>
    </row>
    <row r="20" spans="1:25" x14ac:dyDescent="0.25">
      <c r="A20" s="56"/>
      <c r="B20" s="167" t="s">
        <v>145</v>
      </c>
      <c r="C20" s="168">
        <f t="shared" ref="C20:H20" si="8">C12-SUM(C13:C19)</f>
        <v>17252</v>
      </c>
      <c r="D20" s="168">
        <f t="shared" si="8"/>
        <v>2224</v>
      </c>
      <c r="E20" s="168">
        <f t="shared" si="8"/>
        <v>12437</v>
      </c>
      <c r="F20" s="168">
        <f t="shared" si="8"/>
        <v>18492</v>
      </c>
      <c r="G20" s="168">
        <f t="shared" si="8"/>
        <v>18017</v>
      </c>
      <c r="H20" s="168">
        <f t="shared" si="8"/>
        <v>21000</v>
      </c>
      <c r="I20" s="169">
        <f t="shared" si="4"/>
        <v>0.16556585447077765</v>
      </c>
      <c r="J20" s="169">
        <f t="shared" si="1"/>
        <v>0.32774092859929771</v>
      </c>
      <c r="K20" s="168">
        <f t="shared" ref="K20:P20" si="9">K12-SUM(K13:K19)</f>
        <v>50512</v>
      </c>
      <c r="L20" s="168">
        <f t="shared" si="9"/>
        <v>6408</v>
      </c>
      <c r="M20" s="168">
        <f t="shared" si="9"/>
        <v>44184</v>
      </c>
      <c r="N20" s="168">
        <f t="shared" si="9"/>
        <v>63688</v>
      </c>
      <c r="O20" s="168">
        <f t="shared" si="9"/>
        <v>66827</v>
      </c>
      <c r="P20" s="168">
        <f t="shared" si="9"/>
        <v>69420</v>
      </c>
      <c r="Q20" s="169">
        <f t="shared" si="5"/>
        <v>3.8801681954898415E-2</v>
      </c>
      <c r="R20" s="169">
        <f t="shared" si="3"/>
        <v>0.25485517089467308</v>
      </c>
      <c r="S20" s="168">
        <f>S12-SUM(S13:S19)</f>
        <v>67764</v>
      </c>
      <c r="T20" s="168">
        <f>T12-SUM(T13:T19)</f>
        <v>56621</v>
      </c>
      <c r="U20" s="168">
        <f>U12-SUM(U13:U19)</f>
        <v>82180</v>
      </c>
      <c r="V20" s="168">
        <f>V12-SUM(V13:V19)</f>
        <v>84844</v>
      </c>
      <c r="W20" s="168">
        <f>W12-SUM(W13:W19)</f>
        <v>90420</v>
      </c>
      <c r="X20" s="169">
        <f t="shared" si="6"/>
        <v>6.5720616661166353E-2</v>
      </c>
      <c r="Y20" s="169">
        <f t="shared" si="7"/>
        <v>0.26873523249074943</v>
      </c>
    </row>
    <row r="21" spans="1:25" x14ac:dyDescent="0.25">
      <c r="A21" s="56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6"/>
      <c r="B22" s="155" t="s">
        <v>68</v>
      </c>
      <c r="C22" s="175">
        <f t="shared" ref="C22:H22" si="10">C23+C26</f>
        <v>14057</v>
      </c>
      <c r="D22" s="175">
        <f t="shared" si="10"/>
        <v>505</v>
      </c>
      <c r="E22" s="175">
        <f t="shared" si="10"/>
        <v>8743</v>
      </c>
      <c r="F22" s="175">
        <f t="shared" si="10"/>
        <v>13938</v>
      </c>
      <c r="G22" s="175">
        <f t="shared" si="10"/>
        <v>11745</v>
      </c>
      <c r="H22" s="175">
        <f t="shared" si="10"/>
        <v>12293</v>
      </c>
      <c r="I22" s="176">
        <f>IFERROR(H22/G22-1,"-")</f>
        <v>4.665815240527893E-2</v>
      </c>
      <c r="J22" s="176">
        <f t="shared" ref="J22:J34" si="11">H22/H$8</f>
        <v>0.19185329691767461</v>
      </c>
      <c r="K22" s="175">
        <f t="shared" ref="K22:P22" si="12">K23+K26</f>
        <v>97322</v>
      </c>
      <c r="L22" s="175">
        <f t="shared" si="12"/>
        <v>11597</v>
      </c>
      <c r="M22" s="175">
        <f t="shared" si="12"/>
        <v>77462</v>
      </c>
      <c r="N22" s="175">
        <f t="shared" si="12"/>
        <v>102022</v>
      </c>
      <c r="O22" s="175">
        <f t="shared" si="12"/>
        <v>111169</v>
      </c>
      <c r="P22" s="175">
        <f t="shared" si="12"/>
        <v>108553</v>
      </c>
      <c r="Q22" s="176">
        <f>IFERROR(P22/O22-1,"-")</f>
        <v>-2.3531739963479015E-2</v>
      </c>
      <c r="R22" s="176">
        <f t="shared" ref="R22:R34" si="13">P22/P$8</f>
        <v>0.39852050368956277</v>
      </c>
      <c r="S22" s="175">
        <f>S23+S26</f>
        <v>111379</v>
      </c>
      <c r="T22" s="175">
        <f>T23+T26</f>
        <v>86205</v>
      </c>
      <c r="U22" s="175">
        <f>U23+U26</f>
        <v>115960</v>
      </c>
      <c r="V22" s="175">
        <f>V23+V26</f>
        <v>122914</v>
      </c>
      <c r="W22" s="175">
        <f>W23+W26</f>
        <v>120846</v>
      </c>
      <c r="X22" s="176">
        <f>IFERROR(W22/V22-1,"-")</f>
        <v>-1.6824771791659199E-2</v>
      </c>
      <c r="Y22" s="176">
        <f>W22/W$8</f>
        <v>0.35916365743836653</v>
      </c>
    </row>
    <row r="23" spans="1:25" x14ac:dyDescent="0.25">
      <c r="A23" s="56"/>
      <c r="B23" s="158" t="s">
        <v>97</v>
      </c>
      <c r="C23" s="159">
        <v>637</v>
      </c>
      <c r="D23" s="159">
        <v>2</v>
      </c>
      <c r="E23" s="159">
        <v>505</v>
      </c>
      <c r="F23" s="159">
        <v>699</v>
      </c>
      <c r="G23" s="159">
        <v>299</v>
      </c>
      <c r="H23" s="159">
        <v>380</v>
      </c>
      <c r="I23" s="160">
        <f>IFERROR(H23/G23-1,"-")</f>
        <v>0.27090301003344486</v>
      </c>
      <c r="J23" s="160">
        <f t="shared" si="11"/>
        <v>5.9305501365587206E-3</v>
      </c>
      <c r="K23" s="159">
        <v>6776</v>
      </c>
      <c r="L23" s="159">
        <v>5170</v>
      </c>
      <c r="M23" s="159">
        <v>7522</v>
      </c>
      <c r="N23" s="159">
        <v>6465</v>
      </c>
      <c r="O23" s="159">
        <v>5677</v>
      </c>
      <c r="P23" s="159">
        <v>5014</v>
      </c>
      <c r="Q23" s="160">
        <f>IFERROR(P23/O23-1,"-")</f>
        <v>-0.11678703540602431</v>
      </c>
      <c r="R23" s="160">
        <f t="shared" si="13"/>
        <v>1.8407430522412716E-2</v>
      </c>
      <c r="S23" s="159">
        <v>7413</v>
      </c>
      <c r="T23" s="159">
        <v>8027</v>
      </c>
      <c r="U23" s="159">
        <v>7164</v>
      </c>
      <c r="V23" s="159">
        <v>5976</v>
      </c>
      <c r="W23" s="159">
        <v>5394</v>
      </c>
      <c r="X23" s="160">
        <f>IFERROR(W23/V23-1,"-")</f>
        <v>-9.7389558232931717E-2</v>
      </c>
      <c r="Y23" s="160">
        <f>W23/W$8</f>
        <v>1.6031385136641256E-2</v>
      </c>
    </row>
    <row r="24" spans="1:25" x14ac:dyDescent="0.25">
      <c r="A24" s="56"/>
      <c r="B24" s="162" t="s">
        <v>103</v>
      </c>
      <c r="C24" s="163">
        <v>391</v>
      </c>
      <c r="D24" s="163">
        <v>2</v>
      </c>
      <c r="E24" s="163">
        <v>212</v>
      </c>
      <c r="F24" s="163">
        <v>349</v>
      </c>
      <c r="G24" s="163">
        <v>57</v>
      </c>
      <c r="H24" s="163">
        <v>123</v>
      </c>
      <c r="I24" s="164">
        <f>IFERROR(H24/G24-1,"-")</f>
        <v>1.1578947368421053</v>
      </c>
      <c r="J24" s="164">
        <f t="shared" si="11"/>
        <v>1.9196254389387437E-3</v>
      </c>
      <c r="K24" s="163">
        <v>2578</v>
      </c>
      <c r="L24" s="163">
        <v>3678</v>
      </c>
      <c r="M24" s="163">
        <v>3414</v>
      </c>
      <c r="N24" s="163">
        <v>2322</v>
      </c>
      <c r="O24" s="163">
        <v>1663</v>
      </c>
      <c r="P24" s="163">
        <v>1588</v>
      </c>
      <c r="Q24" s="164">
        <f>IFERROR(P24/O24-1,"-")</f>
        <v>-4.5099218280216458E-2</v>
      </c>
      <c r="R24" s="164">
        <f t="shared" si="13"/>
        <v>5.8298762803333454E-3</v>
      </c>
      <c r="S24" s="163">
        <v>2969</v>
      </c>
      <c r="T24" s="163">
        <v>3626</v>
      </c>
      <c r="U24" s="163">
        <v>2671</v>
      </c>
      <c r="V24" s="163">
        <v>1720</v>
      </c>
      <c r="W24" s="163">
        <v>1711</v>
      </c>
      <c r="X24" s="164">
        <f>IFERROR(W24/V24-1,"-")</f>
        <v>-5.2325581395349374E-3</v>
      </c>
      <c r="Y24" s="164">
        <f>W24/W$8</f>
        <v>5.0852243175367427E-3</v>
      </c>
    </row>
    <row r="25" spans="1:25" x14ac:dyDescent="0.25">
      <c r="A25" s="56"/>
      <c r="B25" s="162" t="s">
        <v>100</v>
      </c>
      <c r="C25" s="163">
        <v>246</v>
      </c>
      <c r="D25" s="163">
        <v>0</v>
      </c>
      <c r="E25" s="163">
        <v>293</v>
      </c>
      <c r="F25" s="163">
        <v>350</v>
      </c>
      <c r="G25" s="163">
        <v>242</v>
      </c>
      <c r="H25" s="163">
        <v>257</v>
      </c>
      <c r="I25" s="164">
        <f>IFERROR(H25/G25-1,"-")</f>
        <v>6.198347107438007E-2</v>
      </c>
      <c r="J25" s="164">
        <f t="shared" si="11"/>
        <v>4.0109246976199765E-3</v>
      </c>
      <c r="K25" s="163">
        <v>4198</v>
      </c>
      <c r="L25" s="163">
        <v>1492</v>
      </c>
      <c r="M25" s="163">
        <v>4108</v>
      </c>
      <c r="N25" s="163">
        <v>4143</v>
      </c>
      <c r="O25" s="163">
        <v>4014</v>
      </c>
      <c r="P25" s="163">
        <v>3426</v>
      </c>
      <c r="Q25" s="164">
        <f>IFERROR(P25/O25-1,"-")</f>
        <v>-0.14648729446935727</v>
      </c>
      <c r="R25" s="164">
        <f t="shared" si="13"/>
        <v>1.2577554242079372E-2</v>
      </c>
      <c r="S25" s="163">
        <v>4444</v>
      </c>
      <c r="T25" s="163">
        <v>4401</v>
      </c>
      <c r="U25" s="163">
        <v>4493</v>
      </c>
      <c r="V25" s="163">
        <v>4256</v>
      </c>
      <c r="W25" s="163">
        <v>3683</v>
      </c>
      <c r="X25" s="164">
        <f>IFERROR(W25/V25-1,"-")</f>
        <v>-0.13463345864661658</v>
      </c>
      <c r="Y25" s="164">
        <f>W25/W$8</f>
        <v>1.0946160819104513E-2</v>
      </c>
    </row>
    <row r="26" spans="1:25" x14ac:dyDescent="0.25">
      <c r="A26" s="56"/>
      <c r="B26" s="158" t="s">
        <v>107</v>
      </c>
      <c r="C26" s="159">
        <v>13420</v>
      </c>
      <c r="D26" s="159">
        <v>503</v>
      </c>
      <c r="E26" s="159">
        <v>8238</v>
      </c>
      <c r="F26" s="159">
        <v>13239</v>
      </c>
      <c r="G26" s="159">
        <v>11446</v>
      </c>
      <c r="H26" s="159">
        <v>11913</v>
      </c>
      <c r="I26" s="160">
        <f>IFERROR(H26/G26-1,"-")</f>
        <v>4.0800279573650178E-2</v>
      </c>
      <c r="J26" s="160">
        <f t="shared" si="11"/>
        <v>0.18592274678111587</v>
      </c>
      <c r="K26" s="159">
        <v>90546</v>
      </c>
      <c r="L26" s="159">
        <v>6427</v>
      </c>
      <c r="M26" s="159">
        <v>69940</v>
      </c>
      <c r="N26" s="159">
        <v>95557</v>
      </c>
      <c r="O26" s="159">
        <v>105492</v>
      </c>
      <c r="P26" s="159">
        <v>103539</v>
      </c>
      <c r="Q26" s="160">
        <f>IFERROR(P26/O26-1,"-")</f>
        <v>-1.8513252189739537E-2</v>
      </c>
      <c r="R26" s="160">
        <f t="shared" si="13"/>
        <v>0.38011307316715004</v>
      </c>
      <c r="S26" s="159">
        <v>103966</v>
      </c>
      <c r="T26" s="159">
        <v>78178</v>
      </c>
      <c r="U26" s="159">
        <v>108796</v>
      </c>
      <c r="V26" s="159">
        <v>116938</v>
      </c>
      <c r="W26" s="159">
        <v>115452</v>
      </c>
      <c r="X26" s="160">
        <f>IFERROR(W26/V26-1,"-")</f>
        <v>-1.2707588636713507E-2</v>
      </c>
      <c r="Y26" s="160">
        <f>W26/W$8</f>
        <v>0.34313227230172527</v>
      </c>
    </row>
    <row r="27" spans="1:25" s="56" customFormat="1" x14ac:dyDescent="0.25">
      <c r="B27" s="162" t="s">
        <v>110</v>
      </c>
      <c r="C27" s="163">
        <v>5246</v>
      </c>
      <c r="D27" s="163">
        <v>0</v>
      </c>
      <c r="E27" s="163">
        <v>2254</v>
      </c>
      <c r="F27" s="163">
        <v>4876</v>
      </c>
      <c r="G27" s="163">
        <v>4621</v>
      </c>
      <c r="H27" s="163">
        <v>4701</v>
      </c>
      <c r="I27" s="164">
        <f t="shared" ref="I27:I34" si="14">IFERROR(H27/G27-1,"-")</f>
        <v>1.7312270071413005E-2</v>
      </c>
      <c r="J27" s="164">
        <f t="shared" si="11"/>
        <v>7.3367147873585642E-2</v>
      </c>
      <c r="K27" s="163">
        <v>39062</v>
      </c>
      <c r="L27" s="163">
        <v>397</v>
      </c>
      <c r="M27" s="163">
        <v>27906</v>
      </c>
      <c r="N27" s="163">
        <v>42509</v>
      </c>
      <c r="O27" s="163">
        <v>48516</v>
      </c>
      <c r="P27" s="163">
        <v>49313</v>
      </c>
      <c r="Q27" s="164">
        <f t="shared" ref="Q27:Q34" si="15">IFERROR(P27/O27-1,"-")</f>
        <v>1.6427570286091209E-2</v>
      </c>
      <c r="R27" s="164">
        <f t="shared" si="13"/>
        <v>0.18103821726201402</v>
      </c>
      <c r="S27" s="163">
        <v>44308</v>
      </c>
      <c r="T27" s="163">
        <v>30160</v>
      </c>
      <c r="U27" s="163">
        <v>47385</v>
      </c>
      <c r="V27" s="163">
        <v>53137</v>
      </c>
      <c r="W27" s="163">
        <v>54014</v>
      </c>
      <c r="X27" s="164">
        <f t="shared" ref="X27:X34" si="16">IFERROR(W27/V27-1,"-")</f>
        <v>1.6504507217193209E-2</v>
      </c>
      <c r="Y27" s="164">
        <f t="shared" ref="Y27:Y34" si="17">W27/W$8</f>
        <v>0.16053378508908803</v>
      </c>
    </row>
    <row r="28" spans="1:25" s="56" customFormat="1" x14ac:dyDescent="0.25">
      <c r="B28" s="162" t="s">
        <v>113</v>
      </c>
      <c r="C28" s="163">
        <v>2174</v>
      </c>
      <c r="D28" s="163">
        <v>10</v>
      </c>
      <c r="E28" s="163">
        <v>1506</v>
      </c>
      <c r="F28" s="163">
        <v>2280</v>
      </c>
      <c r="G28" s="163">
        <v>2071</v>
      </c>
      <c r="H28" s="163">
        <v>2191</v>
      </c>
      <c r="I28" s="164">
        <f t="shared" si="14"/>
        <v>5.7943022694350477E-2</v>
      </c>
      <c r="J28" s="164">
        <f t="shared" si="11"/>
        <v>3.4194303550526724E-2</v>
      </c>
      <c r="K28" s="163">
        <v>11144</v>
      </c>
      <c r="L28" s="163">
        <v>1168</v>
      </c>
      <c r="M28" s="163">
        <v>7439</v>
      </c>
      <c r="N28" s="163">
        <v>10381</v>
      </c>
      <c r="O28" s="163">
        <v>11321</v>
      </c>
      <c r="P28" s="163">
        <v>10758</v>
      </c>
      <c r="Q28" s="164">
        <f t="shared" si="15"/>
        <v>-4.973058917056794E-2</v>
      </c>
      <c r="R28" s="164">
        <f t="shared" si="13"/>
        <v>3.9494841954550462E-2</v>
      </c>
      <c r="S28" s="163">
        <v>13318</v>
      </c>
      <c r="T28" s="163">
        <v>8945</v>
      </c>
      <c r="U28" s="163">
        <v>12661</v>
      </c>
      <c r="V28" s="163">
        <v>13392</v>
      </c>
      <c r="W28" s="163">
        <v>12949</v>
      </c>
      <c r="X28" s="164">
        <f t="shared" si="16"/>
        <v>-3.3079450418160072E-2</v>
      </c>
      <c r="Y28" s="164">
        <f t="shared" si="17"/>
        <v>3.8485429390872752E-2</v>
      </c>
    </row>
    <row r="29" spans="1:25" x14ac:dyDescent="0.25">
      <c r="A29" s="56"/>
      <c r="B29" s="162" t="s">
        <v>116</v>
      </c>
      <c r="C29" s="163">
        <v>665</v>
      </c>
      <c r="D29" s="163">
        <v>442</v>
      </c>
      <c r="E29" s="163">
        <v>283</v>
      </c>
      <c r="F29" s="163">
        <v>342</v>
      </c>
      <c r="G29" s="163">
        <v>266</v>
      </c>
      <c r="H29" s="163">
        <v>330</v>
      </c>
      <c r="I29" s="164">
        <f t="shared" si="14"/>
        <v>0.24060150375939848</v>
      </c>
      <c r="J29" s="164">
        <f t="shared" si="11"/>
        <v>5.1502145922746783E-3</v>
      </c>
      <c r="K29" s="163">
        <v>3241</v>
      </c>
      <c r="L29" s="163">
        <v>852</v>
      </c>
      <c r="M29" s="163">
        <v>2800</v>
      </c>
      <c r="N29" s="163">
        <v>3339</v>
      </c>
      <c r="O29" s="163">
        <v>3146</v>
      </c>
      <c r="P29" s="163">
        <v>3030</v>
      </c>
      <c r="Q29" s="164">
        <f t="shared" si="15"/>
        <v>-3.6872218690400471E-2</v>
      </c>
      <c r="R29" s="164">
        <f t="shared" si="13"/>
        <v>1.1123756378721686E-2</v>
      </c>
      <c r="S29" s="163">
        <v>3906</v>
      </c>
      <c r="T29" s="163">
        <v>3083</v>
      </c>
      <c r="U29" s="163">
        <v>3681</v>
      </c>
      <c r="V29" s="163">
        <v>3412</v>
      </c>
      <c r="W29" s="163">
        <v>3360</v>
      </c>
      <c r="X29" s="164">
        <f t="shared" si="16"/>
        <v>-1.5240328253223967E-2</v>
      </c>
      <c r="Y29" s="164">
        <f t="shared" si="17"/>
        <v>9.9861798403994475E-3</v>
      </c>
    </row>
    <row r="30" spans="1:25" x14ac:dyDescent="0.25">
      <c r="A30" s="56"/>
      <c r="B30" s="162" t="s">
        <v>123</v>
      </c>
      <c r="C30" s="163">
        <v>548</v>
      </c>
      <c r="D30" s="163">
        <v>0</v>
      </c>
      <c r="E30" s="163">
        <v>481</v>
      </c>
      <c r="F30" s="163">
        <v>559</v>
      </c>
      <c r="G30" s="163">
        <v>274</v>
      </c>
      <c r="H30" s="163">
        <v>274</v>
      </c>
      <c r="I30" s="164">
        <f t="shared" si="14"/>
        <v>0</v>
      </c>
      <c r="J30" s="164">
        <f t="shared" si="11"/>
        <v>4.2762387826765511E-3</v>
      </c>
      <c r="K30" s="163">
        <v>3086</v>
      </c>
      <c r="L30" s="163">
        <v>91</v>
      </c>
      <c r="M30" s="163">
        <v>4562</v>
      </c>
      <c r="N30" s="163">
        <v>3740</v>
      </c>
      <c r="O30" s="163">
        <v>3908</v>
      </c>
      <c r="P30" s="163">
        <v>3535</v>
      </c>
      <c r="Q30" s="164">
        <f t="shared" si="15"/>
        <v>-9.5445240532241571E-2</v>
      </c>
      <c r="R30" s="164">
        <f t="shared" si="13"/>
        <v>1.29777157751753E-2</v>
      </c>
      <c r="S30" s="163">
        <v>3634</v>
      </c>
      <c r="T30" s="163">
        <v>5043</v>
      </c>
      <c r="U30" s="163">
        <v>4299</v>
      </c>
      <c r="V30" s="163">
        <v>4182</v>
      </c>
      <c r="W30" s="163">
        <v>3809</v>
      </c>
      <c r="X30" s="164">
        <f t="shared" si="16"/>
        <v>-8.9191774270683921E-2</v>
      </c>
      <c r="Y30" s="164">
        <f t="shared" si="17"/>
        <v>1.1320642563119493E-2</v>
      </c>
    </row>
    <row r="31" spans="1:25" x14ac:dyDescent="0.25">
      <c r="A31" s="56"/>
      <c r="B31" s="162" t="s">
        <v>119</v>
      </c>
      <c r="C31" s="163">
        <v>347</v>
      </c>
      <c r="D31" s="163">
        <v>31</v>
      </c>
      <c r="E31" s="163">
        <v>255</v>
      </c>
      <c r="F31" s="163">
        <v>354</v>
      </c>
      <c r="G31" s="163">
        <v>238</v>
      </c>
      <c r="H31" s="163">
        <v>245</v>
      </c>
      <c r="I31" s="164">
        <f t="shared" si="14"/>
        <v>2.9411764705882248E-2</v>
      </c>
      <c r="J31" s="164">
        <f t="shared" si="11"/>
        <v>3.8236441669918064E-3</v>
      </c>
      <c r="K31" s="163">
        <v>5581</v>
      </c>
      <c r="L31" s="163">
        <v>422</v>
      </c>
      <c r="M31" s="163">
        <v>6242</v>
      </c>
      <c r="N31" s="163">
        <v>5459</v>
      </c>
      <c r="O31" s="163">
        <v>5642</v>
      </c>
      <c r="P31" s="163">
        <v>5557</v>
      </c>
      <c r="Q31" s="164">
        <f t="shared" si="15"/>
        <v>-1.5065579581708621E-2</v>
      </c>
      <c r="R31" s="164">
        <f t="shared" si="13"/>
        <v>2.0400895774441059E-2</v>
      </c>
      <c r="S31" s="163">
        <v>5928</v>
      </c>
      <c r="T31" s="163">
        <v>6497</v>
      </c>
      <c r="U31" s="163">
        <v>5813</v>
      </c>
      <c r="V31" s="163">
        <v>5880</v>
      </c>
      <c r="W31" s="163">
        <v>5802</v>
      </c>
      <c r="X31" s="164">
        <f t="shared" si="16"/>
        <v>-1.3265306122449028E-2</v>
      </c>
      <c r="Y31" s="164">
        <f t="shared" si="17"/>
        <v>1.7243992688689761E-2</v>
      </c>
    </row>
    <row r="32" spans="1:25" x14ac:dyDescent="0.25">
      <c r="A32" s="56"/>
      <c r="B32" s="162" t="s">
        <v>128</v>
      </c>
      <c r="C32" s="163">
        <v>488</v>
      </c>
      <c r="D32" s="163">
        <v>0</v>
      </c>
      <c r="E32" s="163">
        <v>223</v>
      </c>
      <c r="F32" s="163">
        <v>425</v>
      </c>
      <c r="G32" s="163">
        <v>416</v>
      </c>
      <c r="H32" s="163">
        <v>269</v>
      </c>
      <c r="I32" s="164">
        <f t="shared" si="14"/>
        <v>-0.35336538461538458</v>
      </c>
      <c r="J32" s="164">
        <f t="shared" si="11"/>
        <v>4.1982052282481469E-3</v>
      </c>
      <c r="K32" s="163">
        <v>3011</v>
      </c>
      <c r="L32" s="163">
        <v>10</v>
      </c>
      <c r="M32" s="163">
        <v>2084</v>
      </c>
      <c r="N32" s="163">
        <v>3085</v>
      </c>
      <c r="O32" s="163">
        <v>2541</v>
      </c>
      <c r="P32" s="163">
        <v>1839</v>
      </c>
      <c r="Q32" s="164">
        <f t="shared" si="15"/>
        <v>-0.27626918536009448</v>
      </c>
      <c r="R32" s="164">
        <f t="shared" si="13"/>
        <v>6.751349168471677E-3</v>
      </c>
      <c r="S32" s="163">
        <v>3499</v>
      </c>
      <c r="T32" s="163">
        <v>2307</v>
      </c>
      <c r="U32" s="163">
        <v>3510</v>
      </c>
      <c r="V32" s="163">
        <v>2957</v>
      </c>
      <c r="W32" s="163">
        <v>2108</v>
      </c>
      <c r="X32" s="164">
        <f t="shared" si="16"/>
        <v>-0.28711531958065606</v>
      </c>
      <c r="Y32" s="164">
        <f t="shared" si="17"/>
        <v>6.2651390189172726E-3</v>
      </c>
    </row>
    <row r="33" spans="1:25" x14ac:dyDescent="0.25">
      <c r="A33" s="56"/>
      <c r="B33" s="162" t="s">
        <v>131</v>
      </c>
      <c r="C33" s="163">
        <v>325</v>
      </c>
      <c r="D33" s="163">
        <v>1</v>
      </c>
      <c r="E33" s="163">
        <v>124</v>
      </c>
      <c r="F33" s="163">
        <v>215</v>
      </c>
      <c r="G33" s="163">
        <v>66</v>
      </c>
      <c r="H33" s="163">
        <v>85</v>
      </c>
      <c r="I33" s="164">
        <f t="shared" si="14"/>
        <v>0.28787878787878785</v>
      </c>
      <c r="J33" s="164">
        <f t="shared" si="11"/>
        <v>1.3265704252828716E-3</v>
      </c>
      <c r="K33" s="163">
        <v>4367</v>
      </c>
      <c r="L33" s="163">
        <v>40</v>
      </c>
      <c r="M33" s="163">
        <v>1477</v>
      </c>
      <c r="N33" s="163">
        <v>3883</v>
      </c>
      <c r="O33" s="163">
        <v>3418</v>
      </c>
      <c r="P33" s="163">
        <v>2724</v>
      </c>
      <c r="Q33" s="164">
        <f t="shared" si="15"/>
        <v>-0.20304271503803395</v>
      </c>
      <c r="R33" s="164">
        <f t="shared" si="13"/>
        <v>1.0000367120672565E-2</v>
      </c>
      <c r="S33" s="163">
        <v>4692</v>
      </c>
      <c r="T33" s="163">
        <v>1601</v>
      </c>
      <c r="U33" s="163">
        <v>4098</v>
      </c>
      <c r="V33" s="163">
        <v>3484</v>
      </c>
      <c r="W33" s="163">
        <v>2809</v>
      </c>
      <c r="X33" s="164">
        <f t="shared" si="16"/>
        <v>-0.19374282433983925</v>
      </c>
      <c r="Y33" s="164">
        <f t="shared" si="17"/>
        <v>8.3485652296672753E-3</v>
      </c>
    </row>
    <row r="34" spans="1:25" x14ac:dyDescent="0.25">
      <c r="A34" s="56"/>
      <c r="B34" s="167" t="s">
        <v>145</v>
      </c>
      <c r="C34" s="168">
        <f t="shared" ref="C34:H34" si="18">C26-SUM(C27:C33)</f>
        <v>3627</v>
      </c>
      <c r="D34" s="168">
        <f t="shared" si="18"/>
        <v>19</v>
      </c>
      <c r="E34" s="168">
        <f t="shared" si="18"/>
        <v>3112</v>
      </c>
      <c r="F34" s="168">
        <f t="shared" si="18"/>
        <v>4188</v>
      </c>
      <c r="G34" s="168">
        <f t="shared" si="18"/>
        <v>3494</v>
      </c>
      <c r="H34" s="168">
        <f t="shared" si="18"/>
        <v>3818</v>
      </c>
      <c r="I34" s="169">
        <f t="shared" si="14"/>
        <v>9.2730394962793339E-2</v>
      </c>
      <c r="J34" s="169">
        <f t="shared" si="11"/>
        <v>5.9586422161529456E-2</v>
      </c>
      <c r="K34" s="168">
        <f t="shared" ref="K34:P34" si="19">K26-SUM(K27:K33)</f>
        <v>21054</v>
      </c>
      <c r="L34" s="168">
        <f t="shared" si="19"/>
        <v>3447</v>
      </c>
      <c r="M34" s="168">
        <f t="shared" si="19"/>
        <v>17430</v>
      </c>
      <c r="N34" s="168">
        <f t="shared" si="19"/>
        <v>23161</v>
      </c>
      <c r="O34" s="168">
        <f t="shared" si="19"/>
        <v>27000</v>
      </c>
      <c r="P34" s="168">
        <f t="shared" si="19"/>
        <v>26783</v>
      </c>
      <c r="Q34" s="169">
        <f t="shared" si="15"/>
        <v>-8.0370370370370647E-3</v>
      </c>
      <c r="R34" s="169">
        <f t="shared" si="13"/>
        <v>9.8325929733103265E-2</v>
      </c>
      <c r="S34" s="168">
        <f>S26-SUM(S27:S33)</f>
        <v>24681</v>
      </c>
      <c r="T34" s="168">
        <f>T26-SUM(T27:T33)</f>
        <v>20542</v>
      </c>
      <c r="U34" s="168">
        <f>U26-SUM(U27:U33)</f>
        <v>27349</v>
      </c>
      <c r="V34" s="168">
        <f>V26-SUM(V27:V33)</f>
        <v>30494</v>
      </c>
      <c r="W34" s="168">
        <f>W26-SUM(W27:W33)</f>
        <v>30601</v>
      </c>
      <c r="X34" s="169">
        <f t="shared" si="16"/>
        <v>3.508886994162852E-3</v>
      </c>
      <c r="Y34" s="169">
        <f t="shared" si="17"/>
        <v>9.0948538480971272E-2</v>
      </c>
    </row>
    <row r="35" spans="1:25" x14ac:dyDescent="0.25">
      <c r="A35" s="56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6"/>
      <c r="B36" s="155" t="s">
        <v>68</v>
      </c>
      <c r="C36" s="175">
        <f t="shared" ref="C36:H36" si="20">C37+C40</f>
        <v>15716</v>
      </c>
      <c r="D36" s="175">
        <f t="shared" si="20"/>
        <v>478</v>
      </c>
      <c r="E36" s="175">
        <f t="shared" si="20"/>
        <v>7833</v>
      </c>
      <c r="F36" s="175">
        <f t="shared" si="20"/>
        <v>14965</v>
      </c>
      <c r="G36" s="175">
        <f t="shared" si="20"/>
        <v>12114</v>
      </c>
      <c r="H36" s="175">
        <f t="shared" si="20"/>
        <v>17541</v>
      </c>
      <c r="I36" s="176">
        <f>IFERROR(H36/G36-1,"-")</f>
        <v>0.4479940564635958</v>
      </c>
      <c r="J36" s="176">
        <f t="shared" ref="J36:J48" si="21">H36/H$8</f>
        <v>0.27375731564572764</v>
      </c>
      <c r="K36" s="175">
        <f t="shared" ref="K36:P36" si="22">K37+K40</f>
        <v>44788</v>
      </c>
      <c r="L36" s="175">
        <f t="shared" si="22"/>
        <v>1594</v>
      </c>
      <c r="M36" s="175">
        <f t="shared" si="22"/>
        <v>32265</v>
      </c>
      <c r="N36" s="175">
        <f t="shared" si="22"/>
        <v>48326</v>
      </c>
      <c r="O36" s="175">
        <f t="shared" si="22"/>
        <v>49957</v>
      </c>
      <c r="P36" s="175">
        <f t="shared" si="22"/>
        <v>51937</v>
      </c>
      <c r="Q36" s="176">
        <f>IFERROR(P36/O36-1,"-")</f>
        <v>3.9634085313369427E-2</v>
      </c>
      <c r="R36" s="176">
        <f t="shared" ref="R36:R48" si="23">P36/P$8</f>
        <v>0.19067146371012153</v>
      </c>
      <c r="S36" s="175">
        <f>S37+S40</f>
        <v>60504</v>
      </c>
      <c r="T36" s="175">
        <f>T37+T40</f>
        <v>40098</v>
      </c>
      <c r="U36" s="175">
        <f>U37+U40</f>
        <v>63291</v>
      </c>
      <c r="V36" s="175">
        <f>V37+V40</f>
        <v>62071</v>
      </c>
      <c r="W36" s="175">
        <f>W37+W40</f>
        <v>69478</v>
      </c>
      <c r="X36" s="176">
        <f>IFERROR(W36/V36-1,"-")</f>
        <v>0.11933108859209618</v>
      </c>
      <c r="Y36" s="176">
        <f>W36/W$8</f>
        <v>0.20649398897359308</v>
      </c>
    </row>
    <row r="37" spans="1:25" x14ac:dyDescent="0.25">
      <c r="A37" s="56"/>
      <c r="B37" s="158" t="s">
        <v>97</v>
      </c>
      <c r="C37" s="159">
        <v>865</v>
      </c>
      <c r="D37" s="159">
        <v>116</v>
      </c>
      <c r="E37" s="159">
        <v>492</v>
      </c>
      <c r="F37" s="159">
        <v>1199</v>
      </c>
      <c r="G37" s="159">
        <v>416</v>
      </c>
      <c r="H37" s="159">
        <v>1320</v>
      </c>
      <c r="I37" s="160">
        <f>IFERROR(H37/G37-1,"-")</f>
        <v>2.1730769230769229</v>
      </c>
      <c r="J37" s="160">
        <f t="shared" si="21"/>
        <v>2.0600858369098713E-2</v>
      </c>
      <c r="K37" s="159">
        <v>3083</v>
      </c>
      <c r="L37" s="159">
        <v>164</v>
      </c>
      <c r="M37" s="159">
        <v>2441</v>
      </c>
      <c r="N37" s="159">
        <v>3081</v>
      </c>
      <c r="O37" s="159">
        <v>2717</v>
      </c>
      <c r="P37" s="159">
        <v>2842</v>
      </c>
      <c r="Q37" s="160">
        <f>IFERROR(P37/O37-1,"-")</f>
        <v>4.6006624953993436E-2</v>
      </c>
      <c r="R37" s="160">
        <f t="shared" si="23"/>
        <v>1.043356951429935E-2</v>
      </c>
      <c r="S37" s="159">
        <v>3948</v>
      </c>
      <c r="T37" s="159">
        <v>2933</v>
      </c>
      <c r="U37" s="159">
        <v>4280</v>
      </c>
      <c r="V37" s="159">
        <v>3133</v>
      </c>
      <c r="W37" s="159">
        <v>4162</v>
      </c>
      <c r="X37" s="160">
        <f>IFERROR(W37/V37-1,"-")</f>
        <v>0.32843919565911261</v>
      </c>
      <c r="Y37" s="160">
        <f>W37/W$8</f>
        <v>1.2369785861828124E-2</v>
      </c>
    </row>
    <row r="38" spans="1:25" x14ac:dyDescent="0.25">
      <c r="A38" s="56"/>
      <c r="B38" s="162" t="s">
        <v>103</v>
      </c>
      <c r="C38" s="163">
        <v>254</v>
      </c>
      <c r="D38" s="163">
        <v>103</v>
      </c>
      <c r="E38" s="163">
        <v>391</v>
      </c>
      <c r="F38" s="163">
        <v>306</v>
      </c>
      <c r="G38" s="163">
        <v>145</v>
      </c>
      <c r="H38" s="163">
        <v>703</v>
      </c>
      <c r="I38" s="164">
        <f>IFERROR(H38/G38-1,"-")</f>
        <v>3.8482758620689657</v>
      </c>
      <c r="J38" s="164">
        <f t="shared" si="21"/>
        <v>1.0971517752633633E-2</v>
      </c>
      <c r="K38" s="163">
        <v>559</v>
      </c>
      <c r="L38" s="163">
        <v>17</v>
      </c>
      <c r="M38" s="163">
        <v>443</v>
      </c>
      <c r="N38" s="163">
        <v>401</v>
      </c>
      <c r="O38" s="163">
        <v>461</v>
      </c>
      <c r="P38" s="163">
        <v>496</v>
      </c>
      <c r="Q38" s="164">
        <f>IFERROR(P38/O38-1,"-")</f>
        <v>7.5921908893709311E-2</v>
      </c>
      <c r="R38" s="164">
        <f t="shared" si="23"/>
        <v>1.8209185359227577E-3</v>
      </c>
      <c r="S38" s="163">
        <v>813</v>
      </c>
      <c r="T38" s="163">
        <v>834</v>
      </c>
      <c r="U38" s="163">
        <v>707</v>
      </c>
      <c r="V38" s="163">
        <v>606</v>
      </c>
      <c r="W38" s="163">
        <v>1199</v>
      </c>
      <c r="X38" s="164">
        <f>IFERROR(W38/V38-1,"-")</f>
        <v>0.97854785478547845</v>
      </c>
      <c r="Y38" s="164">
        <f>W38/W$8</f>
        <v>3.5635207228092076E-3</v>
      </c>
    </row>
    <row r="39" spans="1:25" x14ac:dyDescent="0.25">
      <c r="A39" s="56"/>
      <c r="B39" s="162" t="s">
        <v>100</v>
      </c>
      <c r="C39" s="163">
        <v>611</v>
      </c>
      <c r="D39" s="163">
        <v>13</v>
      </c>
      <c r="E39" s="163">
        <v>101</v>
      </c>
      <c r="F39" s="163">
        <v>893</v>
      </c>
      <c r="G39" s="163">
        <v>271</v>
      </c>
      <c r="H39" s="163">
        <v>617</v>
      </c>
      <c r="I39" s="164">
        <f>IFERROR(H39/G39-1,"-")</f>
        <v>1.2767527675276753</v>
      </c>
      <c r="J39" s="164">
        <f t="shared" si="21"/>
        <v>9.6293406164650805E-3</v>
      </c>
      <c r="K39" s="163">
        <v>2524</v>
      </c>
      <c r="L39" s="163">
        <v>147</v>
      </c>
      <c r="M39" s="163">
        <v>1998</v>
      </c>
      <c r="N39" s="163">
        <v>2680</v>
      </c>
      <c r="O39" s="163">
        <v>2256</v>
      </c>
      <c r="P39" s="163">
        <v>2346</v>
      </c>
      <c r="Q39" s="164">
        <f>IFERROR(P39/O39-1,"-")</f>
        <v>3.9893617021276695E-2</v>
      </c>
      <c r="R39" s="164">
        <f t="shared" si="23"/>
        <v>8.6126509783765928E-3</v>
      </c>
      <c r="S39" s="163">
        <v>3135</v>
      </c>
      <c r="T39" s="163">
        <v>2099</v>
      </c>
      <c r="U39" s="163">
        <v>3573</v>
      </c>
      <c r="V39" s="163">
        <v>2527</v>
      </c>
      <c r="W39" s="163">
        <v>2963</v>
      </c>
      <c r="X39" s="164">
        <f>IFERROR(W39/V39-1,"-")</f>
        <v>0.17253660466956866</v>
      </c>
      <c r="Y39" s="164">
        <f>W39/W$8</f>
        <v>8.8062651390189168E-3</v>
      </c>
    </row>
    <row r="40" spans="1:25" x14ac:dyDescent="0.25">
      <c r="A40" s="56"/>
      <c r="B40" s="158" t="s">
        <v>107</v>
      </c>
      <c r="C40" s="159">
        <v>14851</v>
      </c>
      <c r="D40" s="159">
        <v>362</v>
      </c>
      <c r="E40" s="159">
        <v>7341</v>
      </c>
      <c r="F40" s="159">
        <v>13766</v>
      </c>
      <c r="G40" s="159">
        <v>11698</v>
      </c>
      <c r="H40" s="159">
        <v>16221</v>
      </c>
      <c r="I40" s="160">
        <f>IFERROR(H40/G40-1,"-")</f>
        <v>0.38664729013506571</v>
      </c>
      <c r="J40" s="160">
        <f t="shared" si="21"/>
        <v>0.25315645727662894</v>
      </c>
      <c r="K40" s="159">
        <v>41705</v>
      </c>
      <c r="L40" s="159">
        <v>1430</v>
      </c>
      <c r="M40" s="159">
        <v>29824</v>
      </c>
      <c r="N40" s="159">
        <v>45245</v>
      </c>
      <c r="O40" s="159">
        <v>47240</v>
      </c>
      <c r="P40" s="159">
        <v>49095</v>
      </c>
      <c r="Q40" s="160">
        <f>IFERROR(P40/O40-1,"-")</f>
        <v>3.9267569856054285E-2</v>
      </c>
      <c r="R40" s="160">
        <f t="shared" si="23"/>
        <v>0.18023789419582217</v>
      </c>
      <c r="S40" s="159">
        <v>56556</v>
      </c>
      <c r="T40" s="159">
        <v>37165</v>
      </c>
      <c r="U40" s="159">
        <v>59011</v>
      </c>
      <c r="V40" s="159">
        <v>58938</v>
      </c>
      <c r="W40" s="159">
        <v>65316</v>
      </c>
      <c r="X40" s="160">
        <f>IFERROR(W40/V40-1,"-")</f>
        <v>0.10821541280667812</v>
      </c>
      <c r="Y40" s="160">
        <f>W40/W$8</f>
        <v>0.19412420311176498</v>
      </c>
    </row>
    <row r="41" spans="1:25" s="56" customFormat="1" x14ac:dyDescent="0.25">
      <c r="B41" s="162" t="s">
        <v>110</v>
      </c>
      <c r="C41" s="163">
        <v>6951</v>
      </c>
      <c r="D41" s="163">
        <v>26</v>
      </c>
      <c r="E41" s="163">
        <v>2428</v>
      </c>
      <c r="F41" s="163">
        <v>4717</v>
      </c>
      <c r="G41" s="163">
        <v>3976</v>
      </c>
      <c r="H41" s="163">
        <v>5690</v>
      </c>
      <c r="I41" s="164">
        <f t="shared" ref="I41:I48" si="24">IFERROR(H41/G41-1,"-")</f>
        <v>0.4310865191146882</v>
      </c>
      <c r="J41" s="164">
        <f t="shared" si="21"/>
        <v>8.8802184939523993E-2</v>
      </c>
      <c r="K41" s="163">
        <v>18246</v>
      </c>
      <c r="L41" s="163">
        <v>123</v>
      </c>
      <c r="M41" s="163">
        <v>10353</v>
      </c>
      <c r="N41" s="163">
        <v>18172</v>
      </c>
      <c r="O41" s="163">
        <v>20864</v>
      </c>
      <c r="P41" s="163">
        <v>22769</v>
      </c>
      <c r="Q41" s="164">
        <f t="shared" ref="Q41:Q48" si="25">IFERROR(P41/O41-1,"-")</f>
        <v>9.1305598159509227E-2</v>
      </c>
      <c r="R41" s="164">
        <f t="shared" si="23"/>
        <v>8.3589705936341269E-2</v>
      </c>
      <c r="S41" s="163">
        <v>25197</v>
      </c>
      <c r="T41" s="163">
        <v>12781</v>
      </c>
      <c r="U41" s="163">
        <v>22889</v>
      </c>
      <c r="V41" s="163">
        <v>24840</v>
      </c>
      <c r="W41" s="163">
        <v>28459</v>
      </c>
      <c r="X41" s="164">
        <f t="shared" ref="X41:X48" si="26">IFERROR(W41/V41-1,"-")</f>
        <v>0.14569243156199674</v>
      </c>
      <c r="Y41" s="164">
        <f t="shared" ref="Y41:Y48" si="27">W41/W$8</f>
        <v>8.4582348832716633E-2</v>
      </c>
    </row>
    <row r="42" spans="1:25" s="56" customFormat="1" x14ac:dyDescent="0.25">
      <c r="B42" s="162" t="s">
        <v>113</v>
      </c>
      <c r="C42" s="163">
        <v>1031</v>
      </c>
      <c r="D42" s="163">
        <v>26</v>
      </c>
      <c r="E42" s="163">
        <v>324</v>
      </c>
      <c r="F42" s="163">
        <v>922</v>
      </c>
      <c r="G42" s="163">
        <v>780</v>
      </c>
      <c r="H42" s="163">
        <v>1291</v>
      </c>
      <c r="I42" s="164">
        <f t="shared" si="24"/>
        <v>0.65512820512820502</v>
      </c>
      <c r="J42" s="164">
        <f t="shared" si="21"/>
        <v>2.014826375341397E-2</v>
      </c>
      <c r="K42" s="163">
        <v>2273</v>
      </c>
      <c r="L42" s="163">
        <v>146</v>
      </c>
      <c r="M42" s="163">
        <v>1850</v>
      </c>
      <c r="N42" s="163">
        <v>2199</v>
      </c>
      <c r="O42" s="163">
        <v>2167</v>
      </c>
      <c r="P42" s="163">
        <v>1711</v>
      </c>
      <c r="Q42" s="164">
        <f t="shared" si="25"/>
        <v>-0.21042916474388551</v>
      </c>
      <c r="R42" s="164">
        <f t="shared" si="23"/>
        <v>6.2814347075883844E-3</v>
      </c>
      <c r="S42" s="163">
        <v>3304</v>
      </c>
      <c r="T42" s="163">
        <v>2174</v>
      </c>
      <c r="U42" s="163">
        <v>3121</v>
      </c>
      <c r="V42" s="163">
        <v>2947</v>
      </c>
      <c r="W42" s="163">
        <v>3002</v>
      </c>
      <c r="X42" s="164">
        <f t="shared" si="26"/>
        <v>1.8663047166610047E-2</v>
      </c>
      <c r="Y42" s="164">
        <f t="shared" si="27"/>
        <v>8.9221761550235534E-3</v>
      </c>
    </row>
    <row r="43" spans="1:25" x14ac:dyDescent="0.25">
      <c r="A43" s="56"/>
      <c r="B43" s="162" t="s">
        <v>116</v>
      </c>
      <c r="C43" s="163">
        <v>688</v>
      </c>
      <c r="D43" s="163">
        <v>16</v>
      </c>
      <c r="E43" s="163">
        <v>279</v>
      </c>
      <c r="F43" s="163">
        <v>569</v>
      </c>
      <c r="G43" s="163">
        <v>436</v>
      </c>
      <c r="H43" s="163">
        <v>653</v>
      </c>
      <c r="I43" s="164">
        <f t="shared" si="24"/>
        <v>0.49770642201834869</v>
      </c>
      <c r="J43" s="164">
        <f t="shared" si="21"/>
        <v>1.0191182208349591E-2</v>
      </c>
      <c r="K43" s="163">
        <v>1096</v>
      </c>
      <c r="L43" s="163">
        <v>191</v>
      </c>
      <c r="M43" s="163">
        <v>859</v>
      </c>
      <c r="N43" s="163">
        <v>1125</v>
      </c>
      <c r="O43" s="163">
        <v>1083</v>
      </c>
      <c r="P43" s="163">
        <v>1154</v>
      </c>
      <c r="Q43" s="164">
        <f t="shared" si="25"/>
        <v>6.5558633425669477E-2</v>
      </c>
      <c r="R43" s="164">
        <f t="shared" si="23"/>
        <v>4.2365725614009328E-3</v>
      </c>
      <c r="S43" s="163">
        <v>1784</v>
      </c>
      <c r="T43" s="163">
        <v>1138</v>
      </c>
      <c r="U43" s="163">
        <v>1694</v>
      </c>
      <c r="V43" s="163">
        <v>1519</v>
      </c>
      <c r="W43" s="163">
        <v>1807</v>
      </c>
      <c r="X43" s="164">
        <f t="shared" si="26"/>
        <v>0.18959842001316662</v>
      </c>
      <c r="Y43" s="164">
        <f t="shared" si="27"/>
        <v>5.3705437415481547E-3</v>
      </c>
    </row>
    <row r="44" spans="1:25" x14ac:dyDescent="0.25">
      <c r="A44" s="56"/>
      <c r="B44" s="162" t="s">
        <v>123</v>
      </c>
      <c r="C44" s="163">
        <v>255</v>
      </c>
      <c r="D44" s="163">
        <v>3</v>
      </c>
      <c r="E44" s="163">
        <v>286</v>
      </c>
      <c r="F44" s="163">
        <v>311</v>
      </c>
      <c r="G44" s="163">
        <v>309</v>
      </c>
      <c r="H44" s="163">
        <v>370</v>
      </c>
      <c r="I44" s="164">
        <f t="shared" si="24"/>
        <v>0.19741100323624594</v>
      </c>
      <c r="J44" s="164">
        <f t="shared" si="21"/>
        <v>5.7744830277019115E-3</v>
      </c>
      <c r="K44" s="163">
        <v>2205</v>
      </c>
      <c r="L44" s="163">
        <v>52</v>
      </c>
      <c r="M44" s="163">
        <v>1636</v>
      </c>
      <c r="N44" s="163">
        <v>2301</v>
      </c>
      <c r="O44" s="163">
        <v>2227</v>
      </c>
      <c r="P44" s="163">
        <v>1864</v>
      </c>
      <c r="Q44" s="164">
        <f t="shared" si="25"/>
        <v>-0.16299955096542429</v>
      </c>
      <c r="R44" s="164">
        <f t="shared" si="23"/>
        <v>6.8431293366129449E-3</v>
      </c>
      <c r="S44" s="163">
        <v>2460</v>
      </c>
      <c r="T44" s="163">
        <v>1922</v>
      </c>
      <c r="U44" s="163">
        <v>2612</v>
      </c>
      <c r="V44" s="163">
        <v>2536</v>
      </c>
      <c r="W44" s="163">
        <v>2234</v>
      </c>
      <c r="X44" s="164">
        <f t="shared" si="26"/>
        <v>-0.11908517350157732</v>
      </c>
      <c r="Y44" s="164">
        <f t="shared" si="27"/>
        <v>6.6396207629322518E-3</v>
      </c>
    </row>
    <row r="45" spans="1:25" x14ac:dyDescent="0.25">
      <c r="A45" s="56"/>
      <c r="B45" s="162" t="s">
        <v>119</v>
      </c>
      <c r="C45" s="163">
        <v>279</v>
      </c>
      <c r="D45" s="163">
        <v>12</v>
      </c>
      <c r="E45" s="163">
        <v>119</v>
      </c>
      <c r="F45" s="163">
        <v>215</v>
      </c>
      <c r="G45" s="163">
        <v>228</v>
      </c>
      <c r="H45" s="163">
        <v>256</v>
      </c>
      <c r="I45" s="164">
        <f t="shared" si="24"/>
        <v>0.12280701754385959</v>
      </c>
      <c r="J45" s="164">
        <f t="shared" si="21"/>
        <v>3.9953179867342958E-3</v>
      </c>
      <c r="K45" s="163">
        <v>3473</v>
      </c>
      <c r="L45" s="163">
        <v>63</v>
      </c>
      <c r="M45" s="163">
        <v>1889</v>
      </c>
      <c r="N45" s="163">
        <v>3175</v>
      </c>
      <c r="O45" s="163">
        <v>3186</v>
      </c>
      <c r="P45" s="163">
        <v>2018</v>
      </c>
      <c r="Q45" s="164">
        <f t="shared" si="25"/>
        <v>-0.36660389202762089</v>
      </c>
      <c r="R45" s="164">
        <f t="shared" si="23"/>
        <v>7.4084951723631561E-3</v>
      </c>
      <c r="S45" s="163">
        <v>3752</v>
      </c>
      <c r="T45" s="163">
        <v>2008</v>
      </c>
      <c r="U45" s="163">
        <v>3390</v>
      </c>
      <c r="V45" s="163">
        <v>3414</v>
      </c>
      <c r="W45" s="163">
        <v>2274</v>
      </c>
      <c r="X45" s="164">
        <f t="shared" si="26"/>
        <v>-0.33391915641476277</v>
      </c>
      <c r="Y45" s="164">
        <f t="shared" si="27"/>
        <v>6.7585038562703401E-3</v>
      </c>
    </row>
    <row r="46" spans="1:25" x14ac:dyDescent="0.25">
      <c r="A46" s="56"/>
      <c r="B46" s="162" t="s">
        <v>128</v>
      </c>
      <c r="C46" s="163">
        <v>465</v>
      </c>
      <c r="D46" s="163">
        <v>0</v>
      </c>
      <c r="E46" s="163">
        <v>291</v>
      </c>
      <c r="F46" s="163">
        <v>370</v>
      </c>
      <c r="G46" s="163">
        <v>215</v>
      </c>
      <c r="H46" s="163">
        <v>364</v>
      </c>
      <c r="I46" s="164">
        <f t="shared" si="24"/>
        <v>0.69302325581395352</v>
      </c>
      <c r="J46" s="164">
        <f t="shared" si="21"/>
        <v>5.6808427623878267E-3</v>
      </c>
      <c r="K46" s="163">
        <v>855</v>
      </c>
      <c r="L46" s="163">
        <v>33</v>
      </c>
      <c r="M46" s="163">
        <v>937</v>
      </c>
      <c r="N46" s="163">
        <v>1322</v>
      </c>
      <c r="O46" s="163">
        <v>1137</v>
      </c>
      <c r="P46" s="163">
        <v>1345</v>
      </c>
      <c r="Q46" s="164">
        <f t="shared" si="25"/>
        <v>0.18293755496921715</v>
      </c>
      <c r="R46" s="164">
        <f t="shared" si="23"/>
        <v>4.9377730460002205E-3</v>
      </c>
      <c r="S46" s="163">
        <v>1320</v>
      </c>
      <c r="T46" s="163">
        <v>1228</v>
      </c>
      <c r="U46" s="163">
        <v>1692</v>
      </c>
      <c r="V46" s="163">
        <v>1352</v>
      </c>
      <c r="W46" s="163">
        <v>1709</v>
      </c>
      <c r="X46" s="164">
        <f t="shared" si="26"/>
        <v>0.26405325443786976</v>
      </c>
      <c r="Y46" s="164">
        <f t="shared" si="27"/>
        <v>5.0792801628698377E-3</v>
      </c>
    </row>
    <row r="47" spans="1:25" x14ac:dyDescent="0.25">
      <c r="A47" s="56"/>
      <c r="B47" s="162" t="s">
        <v>131</v>
      </c>
      <c r="C47" s="163">
        <v>463</v>
      </c>
      <c r="D47" s="163">
        <v>0</v>
      </c>
      <c r="E47" s="163">
        <v>223</v>
      </c>
      <c r="F47" s="163">
        <v>276</v>
      </c>
      <c r="G47" s="163">
        <v>179</v>
      </c>
      <c r="H47" s="163">
        <v>210</v>
      </c>
      <c r="I47" s="164">
        <f t="shared" si="24"/>
        <v>0.17318435754189943</v>
      </c>
      <c r="J47" s="164">
        <f t="shared" si="21"/>
        <v>3.2774092859929769E-3</v>
      </c>
      <c r="K47" s="163">
        <v>1494</v>
      </c>
      <c r="L47" s="163">
        <v>305</v>
      </c>
      <c r="M47" s="163">
        <v>1228</v>
      </c>
      <c r="N47" s="163">
        <v>1491</v>
      </c>
      <c r="O47" s="163">
        <v>1553</v>
      </c>
      <c r="P47" s="163">
        <v>1248</v>
      </c>
      <c r="Q47" s="164">
        <f t="shared" si="25"/>
        <v>-0.19639407598197034</v>
      </c>
      <c r="R47" s="164">
        <f t="shared" si="23"/>
        <v>4.5816659936121001E-3</v>
      </c>
      <c r="S47" s="163">
        <v>1957</v>
      </c>
      <c r="T47" s="163">
        <v>1451</v>
      </c>
      <c r="U47" s="163">
        <v>1767</v>
      </c>
      <c r="V47" s="163">
        <v>1732</v>
      </c>
      <c r="W47" s="163">
        <v>1458</v>
      </c>
      <c r="X47" s="164">
        <f t="shared" si="26"/>
        <v>-0.15819861431870674</v>
      </c>
      <c r="Y47" s="164">
        <f t="shared" si="27"/>
        <v>4.3332887521733317E-3</v>
      </c>
    </row>
    <row r="48" spans="1:25" x14ac:dyDescent="0.25">
      <c r="A48" s="56"/>
      <c r="B48" s="167" t="s">
        <v>145</v>
      </c>
      <c r="C48" s="168">
        <f t="shared" ref="C48:H48" si="28">C40-SUM(C41:C47)</f>
        <v>4719</v>
      </c>
      <c r="D48" s="168">
        <f t="shared" si="28"/>
        <v>279</v>
      </c>
      <c r="E48" s="168">
        <f t="shared" si="28"/>
        <v>3391</v>
      </c>
      <c r="F48" s="168">
        <f t="shared" si="28"/>
        <v>6386</v>
      </c>
      <c r="G48" s="168">
        <f t="shared" si="28"/>
        <v>5575</v>
      </c>
      <c r="H48" s="168">
        <f t="shared" si="28"/>
        <v>7387</v>
      </c>
      <c r="I48" s="169">
        <f t="shared" si="24"/>
        <v>0.32502242152466376</v>
      </c>
      <c r="J48" s="169">
        <f t="shared" si="21"/>
        <v>0.11528677331252439</v>
      </c>
      <c r="K48" s="168">
        <f t="shared" ref="K48:P48" si="29">K40-SUM(K41:K47)</f>
        <v>12063</v>
      </c>
      <c r="L48" s="168">
        <f t="shared" si="29"/>
        <v>517</v>
      </c>
      <c r="M48" s="168">
        <f t="shared" si="29"/>
        <v>11072</v>
      </c>
      <c r="N48" s="168">
        <f t="shared" si="29"/>
        <v>15460</v>
      </c>
      <c r="O48" s="168">
        <f t="shared" si="29"/>
        <v>15023</v>
      </c>
      <c r="P48" s="168">
        <f t="shared" si="29"/>
        <v>16986</v>
      </c>
      <c r="Q48" s="169">
        <f t="shared" si="25"/>
        <v>0.13066631165546161</v>
      </c>
      <c r="R48" s="169">
        <f t="shared" si="23"/>
        <v>6.2359117441903152E-2</v>
      </c>
      <c r="S48" s="168">
        <f>S40-SUM(S41:S47)</f>
        <v>16782</v>
      </c>
      <c r="T48" s="168">
        <f>T40-SUM(T41:T47)</f>
        <v>14463</v>
      </c>
      <c r="U48" s="168">
        <f>U40-SUM(U41:U47)</f>
        <v>21846</v>
      </c>
      <c r="V48" s="168">
        <f>V40-SUM(V41:V47)</f>
        <v>20598</v>
      </c>
      <c r="W48" s="168">
        <f>W40-SUM(W41:W47)</f>
        <v>24373</v>
      </c>
      <c r="X48" s="169">
        <f t="shared" si="26"/>
        <v>0.1832702204097485</v>
      </c>
      <c r="Y48" s="169">
        <f t="shared" si="27"/>
        <v>7.2438440848230867E-2</v>
      </c>
    </row>
    <row r="49" spans="1:25" x14ac:dyDescent="0.25">
      <c r="A49" s="56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6"/>
      <c r="B50" s="155" t="s">
        <v>68</v>
      </c>
      <c r="C50" s="175">
        <f t="shared" ref="C50:H50" si="30">C51+C54</f>
        <v>0</v>
      </c>
      <c r="D50" s="175">
        <f t="shared" si="30"/>
        <v>596</v>
      </c>
      <c r="E50" s="175">
        <f t="shared" si="30"/>
        <v>0</v>
      </c>
      <c r="F50" s="175">
        <f t="shared" si="30"/>
        <v>0</v>
      </c>
      <c r="G50" s="175">
        <f t="shared" si="30"/>
        <v>0</v>
      </c>
      <c r="H50" s="175">
        <f t="shared" si="30"/>
        <v>0</v>
      </c>
      <c r="I50" s="176" t="str">
        <f>IFERROR(H50/G50-1,"-")</f>
        <v>-</v>
      </c>
      <c r="J50" s="176">
        <f t="shared" ref="J50:J62" si="31">H50/H$8</f>
        <v>0</v>
      </c>
      <c r="K50" s="175">
        <f t="shared" ref="K50:P50" si="32">K51+K54</f>
        <v>0</v>
      </c>
      <c r="L50" s="175">
        <f t="shared" si="32"/>
        <v>0</v>
      </c>
      <c r="M50" s="175">
        <f t="shared" si="32"/>
        <v>0</v>
      </c>
      <c r="N50" s="175">
        <f t="shared" si="32"/>
        <v>0</v>
      </c>
      <c r="O50" s="175">
        <f t="shared" si="32"/>
        <v>0</v>
      </c>
      <c r="P50" s="175">
        <f t="shared" si="32"/>
        <v>0</v>
      </c>
      <c r="Q50" s="176" t="str">
        <f>IFERROR(P50/O50-1,"-")</f>
        <v>-</v>
      </c>
      <c r="R50" s="176">
        <f t="shared" ref="R50:R62" si="33">P50/P$8</f>
        <v>0</v>
      </c>
      <c r="S50" s="175">
        <f>S51+S54</f>
        <v>3026</v>
      </c>
      <c r="T50" s="175">
        <f>T51+T54</f>
        <v>2563</v>
      </c>
      <c r="U50" s="175">
        <f>U51+U54</f>
        <v>6858</v>
      </c>
      <c r="V50" s="175">
        <f>V51+V54</f>
        <v>4426</v>
      </c>
      <c r="W50" s="175">
        <f>W51+W54</f>
        <v>4533</v>
      </c>
      <c r="X50" s="176">
        <f>IFERROR(W50/V50-1,"-")</f>
        <v>2.4175327609579744E-2</v>
      </c>
      <c r="Y50" s="176">
        <f>W50/W$8</f>
        <v>1.3472426552538897E-2</v>
      </c>
    </row>
    <row r="51" spans="1:25" x14ac:dyDescent="0.25">
      <c r="A51" s="56"/>
      <c r="B51" s="158" t="s">
        <v>97</v>
      </c>
      <c r="C51" s="159">
        <v>0</v>
      </c>
      <c r="D51" s="159">
        <v>107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1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3"/>
        <v>0</v>
      </c>
      <c r="S51" s="159">
        <v>273</v>
      </c>
      <c r="T51" s="159">
        <v>161</v>
      </c>
      <c r="U51" s="159">
        <v>3474</v>
      </c>
      <c r="V51" s="159">
        <v>596</v>
      </c>
      <c r="W51" s="159">
        <v>894</v>
      </c>
      <c r="X51" s="160">
        <f>IFERROR(W51/V51-1,"-")</f>
        <v>0.5</v>
      </c>
      <c r="Y51" s="160">
        <f>W51/W$8</f>
        <v>2.6570371361062813E-3</v>
      </c>
    </row>
    <row r="52" spans="1:25" x14ac:dyDescent="0.25">
      <c r="A52" s="56"/>
      <c r="B52" s="162" t="s">
        <v>103</v>
      </c>
      <c r="C52" s="163">
        <v>0</v>
      </c>
      <c r="D52" s="163">
        <v>45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1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3"/>
        <v>0</v>
      </c>
      <c r="S52" s="163">
        <v>125</v>
      </c>
      <c r="T52" s="163">
        <v>36</v>
      </c>
      <c r="U52" s="163">
        <v>2737</v>
      </c>
      <c r="V52" s="163">
        <v>279</v>
      </c>
      <c r="W52" s="163">
        <v>394</v>
      </c>
      <c r="X52" s="164">
        <f>IFERROR(W52/V52-1,"-")</f>
        <v>0.41218637992831542</v>
      </c>
      <c r="Y52" s="164">
        <f>W52/W$8</f>
        <v>1.1709984693801733E-3</v>
      </c>
    </row>
    <row r="53" spans="1:25" x14ac:dyDescent="0.25">
      <c r="A53" s="56"/>
      <c r="B53" s="162" t="s">
        <v>100</v>
      </c>
      <c r="C53" s="163">
        <v>0</v>
      </c>
      <c r="D53" s="163">
        <v>62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1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3"/>
        <v>0</v>
      </c>
      <c r="S53" s="163">
        <v>148</v>
      </c>
      <c r="T53" s="163">
        <v>125</v>
      </c>
      <c r="U53" s="163">
        <v>737</v>
      </c>
      <c r="V53" s="163">
        <v>317</v>
      </c>
      <c r="W53" s="163">
        <v>500</v>
      </c>
      <c r="X53" s="164">
        <f>IFERROR(W53/V53-1,"-")</f>
        <v>0.57728706624605675</v>
      </c>
      <c r="Y53" s="164">
        <f>W53/W$8</f>
        <v>1.4860386667261082E-3</v>
      </c>
    </row>
    <row r="54" spans="1:25" x14ac:dyDescent="0.25">
      <c r="A54" s="56"/>
      <c r="B54" s="158" t="s">
        <v>107</v>
      </c>
      <c r="C54" s="159">
        <v>0</v>
      </c>
      <c r="D54" s="159">
        <v>489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1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3"/>
        <v>0</v>
      </c>
      <c r="S54" s="159">
        <v>2753</v>
      </c>
      <c r="T54" s="159">
        <v>2402</v>
      </c>
      <c r="U54" s="159">
        <v>3384</v>
      </c>
      <c r="V54" s="159">
        <v>3830</v>
      </c>
      <c r="W54" s="159">
        <v>3639</v>
      </c>
      <c r="X54" s="160">
        <f>IFERROR(W54/V54-1,"-")</f>
        <v>-4.9869451697127976E-2</v>
      </c>
      <c r="Y54" s="160">
        <f>W54/W$8</f>
        <v>1.0815389416432616E-2</v>
      </c>
    </row>
    <row r="55" spans="1:25" s="56" customFormat="1" x14ac:dyDescent="0.25">
      <c r="B55" s="162" t="s">
        <v>110</v>
      </c>
      <c r="C55" s="163">
        <v>0</v>
      </c>
      <c r="D55" s="163">
        <v>19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4">IFERROR(H55/G55-1,"-")</f>
        <v>-</v>
      </c>
      <c r="J55" s="164">
        <f t="shared" si="31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5">IFERROR(P55/O55-1,"-")</f>
        <v>-</v>
      </c>
      <c r="R55" s="164">
        <f t="shared" si="33"/>
        <v>0</v>
      </c>
      <c r="S55" s="163">
        <v>668</v>
      </c>
      <c r="T55" s="163">
        <v>648</v>
      </c>
      <c r="U55" s="163">
        <v>937</v>
      </c>
      <c r="V55" s="163">
        <v>903</v>
      </c>
      <c r="W55" s="163">
        <v>1236</v>
      </c>
      <c r="X55" s="164">
        <f t="shared" ref="X55:X62" si="36">IFERROR(W55/V55-1,"-")</f>
        <v>0.36877076411960141</v>
      </c>
      <c r="Y55" s="164">
        <f t="shared" ref="Y55:Y62" si="37">W55/W$8</f>
        <v>3.6734875841469396E-3</v>
      </c>
    </row>
    <row r="56" spans="1:25" s="56" customFormat="1" x14ac:dyDescent="0.25">
      <c r="B56" s="162" t="s">
        <v>113</v>
      </c>
      <c r="C56" s="163">
        <v>0</v>
      </c>
      <c r="D56" s="163">
        <v>168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4"/>
        <v>-</v>
      </c>
      <c r="J56" s="164">
        <f t="shared" si="31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5"/>
        <v>-</v>
      </c>
      <c r="R56" s="164">
        <f t="shared" si="33"/>
        <v>0</v>
      </c>
      <c r="S56" s="163">
        <v>842</v>
      </c>
      <c r="T56" s="163">
        <v>758</v>
      </c>
      <c r="U56" s="163">
        <v>563</v>
      </c>
      <c r="V56" s="163">
        <v>1048</v>
      </c>
      <c r="W56" s="163">
        <v>831</v>
      </c>
      <c r="X56" s="164">
        <f t="shared" si="36"/>
        <v>-0.20706106870229013</v>
      </c>
      <c r="Y56" s="164">
        <f t="shared" si="37"/>
        <v>2.4697962640987917E-3</v>
      </c>
    </row>
    <row r="57" spans="1:25" x14ac:dyDescent="0.25">
      <c r="A57" s="56"/>
      <c r="B57" s="162" t="s">
        <v>116</v>
      </c>
      <c r="C57" s="163">
        <v>0</v>
      </c>
      <c r="D57" s="163">
        <v>42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4"/>
        <v>-</v>
      </c>
      <c r="J57" s="164">
        <f t="shared" si="31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5"/>
        <v>-</v>
      </c>
      <c r="R57" s="164">
        <f t="shared" si="33"/>
        <v>0</v>
      </c>
      <c r="S57" s="163">
        <v>164</v>
      </c>
      <c r="T57" s="163">
        <v>117</v>
      </c>
      <c r="U57" s="163">
        <v>335</v>
      </c>
      <c r="V57" s="163">
        <v>271</v>
      </c>
      <c r="W57" s="163">
        <v>191</v>
      </c>
      <c r="X57" s="164">
        <f t="shared" si="36"/>
        <v>-0.29520295202952029</v>
      </c>
      <c r="Y57" s="164">
        <f t="shared" si="37"/>
        <v>5.676667706893733E-4</v>
      </c>
    </row>
    <row r="58" spans="1:25" x14ac:dyDescent="0.25">
      <c r="A58" s="56"/>
      <c r="B58" s="162" t="s">
        <v>123</v>
      </c>
      <c r="C58" s="163">
        <v>0</v>
      </c>
      <c r="D58" s="163">
        <v>14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4"/>
        <v>-</v>
      </c>
      <c r="J58" s="164">
        <f t="shared" si="31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5"/>
        <v>-</v>
      </c>
      <c r="R58" s="164">
        <f t="shared" si="33"/>
        <v>0</v>
      </c>
      <c r="S58" s="163">
        <v>73</v>
      </c>
      <c r="T58" s="163">
        <v>98</v>
      </c>
      <c r="U58" s="163">
        <v>78</v>
      </c>
      <c r="V58" s="163">
        <v>130</v>
      </c>
      <c r="W58" s="163">
        <v>132</v>
      </c>
      <c r="X58" s="164">
        <f t="shared" si="36"/>
        <v>1.538461538461533E-2</v>
      </c>
      <c r="Y58" s="164">
        <f t="shared" si="37"/>
        <v>3.9231420801569256E-4</v>
      </c>
    </row>
    <row r="59" spans="1:25" x14ac:dyDescent="0.25">
      <c r="A59" s="56"/>
      <c r="B59" s="162" t="s">
        <v>119</v>
      </c>
      <c r="C59" s="163">
        <v>0</v>
      </c>
      <c r="D59" s="163">
        <v>18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4"/>
        <v>-</v>
      </c>
      <c r="J59" s="164">
        <f t="shared" si="31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5"/>
        <v>-</v>
      </c>
      <c r="R59" s="164">
        <f t="shared" si="33"/>
        <v>0</v>
      </c>
      <c r="S59" s="163">
        <v>50</v>
      </c>
      <c r="T59" s="163">
        <v>89</v>
      </c>
      <c r="U59" s="163">
        <v>72</v>
      </c>
      <c r="V59" s="163">
        <v>165</v>
      </c>
      <c r="W59" s="163">
        <v>106</v>
      </c>
      <c r="X59" s="164">
        <f t="shared" si="36"/>
        <v>-0.35757575757575755</v>
      </c>
      <c r="Y59" s="164">
        <f t="shared" si="37"/>
        <v>3.1504019734593494E-4</v>
      </c>
    </row>
    <row r="60" spans="1:25" x14ac:dyDescent="0.25">
      <c r="A60" s="56"/>
      <c r="B60" s="162" t="s">
        <v>128</v>
      </c>
      <c r="C60" s="163">
        <v>0</v>
      </c>
      <c r="D60" s="163">
        <v>3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4"/>
        <v>-</v>
      </c>
      <c r="J60" s="164">
        <f t="shared" si="31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5"/>
        <v>-</v>
      </c>
      <c r="R60" s="164">
        <f t="shared" si="33"/>
        <v>0</v>
      </c>
      <c r="S60" s="163">
        <v>42</v>
      </c>
      <c r="T60" s="163">
        <v>13</v>
      </c>
      <c r="U60" s="163">
        <v>52</v>
      </c>
      <c r="V60" s="163">
        <v>31</v>
      </c>
      <c r="W60" s="163">
        <v>38</v>
      </c>
      <c r="X60" s="164">
        <f t="shared" si="36"/>
        <v>0.22580645161290325</v>
      </c>
      <c r="Y60" s="164">
        <f t="shared" si="37"/>
        <v>1.1293893867118422E-4</v>
      </c>
    </row>
    <row r="61" spans="1:25" x14ac:dyDescent="0.25">
      <c r="A61" s="56"/>
      <c r="B61" s="162" t="s">
        <v>131</v>
      </c>
      <c r="C61" s="163">
        <v>0</v>
      </c>
      <c r="D61" s="163">
        <v>2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4"/>
        <v>-</v>
      </c>
      <c r="J61" s="164">
        <f t="shared" si="31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5"/>
        <v>-</v>
      </c>
      <c r="R61" s="164">
        <f t="shared" si="33"/>
        <v>0</v>
      </c>
      <c r="S61" s="163">
        <v>45</v>
      </c>
      <c r="T61" s="163">
        <v>29</v>
      </c>
      <c r="U61" s="163">
        <v>48</v>
      </c>
      <c r="V61" s="163">
        <v>13</v>
      </c>
      <c r="W61" s="163">
        <v>50</v>
      </c>
      <c r="X61" s="164">
        <f t="shared" si="36"/>
        <v>2.8461538461538463</v>
      </c>
      <c r="Y61" s="164">
        <f t="shared" si="37"/>
        <v>1.4860386667261082E-4</v>
      </c>
    </row>
    <row r="62" spans="1:25" x14ac:dyDescent="0.25">
      <c r="A62" s="56"/>
      <c r="B62" s="167" t="s">
        <v>145</v>
      </c>
      <c r="C62" s="168">
        <f t="shared" ref="C62:H62" si="38">C54-SUM(C55:C61)</f>
        <v>0</v>
      </c>
      <c r="D62" s="168">
        <f t="shared" si="38"/>
        <v>223</v>
      </c>
      <c r="E62" s="168">
        <f t="shared" si="38"/>
        <v>0</v>
      </c>
      <c r="F62" s="168">
        <f t="shared" si="38"/>
        <v>0</v>
      </c>
      <c r="G62" s="168">
        <f t="shared" si="38"/>
        <v>0</v>
      </c>
      <c r="H62" s="168">
        <f t="shared" si="38"/>
        <v>0</v>
      </c>
      <c r="I62" s="169" t="str">
        <f t="shared" si="34"/>
        <v>-</v>
      </c>
      <c r="J62" s="169">
        <f t="shared" si="31"/>
        <v>0</v>
      </c>
      <c r="K62" s="168">
        <f t="shared" ref="K62:P62" si="39">K54-SUM(K55:K61)</f>
        <v>0</v>
      </c>
      <c r="L62" s="168">
        <f t="shared" si="39"/>
        <v>0</v>
      </c>
      <c r="M62" s="168">
        <f t="shared" si="39"/>
        <v>0</v>
      </c>
      <c r="N62" s="168">
        <f t="shared" si="39"/>
        <v>0</v>
      </c>
      <c r="O62" s="168">
        <f t="shared" si="39"/>
        <v>0</v>
      </c>
      <c r="P62" s="168">
        <f t="shared" si="39"/>
        <v>0</v>
      </c>
      <c r="Q62" s="169" t="str">
        <f t="shared" si="35"/>
        <v>-</v>
      </c>
      <c r="R62" s="169">
        <f t="shared" si="33"/>
        <v>0</v>
      </c>
      <c r="S62" s="168">
        <f>S54-SUM(S55:S61)</f>
        <v>869</v>
      </c>
      <c r="T62" s="168">
        <f>T54-SUM(T55:T61)</f>
        <v>650</v>
      </c>
      <c r="U62" s="168">
        <f>U54-SUM(U55:U61)</f>
        <v>1299</v>
      </c>
      <c r="V62" s="168">
        <f>V54-SUM(V55:V61)</f>
        <v>1269</v>
      </c>
      <c r="W62" s="168">
        <f>W54-SUM(W55:W61)</f>
        <v>1055</v>
      </c>
      <c r="X62" s="169">
        <f t="shared" si="36"/>
        <v>-0.16863672182821121</v>
      </c>
      <c r="Y62" s="169">
        <f t="shared" si="37"/>
        <v>3.1355415867920884E-3</v>
      </c>
    </row>
    <row r="63" spans="1:25" x14ac:dyDescent="0.25">
      <c r="A63" s="56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6"/>
      <c r="B64" s="155" t="s">
        <v>68</v>
      </c>
      <c r="C64" s="175">
        <f t="shared" ref="C64:H64" si="40">C65+C68</f>
        <v>848</v>
      </c>
      <c r="D64" s="175">
        <f t="shared" si="40"/>
        <v>0</v>
      </c>
      <c r="E64" s="175">
        <f t="shared" si="40"/>
        <v>0</v>
      </c>
      <c r="F64" s="175">
        <f t="shared" si="40"/>
        <v>0</v>
      </c>
      <c r="G64" s="175">
        <f t="shared" si="40"/>
        <v>0</v>
      </c>
      <c r="H64" s="175">
        <f t="shared" si="40"/>
        <v>0</v>
      </c>
      <c r="I64" s="176" t="str">
        <f>IFERROR(H64/G64-1,"-")</f>
        <v>-</v>
      </c>
      <c r="J64" s="176">
        <f t="shared" ref="J64:J76" si="41">H64/H$8</f>
        <v>0</v>
      </c>
      <c r="K64" s="175">
        <f t="shared" ref="K64:P64" si="42">K65+K68</f>
        <v>8651</v>
      </c>
      <c r="L64" s="175">
        <f t="shared" si="42"/>
        <v>1150</v>
      </c>
      <c r="M64" s="175">
        <f t="shared" si="42"/>
        <v>0</v>
      </c>
      <c r="N64" s="175">
        <f t="shared" si="42"/>
        <v>0</v>
      </c>
      <c r="O64" s="175">
        <f t="shared" si="42"/>
        <v>0</v>
      </c>
      <c r="P64" s="175">
        <f t="shared" si="42"/>
        <v>0</v>
      </c>
      <c r="Q64" s="176" t="str">
        <f>IFERROR(P64/O64-1,"-")</f>
        <v>-</v>
      </c>
      <c r="R64" s="176">
        <f t="shared" ref="R64:R76" si="43">P64/P$8</f>
        <v>0</v>
      </c>
      <c r="S64" s="175">
        <f>S65+S68</f>
        <v>9499</v>
      </c>
      <c r="T64" s="175">
        <f>T65+T68</f>
        <v>7546</v>
      </c>
      <c r="U64" s="175">
        <f>U65+U68</f>
        <v>17462</v>
      </c>
      <c r="V64" s="175">
        <f>V65+V68</f>
        <v>12086</v>
      </c>
      <c r="W64" s="175">
        <f>W65+W68</f>
        <v>11355</v>
      </c>
      <c r="X64" s="176">
        <f>IFERROR(W64/V64-1,"-")</f>
        <v>-6.0483203706768185E-2</v>
      </c>
      <c r="Y64" s="176">
        <f>W64/W$8</f>
        <v>3.3747938121349914E-2</v>
      </c>
    </row>
    <row r="65" spans="1:25" x14ac:dyDescent="0.25">
      <c r="A65" s="56"/>
      <c r="B65" s="158" t="s">
        <v>97</v>
      </c>
      <c r="C65" s="159">
        <v>36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1"/>
        <v>0</v>
      </c>
      <c r="K65" s="159">
        <v>2317</v>
      </c>
      <c r="L65" s="159">
        <v>561</v>
      </c>
      <c r="M65" s="159">
        <v>0</v>
      </c>
      <c r="N65" s="159">
        <v>0</v>
      </c>
      <c r="O65" s="159">
        <v>0</v>
      </c>
      <c r="P65" s="159">
        <v>0</v>
      </c>
      <c r="Q65" s="160" t="str">
        <f>IFERROR(P65/O65-1,"-")</f>
        <v>-</v>
      </c>
      <c r="R65" s="160">
        <f t="shared" si="43"/>
        <v>0</v>
      </c>
      <c r="S65" s="159">
        <v>2353</v>
      </c>
      <c r="T65" s="159">
        <v>1796</v>
      </c>
      <c r="U65" s="159">
        <v>2759</v>
      </c>
      <c r="V65" s="159">
        <v>2599</v>
      </c>
      <c r="W65" s="159">
        <v>2003</v>
      </c>
      <c r="X65" s="160">
        <f>IFERROR(W65/V65-1,"-")</f>
        <v>-0.22931896883416703</v>
      </c>
      <c r="Y65" s="160">
        <f>W65/W$8</f>
        <v>5.9530708989047896E-3</v>
      </c>
    </row>
    <row r="66" spans="1:25" x14ac:dyDescent="0.25">
      <c r="A66" s="56"/>
      <c r="B66" s="162" t="s">
        <v>103</v>
      </c>
      <c r="C66" s="163">
        <v>19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1"/>
        <v>0</v>
      </c>
      <c r="K66" s="163">
        <v>751</v>
      </c>
      <c r="L66" s="163">
        <v>561</v>
      </c>
      <c r="M66" s="163">
        <v>0</v>
      </c>
      <c r="N66" s="163">
        <v>0</v>
      </c>
      <c r="O66" s="163">
        <v>0</v>
      </c>
      <c r="P66" s="163">
        <v>0</v>
      </c>
      <c r="Q66" s="164" t="str">
        <f>IFERROR(P66/O66-1,"-")</f>
        <v>-</v>
      </c>
      <c r="R66" s="164">
        <f t="shared" si="43"/>
        <v>0</v>
      </c>
      <c r="S66" s="163">
        <v>770</v>
      </c>
      <c r="T66" s="163">
        <v>1000</v>
      </c>
      <c r="U66" s="163">
        <v>2230</v>
      </c>
      <c r="V66" s="163">
        <v>1637</v>
      </c>
      <c r="W66" s="163">
        <v>279</v>
      </c>
      <c r="X66" s="164">
        <f>IFERROR(W66/V66-1,"-")</f>
        <v>-0.82956627978008557</v>
      </c>
      <c r="Y66" s="164">
        <f>W66/W$8</f>
        <v>8.2920957603316834E-4</v>
      </c>
    </row>
    <row r="67" spans="1:25" x14ac:dyDescent="0.25">
      <c r="A67" s="56"/>
      <c r="B67" s="162" t="s">
        <v>100</v>
      </c>
      <c r="C67" s="163">
        <v>17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1"/>
        <v>0</v>
      </c>
      <c r="K67" s="163">
        <v>1566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  <c r="Q67" s="164" t="str">
        <f>IFERROR(P67/O67-1,"-")</f>
        <v>-</v>
      </c>
      <c r="R67" s="164">
        <f t="shared" si="43"/>
        <v>0</v>
      </c>
      <c r="S67" s="163">
        <v>1583</v>
      </c>
      <c r="T67" s="163">
        <v>796</v>
      </c>
      <c r="U67" s="163">
        <v>529</v>
      </c>
      <c r="V67" s="163">
        <v>962</v>
      </c>
      <c r="W67" s="163">
        <v>1724</v>
      </c>
      <c r="X67" s="164">
        <f>IFERROR(W67/V67-1,"-")</f>
        <v>0.79209979209979209</v>
      </c>
      <c r="Y67" s="164">
        <f>W67/W$8</f>
        <v>5.1238613228716213E-3</v>
      </c>
    </row>
    <row r="68" spans="1:25" x14ac:dyDescent="0.25">
      <c r="A68" s="56"/>
      <c r="B68" s="158" t="s">
        <v>107</v>
      </c>
      <c r="C68" s="159">
        <v>812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1"/>
        <v>0</v>
      </c>
      <c r="K68" s="159">
        <v>6334</v>
      </c>
      <c r="L68" s="159">
        <v>589</v>
      </c>
      <c r="M68" s="159">
        <v>0</v>
      </c>
      <c r="N68" s="159">
        <v>0</v>
      </c>
      <c r="O68" s="159">
        <v>0</v>
      </c>
      <c r="P68" s="159">
        <v>0</v>
      </c>
      <c r="Q68" s="160" t="str">
        <f>IFERROR(P68/O68-1,"-")</f>
        <v>-</v>
      </c>
      <c r="R68" s="160">
        <f t="shared" si="43"/>
        <v>0</v>
      </c>
      <c r="S68" s="159">
        <v>7146</v>
      </c>
      <c r="T68" s="159">
        <v>5750</v>
      </c>
      <c r="U68" s="159">
        <v>14703</v>
      </c>
      <c r="V68" s="159">
        <v>9487</v>
      </c>
      <c r="W68" s="159">
        <v>9352</v>
      </c>
      <c r="X68" s="160">
        <f>IFERROR(W68/V68-1,"-")</f>
        <v>-1.4229998945926026E-2</v>
      </c>
      <c r="Y68" s="160">
        <f>W68/W$8</f>
        <v>2.7794867222445129E-2</v>
      </c>
    </row>
    <row r="69" spans="1:25" s="56" customFormat="1" x14ac:dyDescent="0.25">
      <c r="B69" s="162" t="s">
        <v>110</v>
      </c>
      <c r="C69" s="163">
        <v>80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4">IFERROR(H69/G69-1,"-")</f>
        <v>-</v>
      </c>
      <c r="J69" s="164">
        <f t="shared" si="41"/>
        <v>0</v>
      </c>
      <c r="K69" s="163">
        <v>2182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  <c r="Q69" s="164" t="str">
        <f t="shared" ref="Q69:Q76" si="45">IFERROR(P69/O69-1,"-")</f>
        <v>-</v>
      </c>
      <c r="R69" s="164">
        <f t="shared" si="43"/>
        <v>0</v>
      </c>
      <c r="S69" s="163">
        <v>2262</v>
      </c>
      <c r="T69" s="163">
        <v>516</v>
      </c>
      <c r="U69" s="163">
        <v>4620</v>
      </c>
      <c r="V69" s="163">
        <v>4414</v>
      </c>
      <c r="W69" s="163">
        <v>3321</v>
      </c>
      <c r="X69" s="164">
        <f t="shared" ref="X69:X76" si="46">IFERROR(W69/V69-1,"-")</f>
        <v>-0.24762120525600362</v>
      </c>
      <c r="Y69" s="164">
        <f t="shared" ref="Y69:Y76" si="47">W69/W$8</f>
        <v>9.8702688243948108E-3</v>
      </c>
    </row>
    <row r="70" spans="1:25" s="56" customFormat="1" x14ac:dyDescent="0.25">
      <c r="B70" s="162" t="s">
        <v>113</v>
      </c>
      <c r="C70" s="163">
        <v>126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4"/>
        <v>-</v>
      </c>
      <c r="J70" s="164">
        <f t="shared" si="41"/>
        <v>0</v>
      </c>
      <c r="K70" s="163">
        <v>705</v>
      </c>
      <c r="L70" s="163">
        <v>88</v>
      </c>
      <c r="M70" s="163">
        <v>0</v>
      </c>
      <c r="N70" s="163">
        <v>0</v>
      </c>
      <c r="O70" s="163">
        <v>0</v>
      </c>
      <c r="P70" s="163">
        <v>0</v>
      </c>
      <c r="Q70" s="164" t="str">
        <f t="shared" si="45"/>
        <v>-</v>
      </c>
      <c r="R70" s="164">
        <f t="shared" si="43"/>
        <v>0</v>
      </c>
      <c r="S70" s="163">
        <v>831</v>
      </c>
      <c r="T70" s="163">
        <v>371</v>
      </c>
      <c r="U70" s="163">
        <v>812</v>
      </c>
      <c r="V70" s="163">
        <v>1035</v>
      </c>
      <c r="W70" s="163">
        <v>1002</v>
      </c>
      <c r="X70" s="164">
        <f t="shared" si="46"/>
        <v>-3.1884057971014457E-2</v>
      </c>
      <c r="Y70" s="164">
        <f t="shared" si="47"/>
        <v>2.978021488119121E-3</v>
      </c>
    </row>
    <row r="71" spans="1:25" x14ac:dyDescent="0.25">
      <c r="A71" s="56"/>
      <c r="B71" s="162" t="s">
        <v>116</v>
      </c>
      <c r="C71" s="163">
        <v>248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4"/>
        <v>-</v>
      </c>
      <c r="J71" s="164">
        <f t="shared" si="41"/>
        <v>0</v>
      </c>
      <c r="K71" s="163">
        <v>1024</v>
      </c>
      <c r="L71" s="163">
        <v>47</v>
      </c>
      <c r="M71" s="163">
        <v>0</v>
      </c>
      <c r="N71" s="163">
        <v>0</v>
      </c>
      <c r="O71" s="163">
        <v>0</v>
      </c>
      <c r="P71" s="163">
        <v>0</v>
      </c>
      <c r="Q71" s="164" t="str">
        <f t="shared" si="45"/>
        <v>-</v>
      </c>
      <c r="R71" s="164">
        <f t="shared" si="43"/>
        <v>0</v>
      </c>
      <c r="S71" s="163">
        <v>1272</v>
      </c>
      <c r="T71" s="163">
        <v>1189</v>
      </c>
      <c r="U71" s="163">
        <v>2149</v>
      </c>
      <c r="V71" s="163">
        <v>417</v>
      </c>
      <c r="W71" s="163">
        <v>658</v>
      </c>
      <c r="X71" s="164">
        <f t="shared" si="46"/>
        <v>0.57793764988009588</v>
      </c>
      <c r="Y71" s="164">
        <f t="shared" si="47"/>
        <v>1.9556268854115585E-3</v>
      </c>
    </row>
    <row r="72" spans="1:25" x14ac:dyDescent="0.25">
      <c r="A72" s="56"/>
      <c r="B72" s="162" t="s">
        <v>123</v>
      </c>
      <c r="C72" s="163">
        <v>8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4"/>
        <v>-</v>
      </c>
      <c r="J72" s="164">
        <f t="shared" si="41"/>
        <v>0</v>
      </c>
      <c r="K72" s="163">
        <v>41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  <c r="Q72" s="164" t="str">
        <f t="shared" si="45"/>
        <v>-</v>
      </c>
      <c r="R72" s="164">
        <f t="shared" si="43"/>
        <v>0</v>
      </c>
      <c r="S72" s="163">
        <v>49</v>
      </c>
      <c r="T72" s="163">
        <v>262</v>
      </c>
      <c r="U72" s="163">
        <v>353</v>
      </c>
      <c r="V72" s="163">
        <v>399</v>
      </c>
      <c r="W72" s="163">
        <v>256</v>
      </c>
      <c r="X72" s="164">
        <f t="shared" si="46"/>
        <v>-0.35839598997493738</v>
      </c>
      <c r="Y72" s="164">
        <f t="shared" si="47"/>
        <v>7.6085179736376746E-4</v>
      </c>
    </row>
    <row r="73" spans="1:25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4"/>
        <v>-</v>
      </c>
      <c r="J73" s="164">
        <f t="shared" si="41"/>
        <v>0</v>
      </c>
      <c r="K73" s="163">
        <v>131</v>
      </c>
      <c r="L73" s="163">
        <v>149</v>
      </c>
      <c r="M73" s="163">
        <v>0</v>
      </c>
      <c r="N73" s="163">
        <v>0</v>
      </c>
      <c r="O73" s="163">
        <v>0</v>
      </c>
      <c r="P73" s="163">
        <v>0</v>
      </c>
      <c r="Q73" s="164" t="str">
        <f t="shared" si="45"/>
        <v>-</v>
      </c>
      <c r="R73" s="164">
        <f t="shared" si="43"/>
        <v>0</v>
      </c>
      <c r="S73" s="163">
        <v>131</v>
      </c>
      <c r="T73" s="163">
        <v>210</v>
      </c>
      <c r="U73" s="163">
        <v>263</v>
      </c>
      <c r="V73" s="163">
        <v>123</v>
      </c>
      <c r="W73" s="163">
        <v>266</v>
      </c>
      <c r="X73" s="164">
        <f t="shared" si="46"/>
        <v>1.1626016260162602</v>
      </c>
      <c r="Y73" s="164">
        <f t="shared" si="47"/>
        <v>7.9057257069828954E-4</v>
      </c>
    </row>
    <row r="74" spans="1:25" x14ac:dyDescent="0.25">
      <c r="A74" s="56"/>
      <c r="B74" s="162" t="s">
        <v>128</v>
      </c>
      <c r="C74" s="163">
        <v>27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4"/>
        <v>-</v>
      </c>
      <c r="J74" s="164">
        <f t="shared" si="41"/>
        <v>0</v>
      </c>
      <c r="K74" s="163">
        <v>245</v>
      </c>
      <c r="L74" s="163">
        <v>0</v>
      </c>
      <c r="M74" s="163">
        <v>0</v>
      </c>
      <c r="N74" s="163">
        <v>0</v>
      </c>
      <c r="O74" s="163">
        <v>0</v>
      </c>
      <c r="P74" s="163">
        <v>0</v>
      </c>
      <c r="Q74" s="164" t="str">
        <f t="shared" si="45"/>
        <v>-</v>
      </c>
      <c r="R74" s="164">
        <f t="shared" si="43"/>
        <v>0</v>
      </c>
      <c r="S74" s="163">
        <v>272</v>
      </c>
      <c r="T74" s="163">
        <v>352</v>
      </c>
      <c r="U74" s="163">
        <v>1185</v>
      </c>
      <c r="V74" s="163">
        <v>168</v>
      </c>
      <c r="W74" s="163">
        <v>202</v>
      </c>
      <c r="X74" s="164">
        <f t="shared" si="46"/>
        <v>0.20238095238095233</v>
      </c>
      <c r="Y74" s="164">
        <f t="shared" si="47"/>
        <v>6.003596213573477E-4</v>
      </c>
    </row>
    <row r="75" spans="1:25" x14ac:dyDescent="0.25">
      <c r="A75" s="56"/>
      <c r="B75" s="162" t="s">
        <v>131</v>
      </c>
      <c r="C75" s="163">
        <v>17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4"/>
        <v>-</v>
      </c>
      <c r="J75" s="164">
        <f t="shared" si="41"/>
        <v>0</v>
      </c>
      <c r="K75" s="163">
        <v>294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4" t="str">
        <f t="shared" si="45"/>
        <v>-</v>
      </c>
      <c r="R75" s="164">
        <f t="shared" si="43"/>
        <v>0</v>
      </c>
      <c r="S75" s="163">
        <v>311</v>
      </c>
      <c r="T75" s="163">
        <v>26</v>
      </c>
      <c r="U75" s="163">
        <v>304</v>
      </c>
      <c r="V75" s="163">
        <v>69</v>
      </c>
      <c r="W75" s="163">
        <v>190</v>
      </c>
      <c r="X75" s="164">
        <f t="shared" si="46"/>
        <v>1.7536231884057969</v>
      </c>
      <c r="Y75" s="164">
        <f t="shared" si="47"/>
        <v>5.646946933559211E-4</v>
      </c>
    </row>
    <row r="76" spans="1:25" x14ac:dyDescent="0.25">
      <c r="A76" s="56"/>
      <c r="B76" s="167" t="s">
        <v>145</v>
      </c>
      <c r="C76" s="168">
        <f t="shared" ref="C76:H76" si="48">C68-SUM(C69:C75)</f>
        <v>306</v>
      </c>
      <c r="D76" s="168">
        <f t="shared" si="48"/>
        <v>0</v>
      </c>
      <c r="E76" s="168">
        <f t="shared" si="48"/>
        <v>0</v>
      </c>
      <c r="F76" s="168">
        <f t="shared" si="48"/>
        <v>0</v>
      </c>
      <c r="G76" s="168">
        <f t="shared" si="48"/>
        <v>0</v>
      </c>
      <c r="H76" s="168">
        <f t="shared" si="48"/>
        <v>0</v>
      </c>
      <c r="I76" s="169" t="str">
        <f t="shared" si="44"/>
        <v>-</v>
      </c>
      <c r="J76" s="169">
        <f t="shared" si="41"/>
        <v>0</v>
      </c>
      <c r="K76" s="168">
        <f t="shared" ref="K76:P76" si="49">K68-SUM(K69:K75)</f>
        <v>1712</v>
      </c>
      <c r="L76" s="168">
        <f t="shared" si="49"/>
        <v>305</v>
      </c>
      <c r="M76" s="168">
        <f t="shared" si="49"/>
        <v>0</v>
      </c>
      <c r="N76" s="168">
        <f t="shared" si="49"/>
        <v>0</v>
      </c>
      <c r="O76" s="168">
        <f t="shared" si="49"/>
        <v>0</v>
      </c>
      <c r="P76" s="168">
        <f t="shared" si="49"/>
        <v>0</v>
      </c>
      <c r="Q76" s="169" t="str">
        <f t="shared" si="45"/>
        <v>-</v>
      </c>
      <c r="R76" s="169">
        <f t="shared" si="43"/>
        <v>0</v>
      </c>
      <c r="S76" s="168">
        <f>S68-SUM(S69:S75)</f>
        <v>2018</v>
      </c>
      <c r="T76" s="168">
        <f>T68-SUM(T69:T75)</f>
        <v>2824</v>
      </c>
      <c r="U76" s="168">
        <f>U68-SUM(U69:U75)</f>
        <v>5017</v>
      </c>
      <c r="V76" s="168">
        <f>V68-SUM(V69:V75)</f>
        <v>2862</v>
      </c>
      <c r="W76" s="168">
        <f>W68-SUM(W69:W75)</f>
        <v>3457</v>
      </c>
      <c r="X76" s="169">
        <f t="shared" si="46"/>
        <v>0.20789657582110421</v>
      </c>
      <c r="Y76" s="169">
        <f t="shared" si="47"/>
        <v>1.0274471341744312E-2</v>
      </c>
    </row>
    <row r="77" spans="1:25" x14ac:dyDescent="0.25">
      <c r="A77" s="56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6"/>
      <c r="B78" s="155" t="s">
        <v>68</v>
      </c>
      <c r="C78" s="175">
        <f t="shared" ref="C78:H78" si="50">C79+C82</f>
        <v>9728</v>
      </c>
      <c r="D78" s="175">
        <f t="shared" si="50"/>
        <v>1620</v>
      </c>
      <c r="E78" s="175">
        <f t="shared" si="50"/>
        <v>6467</v>
      </c>
      <c r="F78" s="175">
        <f t="shared" si="50"/>
        <v>7413</v>
      </c>
      <c r="G78" s="175">
        <f t="shared" si="50"/>
        <v>8069</v>
      </c>
      <c r="H78" s="175">
        <f t="shared" si="50"/>
        <v>8810</v>
      </c>
      <c r="I78" s="176">
        <f>IFERROR(H78/G78-1,"-")</f>
        <v>9.1832940884867931E-2</v>
      </c>
      <c r="J78" s="176">
        <f t="shared" ref="J78:J90" si="51">H78/H$8</f>
        <v>0.13749512290284824</v>
      </c>
      <c r="K78" s="175">
        <f t="shared" ref="K78:P78" si="52">K79+K82</f>
        <v>39435</v>
      </c>
      <c r="L78" s="175">
        <f t="shared" si="52"/>
        <v>1750</v>
      </c>
      <c r="M78" s="175">
        <f t="shared" si="52"/>
        <v>21891</v>
      </c>
      <c r="N78" s="175">
        <f t="shared" si="52"/>
        <v>42127</v>
      </c>
      <c r="O78" s="175">
        <f t="shared" si="52"/>
        <v>46328</v>
      </c>
      <c r="P78" s="175">
        <f t="shared" si="52"/>
        <v>46073</v>
      </c>
      <c r="Q78" s="176">
        <f>IFERROR(P78/O78-1,"-")</f>
        <v>-5.5042307028146942E-3</v>
      </c>
      <c r="R78" s="176">
        <f t="shared" ref="R78:R90" si="53">P78/P$8</f>
        <v>0.16914350747090567</v>
      </c>
      <c r="S78" s="175">
        <f>S79+S82</f>
        <v>49163</v>
      </c>
      <c r="T78" s="175">
        <f>T79+T82</f>
        <v>28358</v>
      </c>
      <c r="U78" s="175">
        <f>U79+U82</f>
        <v>49540</v>
      </c>
      <c r="V78" s="175">
        <f>V79+V82</f>
        <v>54397</v>
      </c>
      <c r="W78" s="175">
        <f>W79+W82</f>
        <v>54883</v>
      </c>
      <c r="X78" s="176">
        <f>IFERROR(W78/V78-1,"-")</f>
        <v>8.9343162306745327E-3</v>
      </c>
      <c r="Y78" s="176">
        <f>W78/W$8</f>
        <v>0.163116520291858</v>
      </c>
    </row>
    <row r="79" spans="1:25" x14ac:dyDescent="0.25">
      <c r="A79" s="56"/>
      <c r="B79" s="158" t="s">
        <v>97</v>
      </c>
      <c r="C79" s="159">
        <v>2986</v>
      </c>
      <c r="D79" s="159">
        <v>966</v>
      </c>
      <c r="E79" s="159">
        <v>2218</v>
      </c>
      <c r="F79" s="159">
        <v>2271</v>
      </c>
      <c r="G79" s="159">
        <v>1977</v>
      </c>
      <c r="H79" s="159">
        <v>2684</v>
      </c>
      <c r="I79" s="160">
        <f>IFERROR(H79/G79-1,"-")</f>
        <v>0.35761254425897815</v>
      </c>
      <c r="J79" s="160">
        <f t="shared" si="51"/>
        <v>4.1888412017167385E-2</v>
      </c>
      <c r="K79" s="159">
        <v>13855</v>
      </c>
      <c r="L79" s="159">
        <v>776</v>
      </c>
      <c r="M79" s="159">
        <v>8355</v>
      </c>
      <c r="N79" s="159">
        <v>14321</v>
      </c>
      <c r="O79" s="159">
        <v>13421</v>
      </c>
      <c r="P79" s="159">
        <v>13547</v>
      </c>
      <c r="Q79" s="160">
        <f>IFERROR(P79/O79-1,"-")</f>
        <v>9.3882721108711209E-3</v>
      </c>
      <c r="R79" s="160">
        <f t="shared" si="53"/>
        <v>4.9733837512390321E-2</v>
      </c>
      <c r="S79" s="159">
        <v>16841</v>
      </c>
      <c r="T79" s="159">
        <v>10573</v>
      </c>
      <c r="U79" s="159">
        <v>16592</v>
      </c>
      <c r="V79" s="159">
        <v>15398</v>
      </c>
      <c r="W79" s="159">
        <v>16231</v>
      </c>
      <c r="X79" s="160">
        <f>IFERROR(W79/V79-1,"-")</f>
        <v>5.4097934796726754E-2</v>
      </c>
      <c r="Y79" s="160">
        <f>W79/W$8</f>
        <v>4.8239787199262925E-2</v>
      </c>
    </row>
    <row r="80" spans="1:25" x14ac:dyDescent="0.25">
      <c r="A80" s="56"/>
      <c r="B80" s="162" t="s">
        <v>103</v>
      </c>
      <c r="C80" s="163">
        <v>1116</v>
      </c>
      <c r="D80" s="163">
        <v>736</v>
      </c>
      <c r="E80" s="163">
        <v>1244</v>
      </c>
      <c r="F80" s="163">
        <v>1205</v>
      </c>
      <c r="G80" s="163">
        <v>747</v>
      </c>
      <c r="H80" s="163">
        <v>1249</v>
      </c>
      <c r="I80" s="164">
        <f>IFERROR(H80/G80-1,"-")</f>
        <v>0.67202141900937074</v>
      </c>
      <c r="J80" s="164">
        <f t="shared" si="51"/>
        <v>1.9492781896215373E-2</v>
      </c>
      <c r="K80" s="163">
        <v>1316</v>
      </c>
      <c r="L80" s="163">
        <v>178</v>
      </c>
      <c r="M80" s="163">
        <v>1106</v>
      </c>
      <c r="N80" s="163">
        <v>1364</v>
      </c>
      <c r="O80" s="163">
        <v>2005</v>
      </c>
      <c r="P80" s="163">
        <v>1761</v>
      </c>
      <c r="Q80" s="164">
        <f>IFERROR(P80/O80-1,"-")</f>
        <v>-0.12169576059850373</v>
      </c>
      <c r="R80" s="164">
        <f t="shared" si="53"/>
        <v>6.4649950438709202E-3</v>
      </c>
      <c r="S80" s="163">
        <v>2432</v>
      </c>
      <c r="T80" s="163">
        <v>2350</v>
      </c>
      <c r="U80" s="163">
        <v>2569</v>
      </c>
      <c r="V80" s="163">
        <v>2752</v>
      </c>
      <c r="W80" s="163">
        <v>3010</v>
      </c>
      <c r="X80" s="164">
        <f>IFERROR(W80/V80-1,"-")</f>
        <v>9.375E-2</v>
      </c>
      <c r="Y80" s="164">
        <f>W80/W$8</f>
        <v>8.945952773691172E-3</v>
      </c>
    </row>
    <row r="81" spans="1:25" x14ac:dyDescent="0.25">
      <c r="A81" s="56"/>
      <c r="B81" s="162" t="s">
        <v>100</v>
      </c>
      <c r="C81" s="163">
        <v>1870</v>
      </c>
      <c r="D81" s="163">
        <v>230</v>
      </c>
      <c r="E81" s="163">
        <v>974</v>
      </c>
      <c r="F81" s="163">
        <v>1066</v>
      </c>
      <c r="G81" s="163">
        <v>1230</v>
      </c>
      <c r="H81" s="163">
        <v>1435</v>
      </c>
      <c r="I81" s="164">
        <f>IFERROR(H81/G81-1,"-")</f>
        <v>0.16666666666666674</v>
      </c>
      <c r="J81" s="164">
        <f t="shared" si="51"/>
        <v>2.2395630120952009E-2</v>
      </c>
      <c r="K81" s="163">
        <v>12539</v>
      </c>
      <c r="L81" s="163">
        <v>598</v>
      </c>
      <c r="M81" s="163">
        <v>7249</v>
      </c>
      <c r="N81" s="163">
        <v>12957</v>
      </c>
      <c r="O81" s="163">
        <v>11416</v>
      </c>
      <c r="P81" s="163">
        <v>11786</v>
      </c>
      <c r="Q81" s="164">
        <f>IFERROR(P81/O81-1,"-")</f>
        <v>3.2410651716888506E-2</v>
      </c>
      <c r="R81" s="164">
        <f t="shared" si="53"/>
        <v>4.3268842468519406E-2</v>
      </c>
      <c r="S81" s="163">
        <v>14409</v>
      </c>
      <c r="T81" s="163">
        <v>8223</v>
      </c>
      <c r="U81" s="163">
        <v>14023</v>
      </c>
      <c r="V81" s="163">
        <v>12646</v>
      </c>
      <c r="W81" s="163">
        <v>13221</v>
      </c>
      <c r="X81" s="164">
        <f>IFERROR(W81/V81-1,"-")</f>
        <v>4.546892297959837E-2</v>
      </c>
      <c r="Y81" s="164">
        <f>W81/W$8</f>
        <v>3.9293834425571751E-2</v>
      </c>
    </row>
    <row r="82" spans="1:25" x14ac:dyDescent="0.25">
      <c r="A82" s="56"/>
      <c r="B82" s="158" t="s">
        <v>107</v>
      </c>
      <c r="C82" s="159">
        <v>6742</v>
      </c>
      <c r="D82" s="159">
        <v>654</v>
      </c>
      <c r="E82" s="159">
        <v>4249</v>
      </c>
      <c r="F82" s="159">
        <v>5142</v>
      </c>
      <c r="G82" s="159">
        <v>6092</v>
      </c>
      <c r="H82" s="159">
        <v>6126</v>
      </c>
      <c r="I82" s="160">
        <f>IFERROR(H82/G82-1,"-")</f>
        <v>5.5810899540380543E-3</v>
      </c>
      <c r="J82" s="160">
        <f t="shared" si="51"/>
        <v>9.5606710885680846E-2</v>
      </c>
      <c r="K82" s="159">
        <v>25580</v>
      </c>
      <c r="L82" s="159">
        <v>974</v>
      </c>
      <c r="M82" s="159">
        <v>13536</v>
      </c>
      <c r="N82" s="159">
        <v>27806</v>
      </c>
      <c r="O82" s="159">
        <v>32907</v>
      </c>
      <c r="P82" s="159">
        <v>32526</v>
      </c>
      <c r="Q82" s="160">
        <f>IFERROR(P82/O82-1,"-")</f>
        <v>-1.1578083690400254E-2</v>
      </c>
      <c r="R82" s="160">
        <f t="shared" si="53"/>
        <v>0.11940966995851536</v>
      </c>
      <c r="S82" s="159">
        <v>32322</v>
      </c>
      <c r="T82" s="159">
        <v>17785</v>
      </c>
      <c r="U82" s="159">
        <v>32948</v>
      </c>
      <c r="V82" s="159">
        <v>38999</v>
      </c>
      <c r="W82" s="159">
        <v>38652</v>
      </c>
      <c r="X82" s="160">
        <f>IFERROR(W82/V82-1,"-")</f>
        <v>-8.8976640426677855E-3</v>
      </c>
      <c r="Y82" s="160">
        <f>W82/W$8</f>
        <v>0.11487673309259507</v>
      </c>
    </row>
    <row r="83" spans="1:25" s="56" customFormat="1" x14ac:dyDescent="0.25">
      <c r="B83" s="162" t="s">
        <v>110</v>
      </c>
      <c r="C83" s="163">
        <v>887</v>
      </c>
      <c r="D83" s="163">
        <v>65</v>
      </c>
      <c r="E83" s="163">
        <v>421</v>
      </c>
      <c r="F83" s="163">
        <v>772</v>
      </c>
      <c r="G83" s="163">
        <v>884</v>
      </c>
      <c r="H83" s="163">
        <v>860</v>
      </c>
      <c r="I83" s="164">
        <f t="shared" ref="I83:I90" si="54">IFERROR(H83/G83-1,"-")</f>
        <v>-2.714932126696834E-2</v>
      </c>
      <c r="J83" s="164">
        <f t="shared" si="51"/>
        <v>1.3421771361685524E-2</v>
      </c>
      <c r="K83" s="163">
        <v>5487</v>
      </c>
      <c r="L83" s="163">
        <v>111</v>
      </c>
      <c r="M83" s="163">
        <v>2019</v>
      </c>
      <c r="N83" s="163">
        <v>5743</v>
      </c>
      <c r="O83" s="163">
        <v>7310</v>
      </c>
      <c r="P83" s="163">
        <v>7163</v>
      </c>
      <c r="Q83" s="164">
        <f t="shared" ref="Q83:Q90" si="55">IFERROR(P83/O83-1,"-")</f>
        <v>-2.0109439124487039E-2</v>
      </c>
      <c r="R83" s="164">
        <f t="shared" si="53"/>
        <v>2.6296853775836116E-2</v>
      </c>
      <c r="S83" s="163">
        <v>6374</v>
      </c>
      <c r="T83" s="163">
        <v>2440</v>
      </c>
      <c r="U83" s="163">
        <v>6515</v>
      </c>
      <c r="V83" s="163">
        <v>8194</v>
      </c>
      <c r="W83" s="163">
        <v>8023</v>
      </c>
      <c r="X83" s="164">
        <f t="shared" ref="X83:X90" si="56">IFERROR(W83/V83-1,"-")</f>
        <v>-2.086892848425681E-2</v>
      </c>
      <c r="Y83" s="164">
        <f t="shared" ref="Y83:Y90" si="57">W83/W$8</f>
        <v>2.3844976446287133E-2</v>
      </c>
    </row>
    <row r="84" spans="1:25" s="56" customFormat="1" x14ac:dyDescent="0.25">
      <c r="B84" s="162" t="s">
        <v>113</v>
      </c>
      <c r="C84" s="163">
        <v>1961</v>
      </c>
      <c r="D84" s="163">
        <v>171</v>
      </c>
      <c r="E84" s="163">
        <v>1043</v>
      </c>
      <c r="F84" s="163">
        <v>1521</v>
      </c>
      <c r="G84" s="163">
        <v>1655</v>
      </c>
      <c r="H84" s="163">
        <v>1583</v>
      </c>
      <c r="I84" s="164">
        <f t="shared" si="54"/>
        <v>-4.3504531722054374E-2</v>
      </c>
      <c r="J84" s="164">
        <f t="shared" si="51"/>
        <v>2.4705423332032773E-2</v>
      </c>
      <c r="K84" s="163">
        <v>10426</v>
      </c>
      <c r="L84" s="163">
        <v>183</v>
      </c>
      <c r="M84" s="163">
        <v>4989</v>
      </c>
      <c r="N84" s="163">
        <v>9630</v>
      </c>
      <c r="O84" s="163">
        <v>10907</v>
      </c>
      <c r="P84" s="163">
        <v>10627</v>
      </c>
      <c r="Q84" s="164">
        <f t="shared" si="55"/>
        <v>-2.5671587054185374E-2</v>
      </c>
      <c r="R84" s="164">
        <f t="shared" si="53"/>
        <v>3.9013913873490215E-2</v>
      </c>
      <c r="S84" s="163">
        <v>12387</v>
      </c>
      <c r="T84" s="163">
        <v>6032</v>
      </c>
      <c r="U84" s="163">
        <v>11151</v>
      </c>
      <c r="V84" s="163">
        <v>12562</v>
      </c>
      <c r="W84" s="163">
        <v>12210</v>
      </c>
      <c r="X84" s="164">
        <f t="shared" si="56"/>
        <v>-2.8021015761821366E-2</v>
      </c>
      <c r="Y84" s="164">
        <f t="shared" si="57"/>
        <v>3.6289064241451563E-2</v>
      </c>
    </row>
    <row r="85" spans="1:25" x14ac:dyDescent="0.25">
      <c r="A85" s="56"/>
      <c r="B85" s="162" t="s">
        <v>116</v>
      </c>
      <c r="C85" s="163">
        <v>492</v>
      </c>
      <c r="D85" s="163">
        <v>201</v>
      </c>
      <c r="E85" s="163">
        <v>455</v>
      </c>
      <c r="F85" s="163">
        <v>479</v>
      </c>
      <c r="G85" s="163">
        <v>457</v>
      </c>
      <c r="H85" s="163">
        <v>447</v>
      </c>
      <c r="I85" s="164">
        <f t="shared" si="54"/>
        <v>-2.1881838074398252E-2</v>
      </c>
      <c r="J85" s="164">
        <f t="shared" si="51"/>
        <v>6.9761997658993368E-3</v>
      </c>
      <c r="K85" s="163">
        <v>1303</v>
      </c>
      <c r="L85" s="163">
        <v>210</v>
      </c>
      <c r="M85" s="163">
        <v>968</v>
      </c>
      <c r="N85" s="163">
        <v>2331</v>
      </c>
      <c r="O85" s="163">
        <v>2858</v>
      </c>
      <c r="P85" s="163">
        <v>2779</v>
      </c>
      <c r="Q85" s="164">
        <f t="shared" si="55"/>
        <v>-2.7641707487753631E-2</v>
      </c>
      <c r="R85" s="164">
        <f t="shared" si="53"/>
        <v>1.0202283490583355E-2</v>
      </c>
      <c r="S85" s="163">
        <v>1795</v>
      </c>
      <c r="T85" s="163">
        <v>1423</v>
      </c>
      <c r="U85" s="163">
        <v>2810</v>
      </c>
      <c r="V85" s="163">
        <v>3315</v>
      </c>
      <c r="W85" s="163">
        <v>3226</v>
      </c>
      <c r="X85" s="164">
        <f t="shared" si="56"/>
        <v>-2.6847662141779804E-2</v>
      </c>
      <c r="Y85" s="164">
        <f t="shared" si="57"/>
        <v>9.5879214777168497E-3</v>
      </c>
    </row>
    <row r="86" spans="1:25" x14ac:dyDescent="0.25">
      <c r="A86" s="56"/>
      <c r="B86" s="162" t="s">
        <v>123</v>
      </c>
      <c r="C86" s="163">
        <v>119</v>
      </c>
      <c r="D86" s="163">
        <v>3</v>
      </c>
      <c r="E86" s="163">
        <v>144</v>
      </c>
      <c r="F86" s="163">
        <v>127</v>
      </c>
      <c r="G86" s="163">
        <v>175</v>
      </c>
      <c r="H86" s="163">
        <v>183</v>
      </c>
      <c r="I86" s="164">
        <f t="shared" si="54"/>
        <v>4.5714285714285818E-2</v>
      </c>
      <c r="J86" s="164">
        <f t="shared" si="51"/>
        <v>2.8560280920795944E-3</v>
      </c>
      <c r="K86" s="163">
        <v>316</v>
      </c>
      <c r="L86" s="163">
        <v>13</v>
      </c>
      <c r="M86" s="163">
        <v>453</v>
      </c>
      <c r="N86" s="163">
        <v>451</v>
      </c>
      <c r="O86" s="163">
        <v>677</v>
      </c>
      <c r="P86" s="163">
        <v>939</v>
      </c>
      <c r="Q86" s="164">
        <f t="shared" si="55"/>
        <v>0.38700147710487443</v>
      </c>
      <c r="R86" s="164">
        <f t="shared" si="53"/>
        <v>3.4472631153860274E-3</v>
      </c>
      <c r="S86" s="163">
        <v>435</v>
      </c>
      <c r="T86" s="163">
        <v>597</v>
      </c>
      <c r="U86" s="163">
        <v>578</v>
      </c>
      <c r="V86" s="163">
        <v>852</v>
      </c>
      <c r="W86" s="163">
        <v>1122</v>
      </c>
      <c r="X86" s="164">
        <f t="shared" si="56"/>
        <v>0.31690140845070425</v>
      </c>
      <c r="Y86" s="164">
        <f t="shared" si="57"/>
        <v>3.3346707681333868E-3</v>
      </c>
    </row>
    <row r="87" spans="1:25" x14ac:dyDescent="0.25">
      <c r="A87" s="56"/>
      <c r="B87" s="162" t="s">
        <v>119</v>
      </c>
      <c r="C87" s="163">
        <v>56</v>
      </c>
      <c r="D87" s="163">
        <v>28</v>
      </c>
      <c r="E87" s="163">
        <v>93</v>
      </c>
      <c r="F87" s="163">
        <v>101</v>
      </c>
      <c r="G87" s="163">
        <v>76</v>
      </c>
      <c r="H87" s="163">
        <v>99</v>
      </c>
      <c r="I87" s="164">
        <f t="shared" si="54"/>
        <v>0.30263157894736836</v>
      </c>
      <c r="J87" s="164">
        <f t="shared" si="51"/>
        <v>1.5450643776824034E-3</v>
      </c>
      <c r="K87" s="163">
        <v>323</v>
      </c>
      <c r="L87" s="163">
        <v>35</v>
      </c>
      <c r="M87" s="163">
        <v>389</v>
      </c>
      <c r="N87" s="163">
        <v>420</v>
      </c>
      <c r="O87" s="163">
        <v>414</v>
      </c>
      <c r="P87" s="163">
        <v>611</v>
      </c>
      <c r="Q87" s="164">
        <f t="shared" si="55"/>
        <v>0.47584541062801922</v>
      </c>
      <c r="R87" s="164">
        <f t="shared" si="53"/>
        <v>2.2431073093725907E-3</v>
      </c>
      <c r="S87" s="163">
        <v>379</v>
      </c>
      <c r="T87" s="163">
        <v>482</v>
      </c>
      <c r="U87" s="163">
        <v>521</v>
      </c>
      <c r="V87" s="163">
        <v>490</v>
      </c>
      <c r="W87" s="163">
        <v>710</v>
      </c>
      <c r="X87" s="164">
        <f t="shared" si="56"/>
        <v>0.44897959183673475</v>
      </c>
      <c r="Y87" s="164">
        <f t="shared" si="57"/>
        <v>2.1101749067510738E-3</v>
      </c>
    </row>
    <row r="88" spans="1:25" x14ac:dyDescent="0.25">
      <c r="A88" s="56"/>
      <c r="B88" s="162" t="s">
        <v>128</v>
      </c>
      <c r="C88" s="163">
        <v>124</v>
      </c>
      <c r="D88" s="163">
        <v>0</v>
      </c>
      <c r="E88" s="163">
        <v>41</v>
      </c>
      <c r="F88" s="163">
        <v>96</v>
      </c>
      <c r="G88" s="163">
        <v>87</v>
      </c>
      <c r="H88" s="163">
        <v>80</v>
      </c>
      <c r="I88" s="164">
        <f t="shared" si="54"/>
        <v>-8.0459770114942541E-2</v>
      </c>
      <c r="J88" s="164">
        <f t="shared" si="51"/>
        <v>1.2485368708544675E-3</v>
      </c>
      <c r="K88" s="163">
        <v>562</v>
      </c>
      <c r="L88" s="163">
        <v>1</v>
      </c>
      <c r="M88" s="163">
        <v>475</v>
      </c>
      <c r="N88" s="163">
        <v>868</v>
      </c>
      <c r="O88" s="163">
        <v>725</v>
      </c>
      <c r="P88" s="163">
        <v>673</v>
      </c>
      <c r="Q88" s="164">
        <f t="shared" si="55"/>
        <v>-7.1724137931034493E-2</v>
      </c>
      <c r="R88" s="164">
        <f t="shared" si="53"/>
        <v>2.4707221263629356E-3</v>
      </c>
      <c r="S88" s="163">
        <v>686</v>
      </c>
      <c r="T88" s="163">
        <v>516</v>
      </c>
      <c r="U88" s="163">
        <v>964</v>
      </c>
      <c r="V88" s="163">
        <v>812</v>
      </c>
      <c r="W88" s="163">
        <v>753</v>
      </c>
      <c r="X88" s="164">
        <f t="shared" si="56"/>
        <v>-7.2660098522167482E-2</v>
      </c>
      <c r="Y88" s="164">
        <f t="shared" si="57"/>
        <v>2.2379742320895188E-3</v>
      </c>
    </row>
    <row r="89" spans="1:25" x14ac:dyDescent="0.25">
      <c r="A89" s="56"/>
      <c r="B89" s="162" t="s">
        <v>131</v>
      </c>
      <c r="C89" s="163">
        <v>176</v>
      </c>
      <c r="D89" s="163">
        <v>8</v>
      </c>
      <c r="E89" s="163">
        <v>104</v>
      </c>
      <c r="F89" s="163">
        <v>119</v>
      </c>
      <c r="G89" s="163">
        <v>118</v>
      </c>
      <c r="H89" s="163">
        <v>139</v>
      </c>
      <c r="I89" s="164">
        <f t="shared" si="54"/>
        <v>0.17796610169491522</v>
      </c>
      <c r="J89" s="164">
        <f t="shared" si="51"/>
        <v>2.1693328131096373E-3</v>
      </c>
      <c r="K89" s="163">
        <v>832</v>
      </c>
      <c r="L89" s="163">
        <v>18</v>
      </c>
      <c r="M89" s="163">
        <v>287</v>
      </c>
      <c r="N89" s="163">
        <v>627</v>
      </c>
      <c r="O89" s="163">
        <v>811</v>
      </c>
      <c r="P89" s="163">
        <v>577</v>
      </c>
      <c r="Q89" s="164">
        <f t="shared" si="55"/>
        <v>-0.28853267570900121</v>
      </c>
      <c r="R89" s="164">
        <f t="shared" si="53"/>
        <v>2.1182862807004664E-3</v>
      </c>
      <c r="S89" s="163">
        <v>1008</v>
      </c>
      <c r="T89" s="163">
        <v>391</v>
      </c>
      <c r="U89" s="163">
        <v>746</v>
      </c>
      <c r="V89" s="163">
        <v>929</v>
      </c>
      <c r="W89" s="163">
        <v>716</v>
      </c>
      <c r="X89" s="164">
        <f t="shared" si="56"/>
        <v>-0.22927879440258347</v>
      </c>
      <c r="Y89" s="164">
        <f t="shared" si="57"/>
        <v>2.1280073707517868E-3</v>
      </c>
    </row>
    <row r="90" spans="1:25" x14ac:dyDescent="0.25">
      <c r="A90" s="56"/>
      <c r="B90" s="167" t="s">
        <v>145</v>
      </c>
      <c r="C90" s="168">
        <f t="shared" ref="C90:H90" si="58">C82-SUM(C83:C89)</f>
        <v>2927</v>
      </c>
      <c r="D90" s="168">
        <f t="shared" si="58"/>
        <v>178</v>
      </c>
      <c r="E90" s="168">
        <f t="shared" si="58"/>
        <v>1948</v>
      </c>
      <c r="F90" s="168">
        <f t="shared" si="58"/>
        <v>1927</v>
      </c>
      <c r="G90" s="168">
        <f t="shared" si="58"/>
        <v>2640</v>
      </c>
      <c r="H90" s="168">
        <f t="shared" si="58"/>
        <v>2735</v>
      </c>
      <c r="I90" s="169">
        <f t="shared" si="54"/>
        <v>3.5984848484848397E-2</v>
      </c>
      <c r="J90" s="169">
        <f t="shared" si="51"/>
        <v>4.2684354272337105E-2</v>
      </c>
      <c r="K90" s="168">
        <f t="shared" ref="K90:P90" si="59">K82-SUM(K83:K89)</f>
        <v>6331</v>
      </c>
      <c r="L90" s="168">
        <f t="shared" si="59"/>
        <v>403</v>
      </c>
      <c r="M90" s="168">
        <f t="shared" si="59"/>
        <v>3956</v>
      </c>
      <c r="N90" s="168">
        <f t="shared" si="59"/>
        <v>7736</v>
      </c>
      <c r="O90" s="168">
        <f t="shared" si="59"/>
        <v>9205</v>
      </c>
      <c r="P90" s="168">
        <f t="shared" si="59"/>
        <v>9157</v>
      </c>
      <c r="Q90" s="169">
        <f t="shared" si="55"/>
        <v>-5.2145573058121064E-3</v>
      </c>
      <c r="R90" s="169">
        <f t="shared" si="53"/>
        <v>3.3617239986783655E-2</v>
      </c>
      <c r="S90" s="168">
        <f>S82-SUM(S83:S89)</f>
        <v>9258</v>
      </c>
      <c r="T90" s="168">
        <f>T82-SUM(T83:T89)</f>
        <v>5904</v>
      </c>
      <c r="U90" s="168">
        <f>U82-SUM(U83:U89)</f>
        <v>9663</v>
      </c>
      <c r="V90" s="168">
        <f>V82-SUM(V83:V89)</f>
        <v>11845</v>
      </c>
      <c r="W90" s="168">
        <f>W82-SUM(W83:W89)</f>
        <v>11892</v>
      </c>
      <c r="X90" s="169">
        <f t="shared" si="56"/>
        <v>3.9679189531447445E-3</v>
      </c>
      <c r="Y90" s="169">
        <f t="shared" si="57"/>
        <v>3.5343943649413755E-2</v>
      </c>
    </row>
    <row r="91" spans="1:25" x14ac:dyDescent="0.25">
      <c r="A91" s="56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6"/>
      <c r="B92" s="155" t="s">
        <v>68</v>
      </c>
      <c r="C92" s="175">
        <f t="shared" ref="C92:H92" si="60">C93+C96</f>
        <v>1494</v>
      </c>
      <c r="D92" s="175">
        <f t="shared" si="60"/>
        <v>0</v>
      </c>
      <c r="E92" s="175">
        <f t="shared" si="60"/>
        <v>0</v>
      </c>
      <c r="F92" s="175">
        <f t="shared" si="60"/>
        <v>749</v>
      </c>
      <c r="G92" s="175">
        <f t="shared" si="60"/>
        <v>731</v>
      </c>
      <c r="H92" s="175">
        <f t="shared" si="60"/>
        <v>826</v>
      </c>
      <c r="I92" s="176">
        <f>IFERROR(H92/G92-1,"-")</f>
        <v>0.12995896032831733</v>
      </c>
      <c r="J92" s="176">
        <f t="shared" ref="J92:J104" si="61">H92/H$8</f>
        <v>1.2891143191572377E-2</v>
      </c>
      <c r="K92" s="175">
        <f t="shared" ref="K92:P92" si="62">K93+K96</f>
        <v>3703</v>
      </c>
      <c r="L92" s="175">
        <f t="shared" si="62"/>
        <v>0</v>
      </c>
      <c r="M92" s="175">
        <f t="shared" si="62"/>
        <v>0</v>
      </c>
      <c r="N92" s="175">
        <f t="shared" si="62"/>
        <v>4641</v>
      </c>
      <c r="O92" s="175">
        <f t="shared" si="62"/>
        <v>4486</v>
      </c>
      <c r="P92" s="175">
        <f t="shared" si="62"/>
        <v>4485</v>
      </c>
      <c r="Q92" s="176">
        <f>IFERROR(P92/O92-1,"-")</f>
        <v>-2.2291573785104823E-4</v>
      </c>
      <c r="R92" s="176">
        <f t="shared" ref="R92:R104" si="63">P92/P$8</f>
        <v>1.6465362164543484E-2</v>
      </c>
      <c r="S92" s="175">
        <f>S93+S96</f>
        <v>5197</v>
      </c>
      <c r="T92" s="175">
        <f>T93+T96</f>
        <v>3527</v>
      </c>
      <c r="U92" s="175">
        <f>U93+U96</f>
        <v>5390</v>
      </c>
      <c r="V92" s="175">
        <f>V93+V96</f>
        <v>5217</v>
      </c>
      <c r="W92" s="175">
        <f>W93+W96</f>
        <v>5311</v>
      </c>
      <c r="X92" s="176">
        <f>IFERROR(W92/V92-1,"-")</f>
        <v>1.8018018018018056E-2</v>
      </c>
      <c r="Y92" s="176">
        <f>W92/W$8</f>
        <v>1.578470271796472E-2</v>
      </c>
    </row>
    <row r="93" spans="1:25" x14ac:dyDescent="0.25">
      <c r="A93" s="56"/>
      <c r="B93" s="158" t="s">
        <v>97</v>
      </c>
      <c r="C93" s="159">
        <v>993</v>
      </c>
      <c r="D93" s="159">
        <v>0</v>
      </c>
      <c r="E93" s="159">
        <v>0</v>
      </c>
      <c r="F93" s="159">
        <v>460</v>
      </c>
      <c r="G93" s="159">
        <v>501</v>
      </c>
      <c r="H93" s="159">
        <v>486</v>
      </c>
      <c r="I93" s="160">
        <f>IFERROR(H93/G93-1,"-")</f>
        <v>-2.9940119760479056E-2</v>
      </c>
      <c r="J93" s="160">
        <f t="shared" si="61"/>
        <v>7.5848614904408893E-3</v>
      </c>
      <c r="K93" s="159">
        <v>2066</v>
      </c>
      <c r="L93" s="159">
        <v>0</v>
      </c>
      <c r="M93" s="159">
        <v>0</v>
      </c>
      <c r="N93" s="159">
        <v>2582</v>
      </c>
      <c r="O93" s="159">
        <v>1676</v>
      </c>
      <c r="P93" s="159">
        <v>2166</v>
      </c>
      <c r="Q93" s="160">
        <f>IFERROR(P93/O93-1,"-")</f>
        <v>0.29236276849642007</v>
      </c>
      <c r="R93" s="160">
        <f t="shared" si="63"/>
        <v>7.9518337677594621E-3</v>
      </c>
      <c r="S93" s="159">
        <v>3059</v>
      </c>
      <c r="T93" s="159">
        <v>1773</v>
      </c>
      <c r="U93" s="159">
        <v>3042</v>
      </c>
      <c r="V93" s="159">
        <v>2177</v>
      </c>
      <c r="W93" s="159">
        <v>2652</v>
      </c>
      <c r="X93" s="160">
        <f>IFERROR(W93/V93-1,"-")</f>
        <v>0.21819016995865881</v>
      </c>
      <c r="Y93" s="160">
        <f>W93/W$8</f>
        <v>7.8819490883152779E-3</v>
      </c>
    </row>
    <row r="94" spans="1:25" x14ac:dyDescent="0.25">
      <c r="A94" s="56"/>
      <c r="B94" s="162" t="s">
        <v>103</v>
      </c>
      <c r="C94" s="163">
        <v>759</v>
      </c>
      <c r="D94" s="163">
        <v>0</v>
      </c>
      <c r="E94" s="163">
        <v>0</v>
      </c>
      <c r="F94" s="163">
        <v>312</v>
      </c>
      <c r="G94" s="163">
        <v>326</v>
      </c>
      <c r="H94" s="163">
        <v>368</v>
      </c>
      <c r="I94" s="164">
        <f>IFERROR(H94/G94-1,"-")</f>
        <v>0.12883435582822078</v>
      </c>
      <c r="J94" s="164">
        <f t="shared" si="61"/>
        <v>5.7432696059305502E-3</v>
      </c>
      <c r="K94" s="163">
        <v>1092</v>
      </c>
      <c r="L94" s="163">
        <v>0</v>
      </c>
      <c r="M94" s="163">
        <v>0</v>
      </c>
      <c r="N94" s="163">
        <v>1173</v>
      </c>
      <c r="O94" s="163">
        <v>406</v>
      </c>
      <c r="P94" s="163">
        <v>532</v>
      </c>
      <c r="Q94" s="164">
        <f>IFERROR(P94/O94-1,"-")</f>
        <v>0.31034482758620685</v>
      </c>
      <c r="R94" s="164">
        <f t="shared" si="63"/>
        <v>1.9530819780461837E-3</v>
      </c>
      <c r="S94" s="163">
        <v>1851</v>
      </c>
      <c r="T94" s="163">
        <v>734</v>
      </c>
      <c r="U94" s="163">
        <v>1485</v>
      </c>
      <c r="V94" s="163">
        <v>732</v>
      </c>
      <c r="W94" s="163">
        <v>900</v>
      </c>
      <c r="X94" s="164">
        <f>IFERROR(W94/V94-1,"-")</f>
        <v>0.22950819672131151</v>
      </c>
      <c r="Y94" s="164">
        <f>W94/W$8</f>
        <v>2.6748696001069948E-3</v>
      </c>
    </row>
    <row r="95" spans="1:25" x14ac:dyDescent="0.25">
      <c r="A95" s="56"/>
      <c r="B95" s="162" t="s">
        <v>100</v>
      </c>
      <c r="C95" s="163">
        <v>234</v>
      </c>
      <c r="D95" s="163">
        <v>0</v>
      </c>
      <c r="E95" s="163">
        <v>0</v>
      </c>
      <c r="F95" s="163">
        <v>148</v>
      </c>
      <c r="G95" s="163">
        <v>175</v>
      </c>
      <c r="H95" s="163">
        <v>118</v>
      </c>
      <c r="I95" s="164">
        <f>IFERROR(H95/G95-1,"-")</f>
        <v>-0.32571428571428573</v>
      </c>
      <c r="J95" s="164">
        <f t="shared" si="61"/>
        <v>1.8415918845103394E-3</v>
      </c>
      <c r="K95" s="163">
        <v>974</v>
      </c>
      <c r="L95" s="163">
        <v>0</v>
      </c>
      <c r="M95" s="163">
        <v>0</v>
      </c>
      <c r="N95" s="163">
        <v>1409</v>
      </c>
      <c r="O95" s="163">
        <v>1270</v>
      </c>
      <c r="P95" s="163">
        <v>1634</v>
      </c>
      <c r="Q95" s="164">
        <f>IFERROR(P95/O95-1,"-")</f>
        <v>0.28661417322834648</v>
      </c>
      <c r="R95" s="164">
        <f t="shared" si="63"/>
        <v>5.9987517897132784E-3</v>
      </c>
      <c r="S95" s="163">
        <v>1208</v>
      </c>
      <c r="T95" s="163">
        <v>1039</v>
      </c>
      <c r="U95" s="163">
        <v>1557</v>
      </c>
      <c r="V95" s="163">
        <v>1445</v>
      </c>
      <c r="W95" s="163">
        <v>1752</v>
      </c>
      <c r="X95" s="164">
        <f>IFERROR(W95/V95-1,"-")</f>
        <v>0.21245674740484422</v>
      </c>
      <c r="Y95" s="164">
        <f>W95/W$8</f>
        <v>5.2070794882082836E-3</v>
      </c>
    </row>
    <row r="96" spans="1:25" x14ac:dyDescent="0.25">
      <c r="A96" s="56"/>
      <c r="B96" s="158" t="s">
        <v>107</v>
      </c>
      <c r="C96" s="159">
        <v>501</v>
      </c>
      <c r="D96" s="159">
        <v>0</v>
      </c>
      <c r="E96" s="159">
        <v>0</v>
      </c>
      <c r="F96" s="159">
        <v>289</v>
      </c>
      <c r="G96" s="159">
        <v>230</v>
      </c>
      <c r="H96" s="159">
        <v>340</v>
      </c>
      <c r="I96" s="160">
        <f>IFERROR(H96/G96-1,"-")</f>
        <v>0.47826086956521729</v>
      </c>
      <c r="J96" s="160">
        <f t="shared" si="61"/>
        <v>5.3062817011314866E-3</v>
      </c>
      <c r="K96" s="159">
        <v>1637</v>
      </c>
      <c r="L96" s="159">
        <v>0</v>
      </c>
      <c r="M96" s="159">
        <v>0</v>
      </c>
      <c r="N96" s="159">
        <v>2059</v>
      </c>
      <c r="O96" s="159">
        <v>2810</v>
      </c>
      <c r="P96" s="159">
        <v>2319</v>
      </c>
      <c r="Q96" s="160">
        <f>IFERROR(P96/O96-1,"-")</f>
        <v>-0.17473309608540921</v>
      </c>
      <c r="R96" s="160">
        <f t="shared" si="63"/>
        <v>8.5135283967840234E-3</v>
      </c>
      <c r="S96" s="159">
        <v>2138</v>
      </c>
      <c r="T96" s="159">
        <v>1754</v>
      </c>
      <c r="U96" s="159">
        <v>2348</v>
      </c>
      <c r="V96" s="159">
        <v>3040</v>
      </c>
      <c r="W96" s="159">
        <v>2659</v>
      </c>
      <c r="X96" s="160">
        <f>IFERROR(W96/V96-1,"-")</f>
        <v>-0.12532894736842104</v>
      </c>
      <c r="Y96" s="160">
        <f>W96/W$8</f>
        <v>7.9027536296494439E-3</v>
      </c>
    </row>
    <row r="97" spans="1:25" s="56" customFormat="1" x14ac:dyDescent="0.25">
      <c r="B97" s="162" t="s">
        <v>110</v>
      </c>
      <c r="C97" s="163">
        <v>38</v>
      </c>
      <c r="D97" s="163">
        <v>0</v>
      </c>
      <c r="E97" s="163">
        <v>0</v>
      </c>
      <c r="F97" s="163">
        <v>20</v>
      </c>
      <c r="G97" s="163">
        <v>37</v>
      </c>
      <c r="H97" s="163">
        <v>44</v>
      </c>
      <c r="I97" s="164">
        <f t="shared" ref="I97:I104" si="64">IFERROR(H97/G97-1,"-")</f>
        <v>0.18918918918918926</v>
      </c>
      <c r="J97" s="164">
        <f t="shared" si="61"/>
        <v>6.8669527896995713E-4</v>
      </c>
      <c r="K97" s="163">
        <v>319</v>
      </c>
      <c r="L97" s="163">
        <v>0</v>
      </c>
      <c r="M97" s="163">
        <v>0</v>
      </c>
      <c r="N97" s="163">
        <v>358</v>
      </c>
      <c r="O97" s="163">
        <v>410</v>
      </c>
      <c r="P97" s="163">
        <v>349</v>
      </c>
      <c r="Q97" s="164">
        <f t="shared" ref="Q97:Q104" si="65">IFERROR(P97/O97-1,"-")</f>
        <v>-0.14878048780487807</v>
      </c>
      <c r="R97" s="164">
        <f t="shared" si="63"/>
        <v>1.2812511472521017E-3</v>
      </c>
      <c r="S97" s="163">
        <v>357</v>
      </c>
      <c r="T97" s="163">
        <v>277</v>
      </c>
      <c r="U97" s="163">
        <v>378</v>
      </c>
      <c r="V97" s="163">
        <v>447</v>
      </c>
      <c r="W97" s="163">
        <v>393</v>
      </c>
      <c r="X97" s="164">
        <f t="shared" ref="X97:X104" si="66">IFERROR(W97/V97-1,"-")</f>
        <v>-0.12080536912751683</v>
      </c>
      <c r="Y97" s="164">
        <f t="shared" ref="Y97:Y104" si="67">W97/W$8</f>
        <v>1.168026392046721E-3</v>
      </c>
    </row>
    <row r="98" spans="1:25" s="56" customFormat="1" x14ac:dyDescent="0.25">
      <c r="B98" s="162" t="s">
        <v>113</v>
      </c>
      <c r="C98" s="163">
        <v>99</v>
      </c>
      <c r="D98" s="163">
        <v>0</v>
      </c>
      <c r="E98" s="163">
        <v>0</v>
      </c>
      <c r="F98" s="163">
        <v>33</v>
      </c>
      <c r="G98" s="163">
        <v>48</v>
      </c>
      <c r="H98" s="163">
        <v>58</v>
      </c>
      <c r="I98" s="164">
        <f t="shared" si="64"/>
        <v>0.20833333333333326</v>
      </c>
      <c r="J98" s="164">
        <f t="shared" si="61"/>
        <v>9.0518923136948893E-4</v>
      </c>
      <c r="K98" s="163">
        <v>328</v>
      </c>
      <c r="L98" s="163">
        <v>0</v>
      </c>
      <c r="M98" s="163">
        <v>0</v>
      </c>
      <c r="N98" s="163">
        <v>427</v>
      </c>
      <c r="O98" s="163">
        <v>595</v>
      </c>
      <c r="P98" s="163">
        <v>468</v>
      </c>
      <c r="Q98" s="164">
        <f t="shared" si="65"/>
        <v>-0.21344537815126052</v>
      </c>
      <c r="R98" s="164">
        <f t="shared" si="63"/>
        <v>1.7181247476045376E-3</v>
      </c>
      <c r="S98" s="163">
        <v>427</v>
      </c>
      <c r="T98" s="163">
        <v>309</v>
      </c>
      <c r="U98" s="163">
        <v>460</v>
      </c>
      <c r="V98" s="163">
        <v>643</v>
      </c>
      <c r="W98" s="163">
        <v>526</v>
      </c>
      <c r="X98" s="164">
        <f t="shared" si="66"/>
        <v>-0.18195956454121309</v>
      </c>
      <c r="Y98" s="164">
        <f t="shared" si="67"/>
        <v>1.5633126773958658E-3</v>
      </c>
    </row>
    <row r="99" spans="1:25" x14ac:dyDescent="0.25">
      <c r="A99" s="56"/>
      <c r="B99" s="162" t="s">
        <v>116</v>
      </c>
      <c r="C99" s="163">
        <v>178</v>
      </c>
      <c r="D99" s="163">
        <v>0</v>
      </c>
      <c r="E99" s="163">
        <v>0</v>
      </c>
      <c r="F99" s="163">
        <v>154</v>
      </c>
      <c r="G99" s="163">
        <v>38</v>
      </c>
      <c r="H99" s="163">
        <v>93</v>
      </c>
      <c r="I99" s="164">
        <f t="shared" si="64"/>
        <v>1.4473684210526314</v>
      </c>
      <c r="J99" s="164">
        <f t="shared" si="61"/>
        <v>1.4514241123683184E-3</v>
      </c>
      <c r="K99" s="163">
        <v>227</v>
      </c>
      <c r="L99" s="163">
        <v>0</v>
      </c>
      <c r="M99" s="163">
        <v>0</v>
      </c>
      <c r="N99" s="163">
        <v>334</v>
      </c>
      <c r="O99" s="163">
        <v>347</v>
      </c>
      <c r="P99" s="163">
        <v>305</v>
      </c>
      <c r="Q99" s="164">
        <f t="shared" si="65"/>
        <v>-0.12103746397694526</v>
      </c>
      <c r="R99" s="164">
        <f t="shared" si="63"/>
        <v>1.11971805132347E-3</v>
      </c>
      <c r="S99" s="163">
        <v>405</v>
      </c>
      <c r="T99" s="163">
        <v>325</v>
      </c>
      <c r="U99" s="163">
        <v>488</v>
      </c>
      <c r="V99" s="163">
        <v>385</v>
      </c>
      <c r="W99" s="163">
        <v>398</v>
      </c>
      <c r="X99" s="164">
        <f t="shared" si="66"/>
        <v>3.3766233766233666E-2</v>
      </c>
      <c r="Y99" s="164">
        <f t="shared" si="67"/>
        <v>1.1828867787139821E-3</v>
      </c>
    </row>
    <row r="100" spans="1:25" x14ac:dyDescent="0.25">
      <c r="A100" s="56"/>
      <c r="B100" s="162" t="s">
        <v>123</v>
      </c>
      <c r="C100" s="163">
        <v>17</v>
      </c>
      <c r="D100" s="163">
        <v>0</v>
      </c>
      <c r="E100" s="163">
        <v>0</v>
      </c>
      <c r="F100" s="163">
        <v>0</v>
      </c>
      <c r="G100" s="163">
        <v>17</v>
      </c>
      <c r="H100" s="163">
        <v>23</v>
      </c>
      <c r="I100" s="164">
        <f t="shared" si="64"/>
        <v>0.35294117647058831</v>
      </c>
      <c r="J100" s="164">
        <f t="shared" si="61"/>
        <v>3.5895435037065938E-4</v>
      </c>
      <c r="K100" s="163">
        <v>72</v>
      </c>
      <c r="L100" s="163">
        <v>0</v>
      </c>
      <c r="M100" s="163">
        <v>0</v>
      </c>
      <c r="N100" s="163">
        <v>137</v>
      </c>
      <c r="O100" s="163">
        <v>137</v>
      </c>
      <c r="P100" s="163">
        <v>159</v>
      </c>
      <c r="Q100" s="164">
        <f t="shared" si="65"/>
        <v>0.16058394160583944</v>
      </c>
      <c r="R100" s="164">
        <f t="shared" si="63"/>
        <v>5.8372186937846466E-4</v>
      </c>
      <c r="S100" s="163">
        <v>89</v>
      </c>
      <c r="T100" s="163">
        <v>129</v>
      </c>
      <c r="U100" s="163">
        <v>137</v>
      </c>
      <c r="V100" s="163">
        <v>154</v>
      </c>
      <c r="W100" s="163">
        <v>182</v>
      </c>
      <c r="X100" s="164">
        <f t="shared" si="66"/>
        <v>0.18181818181818188</v>
      </c>
      <c r="Y100" s="164">
        <f t="shared" si="67"/>
        <v>5.4091807468830343E-4</v>
      </c>
    </row>
    <row r="101" spans="1:25" x14ac:dyDescent="0.25">
      <c r="A101" s="56"/>
      <c r="B101" s="162" t="s">
        <v>119</v>
      </c>
      <c r="C101" s="163">
        <v>13</v>
      </c>
      <c r="D101" s="163">
        <v>0</v>
      </c>
      <c r="E101" s="163">
        <v>0</v>
      </c>
      <c r="F101" s="163">
        <v>10</v>
      </c>
      <c r="G101" s="163">
        <v>9</v>
      </c>
      <c r="H101" s="163">
        <v>14</v>
      </c>
      <c r="I101" s="164">
        <f t="shared" si="64"/>
        <v>0.55555555555555558</v>
      </c>
      <c r="J101" s="164">
        <f t="shared" si="61"/>
        <v>2.1849395239953179E-4</v>
      </c>
      <c r="K101" s="163">
        <v>58</v>
      </c>
      <c r="L101" s="163">
        <v>0</v>
      </c>
      <c r="M101" s="163">
        <v>0</v>
      </c>
      <c r="N101" s="163">
        <v>71</v>
      </c>
      <c r="O101" s="163">
        <v>162</v>
      </c>
      <c r="P101" s="163">
        <v>116</v>
      </c>
      <c r="Q101" s="164">
        <f t="shared" si="65"/>
        <v>-0.28395061728395066</v>
      </c>
      <c r="R101" s="164">
        <f t="shared" si="63"/>
        <v>4.258599801754837E-4</v>
      </c>
      <c r="S101" s="163">
        <v>71</v>
      </c>
      <c r="T101" s="163">
        <v>89</v>
      </c>
      <c r="U101" s="163">
        <v>81</v>
      </c>
      <c r="V101" s="163">
        <v>171</v>
      </c>
      <c r="W101" s="163">
        <v>130</v>
      </c>
      <c r="X101" s="164">
        <f t="shared" si="66"/>
        <v>-0.23976608187134507</v>
      </c>
      <c r="Y101" s="164">
        <f t="shared" si="67"/>
        <v>3.8637005334878814E-4</v>
      </c>
    </row>
    <row r="102" spans="1:25" x14ac:dyDescent="0.25">
      <c r="A102" s="56"/>
      <c r="B102" s="162" t="s">
        <v>128</v>
      </c>
      <c r="C102" s="163">
        <v>17</v>
      </c>
      <c r="D102" s="163">
        <v>0</v>
      </c>
      <c r="E102" s="163">
        <v>0</v>
      </c>
      <c r="F102" s="163">
        <v>3</v>
      </c>
      <c r="G102" s="163">
        <v>14</v>
      </c>
      <c r="H102" s="163">
        <v>0</v>
      </c>
      <c r="I102" s="164">
        <f t="shared" si="64"/>
        <v>-1</v>
      </c>
      <c r="J102" s="164">
        <f t="shared" si="61"/>
        <v>0</v>
      </c>
      <c r="K102" s="163">
        <v>70</v>
      </c>
      <c r="L102" s="163">
        <v>0</v>
      </c>
      <c r="M102" s="163">
        <v>0</v>
      </c>
      <c r="N102" s="163">
        <v>33</v>
      </c>
      <c r="O102" s="163">
        <v>44</v>
      </c>
      <c r="P102" s="163">
        <v>22</v>
      </c>
      <c r="Q102" s="164">
        <f t="shared" si="65"/>
        <v>-0.5</v>
      </c>
      <c r="R102" s="164">
        <f t="shared" si="63"/>
        <v>8.0766547964315869E-5</v>
      </c>
      <c r="S102" s="163">
        <v>87</v>
      </c>
      <c r="T102" s="163">
        <v>50</v>
      </c>
      <c r="U102" s="163">
        <v>36</v>
      </c>
      <c r="V102" s="163">
        <v>58</v>
      </c>
      <c r="W102" s="163">
        <v>22</v>
      </c>
      <c r="X102" s="164">
        <f t="shared" si="66"/>
        <v>-0.62068965517241381</v>
      </c>
      <c r="Y102" s="164">
        <f t="shared" si="67"/>
        <v>6.538570133594876E-5</v>
      </c>
    </row>
    <row r="103" spans="1:25" x14ac:dyDescent="0.25">
      <c r="A103" s="56"/>
      <c r="B103" s="162" t="s">
        <v>131</v>
      </c>
      <c r="C103" s="163">
        <v>0</v>
      </c>
      <c r="D103" s="163">
        <v>0</v>
      </c>
      <c r="E103" s="163">
        <v>0</v>
      </c>
      <c r="F103" s="163">
        <v>0</v>
      </c>
      <c r="G103" s="163">
        <v>3</v>
      </c>
      <c r="H103" s="163">
        <v>0</v>
      </c>
      <c r="I103" s="164">
        <f t="shared" si="64"/>
        <v>-1</v>
      </c>
      <c r="J103" s="164">
        <f t="shared" si="61"/>
        <v>0</v>
      </c>
      <c r="K103" s="163">
        <v>30</v>
      </c>
      <c r="L103" s="163">
        <v>0</v>
      </c>
      <c r="M103" s="163">
        <v>0</v>
      </c>
      <c r="N103" s="163">
        <v>64</v>
      </c>
      <c r="O103" s="163">
        <v>158</v>
      </c>
      <c r="P103" s="163">
        <v>83</v>
      </c>
      <c r="Q103" s="164">
        <f t="shared" si="65"/>
        <v>-0.47468354430379744</v>
      </c>
      <c r="R103" s="164">
        <f t="shared" si="63"/>
        <v>3.0471015822900989E-4</v>
      </c>
      <c r="S103" s="163">
        <v>30</v>
      </c>
      <c r="T103" s="163">
        <v>37</v>
      </c>
      <c r="U103" s="163">
        <v>64</v>
      </c>
      <c r="V103" s="163">
        <v>161</v>
      </c>
      <c r="W103" s="163">
        <v>83</v>
      </c>
      <c r="X103" s="164">
        <f t="shared" si="66"/>
        <v>-0.48447204968944102</v>
      </c>
      <c r="Y103" s="164">
        <f t="shared" si="67"/>
        <v>2.4668241867653395E-4</v>
      </c>
    </row>
    <row r="104" spans="1:25" x14ac:dyDescent="0.25">
      <c r="A104" s="56"/>
      <c r="B104" s="167" t="s">
        <v>145</v>
      </c>
      <c r="C104" s="168">
        <f t="shared" ref="C104:H104" si="68">C96-SUM(C97:C103)</f>
        <v>139</v>
      </c>
      <c r="D104" s="168">
        <f t="shared" si="68"/>
        <v>0</v>
      </c>
      <c r="E104" s="168">
        <f t="shared" si="68"/>
        <v>0</v>
      </c>
      <c r="F104" s="168">
        <f t="shared" si="68"/>
        <v>69</v>
      </c>
      <c r="G104" s="168">
        <f t="shared" si="68"/>
        <v>64</v>
      </c>
      <c r="H104" s="168">
        <f t="shared" si="68"/>
        <v>108</v>
      </c>
      <c r="I104" s="169">
        <f t="shared" si="64"/>
        <v>0.6875</v>
      </c>
      <c r="J104" s="169">
        <f t="shared" si="61"/>
        <v>1.6855247756535311E-3</v>
      </c>
      <c r="K104" s="168">
        <f t="shared" ref="K104:P104" si="69">K96-SUM(K97:K103)</f>
        <v>533</v>
      </c>
      <c r="L104" s="168">
        <f t="shared" si="69"/>
        <v>0</v>
      </c>
      <c r="M104" s="168">
        <f t="shared" si="69"/>
        <v>0</v>
      </c>
      <c r="N104" s="168">
        <f t="shared" si="69"/>
        <v>635</v>
      </c>
      <c r="O104" s="168">
        <f t="shared" si="69"/>
        <v>957</v>
      </c>
      <c r="P104" s="168">
        <f t="shared" si="69"/>
        <v>817</v>
      </c>
      <c r="Q104" s="169">
        <f t="shared" si="65"/>
        <v>-0.14629049111807735</v>
      </c>
      <c r="R104" s="169">
        <f t="shared" si="63"/>
        <v>2.9993758948566392E-3</v>
      </c>
      <c r="S104" s="168">
        <f>S96-SUM(S97:S103)</f>
        <v>672</v>
      </c>
      <c r="T104" s="168">
        <f>T96-SUM(T97:T103)</f>
        <v>538</v>
      </c>
      <c r="U104" s="168">
        <f>U96-SUM(U97:U103)</f>
        <v>704</v>
      </c>
      <c r="V104" s="168">
        <f>V96-SUM(V97:V103)</f>
        <v>1021</v>
      </c>
      <c r="W104" s="168">
        <f>W96-SUM(W97:W103)</f>
        <v>925</v>
      </c>
      <c r="X104" s="169">
        <f t="shared" si="66"/>
        <v>-9.4025465230166527E-2</v>
      </c>
      <c r="Y104" s="169">
        <f t="shared" si="67"/>
        <v>2.7491715334433003E-3</v>
      </c>
    </row>
    <row r="105" spans="1:25" x14ac:dyDescent="0.25">
      <c r="A105" s="56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6"/>
      <c r="B106" s="155" t="s">
        <v>68</v>
      </c>
      <c r="C106" s="175">
        <f t="shared" ref="C106:H106" si="70">C107+C110</f>
        <v>0</v>
      </c>
      <c r="D106" s="175">
        <f t="shared" si="70"/>
        <v>0</v>
      </c>
      <c r="E106" s="175">
        <f t="shared" si="70"/>
        <v>0</v>
      </c>
      <c r="F106" s="175">
        <f t="shared" si="70"/>
        <v>0</v>
      </c>
      <c r="G106" s="175">
        <f t="shared" si="70"/>
        <v>0</v>
      </c>
      <c r="H106" s="175">
        <f t="shared" si="70"/>
        <v>0</v>
      </c>
      <c r="I106" s="176" t="str">
        <f>IFERROR(H106/G106-1,"-")</f>
        <v>-</v>
      </c>
      <c r="J106" s="176">
        <f t="shared" ref="J106:J118" si="71">H106/H$8</f>
        <v>0</v>
      </c>
      <c r="K106" s="175">
        <f t="shared" ref="K106:P106" si="72">K107+K110</f>
        <v>9284</v>
      </c>
      <c r="L106" s="175">
        <f t="shared" si="72"/>
        <v>0</v>
      </c>
      <c r="M106" s="175">
        <f t="shared" si="72"/>
        <v>0</v>
      </c>
      <c r="N106" s="175">
        <f t="shared" si="72"/>
        <v>0</v>
      </c>
      <c r="O106" s="175">
        <f t="shared" si="72"/>
        <v>0</v>
      </c>
      <c r="P106" s="175">
        <f t="shared" si="72"/>
        <v>0</v>
      </c>
      <c r="Q106" s="176" t="str">
        <f>IFERROR(P106/O106-1,"-")</f>
        <v>-</v>
      </c>
      <c r="R106" s="176">
        <f t="shared" ref="R106:R118" si="73">P106/P$8</f>
        <v>0</v>
      </c>
      <c r="S106" s="175">
        <f>S107+S110</f>
        <v>9284</v>
      </c>
      <c r="T106" s="175">
        <f>T107+T110</f>
        <v>9886</v>
      </c>
      <c r="U106" s="175">
        <f>U107+U110</f>
        <v>13452</v>
      </c>
      <c r="V106" s="175">
        <f>V107+V110</f>
        <v>15230</v>
      </c>
      <c r="W106" s="175">
        <f>W107+W110</f>
        <v>18184</v>
      </c>
      <c r="X106" s="176">
        <f>IFERROR(W106/V106-1,"-")</f>
        <v>0.19395929087327635</v>
      </c>
      <c r="Y106" s="176">
        <f>W106/W$8</f>
        <v>5.4044254231495101E-2</v>
      </c>
    </row>
    <row r="107" spans="1:25" x14ac:dyDescent="0.25">
      <c r="A107" s="56"/>
      <c r="B107" s="158" t="s">
        <v>97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1"/>
        <v>0</v>
      </c>
      <c r="K107" s="159">
        <v>2541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73"/>
        <v>0</v>
      </c>
      <c r="S107" s="159">
        <v>2541</v>
      </c>
      <c r="T107" s="159">
        <v>1709</v>
      </c>
      <c r="U107" s="159">
        <v>2380</v>
      </c>
      <c r="V107" s="159">
        <v>2125</v>
      </c>
      <c r="W107" s="159">
        <v>2426</v>
      </c>
      <c r="X107" s="160">
        <f>IFERROR(W107/V107-1,"-")</f>
        <v>0.14164705882352946</v>
      </c>
      <c r="Y107" s="160">
        <f>W107/W$8</f>
        <v>7.2102596109550774E-3</v>
      </c>
    </row>
    <row r="108" spans="1:25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1"/>
        <v>0</v>
      </c>
      <c r="K108" s="163">
        <v>116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73"/>
        <v>0</v>
      </c>
      <c r="S108" s="163">
        <v>116</v>
      </c>
      <c r="T108" s="163">
        <v>778</v>
      </c>
      <c r="U108" s="163">
        <v>386</v>
      </c>
      <c r="V108" s="163">
        <v>489</v>
      </c>
      <c r="W108" s="163">
        <v>607</v>
      </c>
      <c r="X108" s="164">
        <f>IFERROR(W108/V108-1,"-")</f>
        <v>0.24130879345603273</v>
      </c>
      <c r="Y108" s="164">
        <f>W108/W$8</f>
        <v>1.8040509414054954E-3</v>
      </c>
    </row>
    <row r="109" spans="1:25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1"/>
        <v>0</v>
      </c>
      <c r="K109" s="163">
        <v>2425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73"/>
        <v>0</v>
      </c>
      <c r="S109" s="163">
        <v>2425</v>
      </c>
      <c r="T109" s="163">
        <v>931</v>
      </c>
      <c r="U109" s="163">
        <v>1994</v>
      </c>
      <c r="V109" s="163">
        <v>1636</v>
      </c>
      <c r="W109" s="163">
        <v>1819</v>
      </c>
      <c r="X109" s="164">
        <f>IFERROR(W109/V109-1,"-")</f>
        <v>0.11185819070904635</v>
      </c>
      <c r="Y109" s="164">
        <f>W109/W$8</f>
        <v>5.4062086695495816E-3</v>
      </c>
    </row>
    <row r="110" spans="1:25" x14ac:dyDescent="0.25">
      <c r="A110" s="56"/>
      <c r="B110" s="158" t="s">
        <v>107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1"/>
        <v>0</v>
      </c>
      <c r="K110" s="159">
        <v>6743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73"/>
        <v>0</v>
      </c>
      <c r="S110" s="159">
        <v>6743</v>
      </c>
      <c r="T110" s="159">
        <v>8177</v>
      </c>
      <c r="U110" s="159">
        <v>11072</v>
      </c>
      <c r="V110" s="159">
        <v>13105</v>
      </c>
      <c r="W110" s="159">
        <v>15758</v>
      </c>
      <c r="X110" s="160">
        <f>IFERROR(W110/V110-1,"-")</f>
        <v>0.20244181610072487</v>
      </c>
      <c r="Y110" s="160">
        <f>W110/W$8</f>
        <v>4.6833994620540026E-2</v>
      </c>
    </row>
    <row r="111" spans="1:25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74">IFERROR(H111/G111-1,"-")</f>
        <v>-</v>
      </c>
      <c r="J111" s="164">
        <f t="shared" si="71"/>
        <v>0</v>
      </c>
      <c r="K111" s="163">
        <v>3741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75">IFERROR(P111/O111-1,"-")</f>
        <v>-</v>
      </c>
      <c r="R111" s="164">
        <f t="shared" si="73"/>
        <v>0</v>
      </c>
      <c r="S111" s="163">
        <v>3741</v>
      </c>
      <c r="T111" s="163">
        <v>3660</v>
      </c>
      <c r="U111" s="163">
        <v>6307</v>
      </c>
      <c r="V111" s="163">
        <v>7383</v>
      </c>
      <c r="W111" s="163">
        <v>8811</v>
      </c>
      <c r="X111" s="164">
        <f t="shared" ref="X111:X118" si="76">IFERROR(W111/V111-1,"-")</f>
        <v>0.19341731003657059</v>
      </c>
      <c r="Y111" s="164">
        <f t="shared" ref="Y111:Y118" si="77">W111/W$8</f>
        <v>2.6186973385047479E-2</v>
      </c>
    </row>
    <row r="112" spans="1:25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74"/>
        <v>-</v>
      </c>
      <c r="J112" s="164">
        <f t="shared" si="71"/>
        <v>0</v>
      </c>
      <c r="K112" s="163">
        <v>570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75"/>
        <v>-</v>
      </c>
      <c r="R112" s="164">
        <f t="shared" si="73"/>
        <v>0</v>
      </c>
      <c r="S112" s="163">
        <v>570</v>
      </c>
      <c r="T112" s="163">
        <v>596</v>
      </c>
      <c r="U112" s="163">
        <v>704</v>
      </c>
      <c r="V112" s="163">
        <v>892</v>
      </c>
      <c r="W112" s="163">
        <v>760</v>
      </c>
      <c r="X112" s="164">
        <f t="shared" si="76"/>
        <v>-0.14798206278026904</v>
      </c>
      <c r="Y112" s="164">
        <f t="shared" si="77"/>
        <v>2.2587787734236844E-3</v>
      </c>
    </row>
    <row r="113" spans="1:25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74"/>
        <v>-</v>
      </c>
      <c r="J113" s="164">
        <f t="shared" si="71"/>
        <v>0</v>
      </c>
      <c r="K113" s="163">
        <v>330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75"/>
        <v>-</v>
      </c>
      <c r="R113" s="164">
        <f t="shared" si="73"/>
        <v>0</v>
      </c>
      <c r="S113" s="163">
        <v>330</v>
      </c>
      <c r="T113" s="163">
        <v>516</v>
      </c>
      <c r="U113" s="163">
        <v>718</v>
      </c>
      <c r="V113" s="163">
        <v>726</v>
      </c>
      <c r="W113" s="163">
        <v>1101</v>
      </c>
      <c r="X113" s="164">
        <f t="shared" si="76"/>
        <v>0.51652892561983466</v>
      </c>
      <c r="Y113" s="164">
        <f t="shared" si="77"/>
        <v>3.2722571441308902E-3</v>
      </c>
    </row>
    <row r="114" spans="1:25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74"/>
        <v>-</v>
      </c>
      <c r="J114" s="164">
        <f t="shared" si="71"/>
        <v>0</v>
      </c>
      <c r="K114" s="163">
        <v>220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75"/>
        <v>-</v>
      </c>
      <c r="R114" s="164">
        <f t="shared" si="73"/>
        <v>0</v>
      </c>
      <c r="S114" s="163">
        <v>220</v>
      </c>
      <c r="T114" s="163">
        <v>603</v>
      </c>
      <c r="U114" s="163">
        <v>494</v>
      </c>
      <c r="V114" s="163">
        <v>656</v>
      </c>
      <c r="W114" s="163">
        <v>636</v>
      </c>
      <c r="X114" s="164">
        <f t="shared" si="76"/>
        <v>-3.0487804878048808E-2</v>
      </c>
      <c r="Y114" s="164">
        <f t="shared" si="77"/>
        <v>1.8902411840756095E-3</v>
      </c>
    </row>
    <row r="115" spans="1:25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74"/>
        <v>-</v>
      </c>
      <c r="J115" s="164">
        <f t="shared" si="71"/>
        <v>0</v>
      </c>
      <c r="K115" s="163">
        <v>211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75"/>
        <v>-</v>
      </c>
      <c r="R115" s="164">
        <f t="shared" si="73"/>
        <v>0</v>
      </c>
      <c r="S115" s="163">
        <v>211</v>
      </c>
      <c r="T115" s="163">
        <v>426</v>
      </c>
      <c r="U115" s="163">
        <v>440</v>
      </c>
      <c r="V115" s="163">
        <v>452</v>
      </c>
      <c r="W115" s="163">
        <v>377</v>
      </c>
      <c r="X115" s="164">
        <f t="shared" si="76"/>
        <v>-0.16592920353982299</v>
      </c>
      <c r="Y115" s="164">
        <f t="shared" si="77"/>
        <v>1.1204731547114857E-3</v>
      </c>
    </row>
    <row r="116" spans="1:25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74"/>
        <v>-</v>
      </c>
      <c r="J116" s="164">
        <f t="shared" si="71"/>
        <v>0</v>
      </c>
      <c r="K116" s="163">
        <v>81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75"/>
        <v>-</v>
      </c>
      <c r="R116" s="164">
        <f t="shared" si="73"/>
        <v>0</v>
      </c>
      <c r="S116" s="163">
        <v>81</v>
      </c>
      <c r="T116" s="163">
        <v>84</v>
      </c>
      <c r="U116" s="163">
        <v>132</v>
      </c>
      <c r="V116" s="163">
        <v>164</v>
      </c>
      <c r="W116" s="163">
        <v>191</v>
      </c>
      <c r="X116" s="164">
        <f t="shared" si="76"/>
        <v>0.16463414634146334</v>
      </c>
      <c r="Y116" s="164">
        <f t="shared" si="77"/>
        <v>5.676667706893733E-4</v>
      </c>
    </row>
    <row r="117" spans="1:25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74"/>
        <v>-</v>
      </c>
      <c r="J117" s="164">
        <f t="shared" si="71"/>
        <v>0</v>
      </c>
      <c r="K117" s="163">
        <v>199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75"/>
        <v>-</v>
      </c>
      <c r="R117" s="164">
        <f t="shared" si="73"/>
        <v>0</v>
      </c>
      <c r="S117" s="163">
        <v>199</v>
      </c>
      <c r="T117" s="163">
        <v>217</v>
      </c>
      <c r="U117" s="163">
        <v>159</v>
      </c>
      <c r="V117" s="163">
        <v>258</v>
      </c>
      <c r="W117" s="163">
        <v>182</v>
      </c>
      <c r="X117" s="164">
        <f t="shared" si="76"/>
        <v>-0.29457364341085268</v>
      </c>
      <c r="Y117" s="164">
        <f t="shared" si="77"/>
        <v>5.4091807468830343E-4</v>
      </c>
    </row>
    <row r="118" spans="1:25" x14ac:dyDescent="0.25">
      <c r="A118" s="56"/>
      <c r="B118" s="167" t="s">
        <v>145</v>
      </c>
      <c r="C118" s="168">
        <f t="shared" ref="C118:H118" si="78">C110-SUM(C111:C117)</f>
        <v>0</v>
      </c>
      <c r="D118" s="168">
        <f t="shared" si="78"/>
        <v>0</v>
      </c>
      <c r="E118" s="168">
        <f t="shared" si="78"/>
        <v>0</v>
      </c>
      <c r="F118" s="168">
        <f t="shared" si="78"/>
        <v>0</v>
      </c>
      <c r="G118" s="168">
        <f t="shared" si="78"/>
        <v>0</v>
      </c>
      <c r="H118" s="168">
        <f t="shared" si="78"/>
        <v>0</v>
      </c>
      <c r="I118" s="169" t="str">
        <f t="shared" si="74"/>
        <v>-</v>
      </c>
      <c r="J118" s="169">
        <f t="shared" si="71"/>
        <v>0</v>
      </c>
      <c r="K118" s="168">
        <f t="shared" ref="K118:P118" si="79">K110-SUM(K111:K117)</f>
        <v>1391</v>
      </c>
      <c r="L118" s="168">
        <f t="shared" si="79"/>
        <v>0</v>
      </c>
      <c r="M118" s="168">
        <f t="shared" si="79"/>
        <v>0</v>
      </c>
      <c r="N118" s="168">
        <f t="shared" si="79"/>
        <v>0</v>
      </c>
      <c r="O118" s="168">
        <f t="shared" si="79"/>
        <v>0</v>
      </c>
      <c r="P118" s="168">
        <f t="shared" si="79"/>
        <v>0</v>
      </c>
      <c r="Q118" s="169" t="str">
        <f t="shared" si="75"/>
        <v>-</v>
      </c>
      <c r="R118" s="169">
        <f t="shared" si="73"/>
        <v>0</v>
      </c>
      <c r="S118" s="168">
        <f>S110-SUM(S111:S117)</f>
        <v>1391</v>
      </c>
      <c r="T118" s="168">
        <f>T110-SUM(T111:T117)</f>
        <v>2075</v>
      </c>
      <c r="U118" s="168">
        <f>U110-SUM(U111:U117)</f>
        <v>2118</v>
      </c>
      <c r="V118" s="168">
        <f>V110-SUM(V111:V117)</f>
        <v>2574</v>
      </c>
      <c r="W118" s="168">
        <f>W110-SUM(W111:W117)</f>
        <v>3700</v>
      </c>
      <c r="X118" s="169">
        <f t="shared" si="76"/>
        <v>0.43745143745143755</v>
      </c>
      <c r="Y118" s="169">
        <f t="shared" si="77"/>
        <v>1.0996686133773201E-2</v>
      </c>
    </row>
    <row r="119" spans="1:25" x14ac:dyDescent="0.25">
      <c r="A119" s="56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6"/>
      <c r="B120" s="155" t="s">
        <v>68</v>
      </c>
      <c r="C120" s="175">
        <f t="shared" ref="C120:H120" si="80">C121+C124</f>
        <v>10604</v>
      </c>
      <c r="D120" s="175">
        <f t="shared" si="80"/>
        <v>3019</v>
      </c>
      <c r="E120" s="175">
        <f t="shared" si="80"/>
        <v>5698</v>
      </c>
      <c r="F120" s="175">
        <f t="shared" si="80"/>
        <v>9600</v>
      </c>
      <c r="G120" s="175">
        <f t="shared" si="80"/>
        <v>10154</v>
      </c>
      <c r="H120" s="175">
        <f t="shared" si="80"/>
        <v>9098</v>
      </c>
      <c r="I120" s="176">
        <f>IFERROR(H120/G120-1,"-")</f>
        <v>-0.10399842426629902</v>
      </c>
      <c r="J120" s="176">
        <f t="shared" ref="J120:J132" si="81">H120/H$8</f>
        <v>0.14198985563792429</v>
      </c>
      <c r="K120" s="175">
        <f t="shared" ref="K120:P120" si="82">K121+K124</f>
        <v>9949</v>
      </c>
      <c r="L120" s="175">
        <f t="shared" si="82"/>
        <v>1748</v>
      </c>
      <c r="M120" s="175">
        <f t="shared" si="82"/>
        <v>8448</v>
      </c>
      <c r="N120" s="175">
        <f t="shared" si="82"/>
        <v>14009</v>
      </c>
      <c r="O120" s="175">
        <f t="shared" si="82"/>
        <v>13713</v>
      </c>
      <c r="P120" s="175">
        <f t="shared" si="82"/>
        <v>15504</v>
      </c>
      <c r="Q120" s="176">
        <f>IFERROR(P120/O120-1,"-")</f>
        <v>0.13060599431196684</v>
      </c>
      <c r="R120" s="176">
        <f t="shared" ref="R120:R132" si="83">P120/P$8</f>
        <v>5.6918389074488783E-2</v>
      </c>
      <c r="S120" s="175">
        <f>S121+S124</f>
        <v>20553</v>
      </c>
      <c r="T120" s="175">
        <f>T121+T124</f>
        <v>14146</v>
      </c>
      <c r="U120" s="175">
        <f>U121+U124</f>
        <v>23609</v>
      </c>
      <c r="V120" s="175">
        <f>V121+V124</f>
        <v>23867</v>
      </c>
      <c r="W120" s="175">
        <f>W121+W124</f>
        <v>24602</v>
      </c>
      <c r="X120" s="176">
        <f>IFERROR(W120/V120-1,"-")</f>
        <v>3.0795659278501697E-2</v>
      </c>
      <c r="Y120" s="176">
        <f>W120/W$8</f>
        <v>7.3119046557591424E-2</v>
      </c>
    </row>
    <row r="121" spans="1:25" x14ac:dyDescent="0.25">
      <c r="A121" s="56"/>
      <c r="B121" s="158" t="s">
        <v>97</v>
      </c>
      <c r="C121" s="159">
        <v>4747</v>
      </c>
      <c r="D121" s="159">
        <v>1444</v>
      </c>
      <c r="E121" s="159">
        <v>2729</v>
      </c>
      <c r="F121" s="159">
        <v>4334</v>
      </c>
      <c r="G121" s="159">
        <v>5694</v>
      </c>
      <c r="H121" s="159">
        <v>4119</v>
      </c>
      <c r="I121" s="160">
        <f>IFERROR(H121/G121-1,"-")</f>
        <v>-0.27660695468914642</v>
      </c>
      <c r="J121" s="160">
        <f t="shared" si="81"/>
        <v>6.428404213811939E-2</v>
      </c>
      <c r="K121" s="159">
        <v>5042</v>
      </c>
      <c r="L121" s="159">
        <v>1154</v>
      </c>
      <c r="M121" s="159">
        <v>3844</v>
      </c>
      <c r="N121" s="159">
        <v>6118</v>
      </c>
      <c r="O121" s="159">
        <v>6206</v>
      </c>
      <c r="P121" s="159">
        <v>7797</v>
      </c>
      <c r="Q121" s="160">
        <f>IFERROR(P121/O121-1,"-")</f>
        <v>0.25636480825008068</v>
      </c>
      <c r="R121" s="160">
        <f t="shared" si="83"/>
        <v>2.8624398839898674E-2</v>
      </c>
      <c r="S121" s="159">
        <v>9789</v>
      </c>
      <c r="T121" s="159">
        <v>6573</v>
      </c>
      <c r="U121" s="159">
        <v>10452</v>
      </c>
      <c r="V121" s="159">
        <v>11900</v>
      </c>
      <c r="W121" s="159">
        <v>11916</v>
      </c>
      <c r="X121" s="160">
        <f>IFERROR(W121/V121-1,"-")</f>
        <v>1.3445378151260012E-3</v>
      </c>
      <c r="Y121" s="160">
        <f>W121/W$8</f>
        <v>3.5415273505416608E-2</v>
      </c>
    </row>
    <row r="122" spans="1:25" x14ac:dyDescent="0.25">
      <c r="A122" s="56"/>
      <c r="B122" s="162" t="s">
        <v>103</v>
      </c>
      <c r="C122" s="163">
        <v>2561</v>
      </c>
      <c r="D122" s="163">
        <v>588</v>
      </c>
      <c r="E122" s="163">
        <v>1157</v>
      </c>
      <c r="F122" s="163">
        <v>2214</v>
      </c>
      <c r="G122" s="163">
        <v>3338</v>
      </c>
      <c r="H122" s="163">
        <v>1744</v>
      </c>
      <c r="I122" s="164">
        <f>IFERROR(H122/G122-1,"-")</f>
        <v>-0.47753145596165369</v>
      </c>
      <c r="J122" s="164">
        <f t="shared" si="81"/>
        <v>2.7218103784627391E-2</v>
      </c>
      <c r="K122" s="163">
        <v>2481</v>
      </c>
      <c r="L122" s="163">
        <v>598</v>
      </c>
      <c r="M122" s="163">
        <v>1499</v>
      </c>
      <c r="N122" s="163">
        <v>2788</v>
      </c>
      <c r="O122" s="163">
        <v>2058</v>
      </c>
      <c r="P122" s="163">
        <v>3147</v>
      </c>
      <c r="Q122" s="164">
        <f>IFERROR(P122/O122-1,"-")</f>
        <v>0.52915451895043741</v>
      </c>
      <c r="R122" s="164">
        <f t="shared" si="83"/>
        <v>1.155328756562282E-2</v>
      </c>
      <c r="S122" s="163">
        <v>5042</v>
      </c>
      <c r="T122" s="163">
        <v>2656</v>
      </c>
      <c r="U122" s="163">
        <v>5002</v>
      </c>
      <c r="V122" s="163">
        <v>5396</v>
      </c>
      <c r="W122" s="163">
        <v>4891</v>
      </c>
      <c r="X122" s="164">
        <f>IFERROR(W122/V122-1,"-")</f>
        <v>-9.3587842846552971E-2</v>
      </c>
      <c r="Y122" s="164">
        <f>W122/W$8</f>
        <v>1.453643023791479E-2</v>
      </c>
    </row>
    <row r="123" spans="1:25" x14ac:dyDescent="0.25">
      <c r="A123" s="56"/>
      <c r="B123" s="162" t="s">
        <v>100</v>
      </c>
      <c r="C123" s="163">
        <v>2186</v>
      </c>
      <c r="D123" s="163">
        <v>856</v>
      </c>
      <c r="E123" s="163">
        <v>1572</v>
      </c>
      <c r="F123" s="163">
        <v>2120</v>
      </c>
      <c r="G123" s="163">
        <v>2356</v>
      </c>
      <c r="H123" s="163">
        <v>2375</v>
      </c>
      <c r="I123" s="164">
        <f>IFERROR(H123/G123-1,"-")</f>
        <v>8.0645161290322509E-3</v>
      </c>
      <c r="J123" s="164">
        <f t="shared" si="81"/>
        <v>3.7065938353491999E-2</v>
      </c>
      <c r="K123" s="163">
        <v>2561</v>
      </c>
      <c r="L123" s="163">
        <v>556</v>
      </c>
      <c r="M123" s="163">
        <v>2345</v>
      </c>
      <c r="N123" s="163">
        <v>3330</v>
      </c>
      <c r="O123" s="163">
        <v>4148</v>
      </c>
      <c r="P123" s="163">
        <v>4650</v>
      </c>
      <c r="Q123" s="164">
        <f>IFERROR(P123/O123-1,"-")</f>
        <v>0.12102217936354864</v>
      </c>
      <c r="R123" s="164">
        <f t="shared" si="83"/>
        <v>1.7071111274275855E-2</v>
      </c>
      <c r="S123" s="163">
        <v>4747</v>
      </c>
      <c r="T123" s="163">
        <v>3917</v>
      </c>
      <c r="U123" s="163">
        <v>5450</v>
      </c>
      <c r="V123" s="163">
        <v>6504</v>
      </c>
      <c r="W123" s="163">
        <v>7025</v>
      </c>
      <c r="X123" s="164">
        <f>IFERROR(W123/V123-1,"-")</f>
        <v>8.0104551045510508E-2</v>
      </c>
      <c r="Y123" s="164">
        <f>W123/W$8</f>
        <v>2.087884326750182E-2</v>
      </c>
    </row>
    <row r="124" spans="1:25" x14ac:dyDescent="0.25">
      <c r="A124" s="56"/>
      <c r="B124" s="158" t="s">
        <v>107</v>
      </c>
      <c r="C124" s="159">
        <v>5857</v>
      </c>
      <c r="D124" s="159">
        <v>1575</v>
      </c>
      <c r="E124" s="159">
        <v>2969</v>
      </c>
      <c r="F124" s="159">
        <v>5266</v>
      </c>
      <c r="G124" s="159">
        <v>4460</v>
      </c>
      <c r="H124" s="159">
        <v>4979</v>
      </c>
      <c r="I124" s="160">
        <f>IFERROR(H124/G124-1,"-")</f>
        <v>0.11636771300448423</v>
      </c>
      <c r="J124" s="160">
        <f t="shared" si="81"/>
        <v>7.7705813499804918E-2</v>
      </c>
      <c r="K124" s="159">
        <v>4907</v>
      </c>
      <c r="L124" s="159">
        <v>594</v>
      </c>
      <c r="M124" s="159">
        <v>4604</v>
      </c>
      <c r="N124" s="159">
        <v>7891</v>
      </c>
      <c r="O124" s="159">
        <v>7507</v>
      </c>
      <c r="P124" s="159">
        <v>7707</v>
      </c>
      <c r="Q124" s="160">
        <f>IFERROR(P124/O124-1,"-")</f>
        <v>2.6641800985746533E-2</v>
      </c>
      <c r="R124" s="160">
        <f t="shared" si="83"/>
        <v>2.8293990234590109E-2</v>
      </c>
      <c r="S124" s="159">
        <v>10764</v>
      </c>
      <c r="T124" s="159">
        <v>7573</v>
      </c>
      <c r="U124" s="159">
        <v>13157</v>
      </c>
      <c r="V124" s="159">
        <v>11967</v>
      </c>
      <c r="W124" s="159">
        <v>12686</v>
      </c>
      <c r="X124" s="160">
        <f>IFERROR(W124/V124-1,"-")</f>
        <v>6.0081891869307347E-2</v>
      </c>
      <c r="Y124" s="160">
        <f>W124/W$8</f>
        <v>3.7703773052174816E-2</v>
      </c>
    </row>
    <row r="125" spans="1:25" s="56" customFormat="1" x14ac:dyDescent="0.25">
      <c r="B125" s="162" t="s">
        <v>110</v>
      </c>
      <c r="C125" s="163">
        <v>441</v>
      </c>
      <c r="D125" s="163">
        <v>26</v>
      </c>
      <c r="E125" s="163">
        <v>180</v>
      </c>
      <c r="F125" s="163">
        <v>385</v>
      </c>
      <c r="G125" s="163">
        <v>354</v>
      </c>
      <c r="H125" s="163">
        <v>325</v>
      </c>
      <c r="I125" s="164">
        <f t="shared" ref="I125:I132" si="84">IFERROR(H125/G125-1,"-")</f>
        <v>-8.1920903954802227E-2</v>
      </c>
      <c r="J125" s="164">
        <f t="shared" si="81"/>
        <v>5.0721810378462741E-3</v>
      </c>
      <c r="K125" s="163">
        <v>848</v>
      </c>
      <c r="L125" s="163">
        <v>26</v>
      </c>
      <c r="M125" s="163">
        <v>625</v>
      </c>
      <c r="N125" s="163">
        <v>1298</v>
      </c>
      <c r="O125" s="163">
        <v>1215</v>
      </c>
      <c r="P125" s="163">
        <v>1302</v>
      </c>
      <c r="Q125" s="164">
        <f t="shared" ref="Q125:Q132" si="85">IFERROR(P125/O125-1,"-")</f>
        <v>7.1604938271604857E-2</v>
      </c>
      <c r="R125" s="164">
        <f t="shared" si="83"/>
        <v>4.7799111567972397E-3</v>
      </c>
      <c r="S125" s="163">
        <v>1289</v>
      </c>
      <c r="T125" s="163">
        <v>805</v>
      </c>
      <c r="U125" s="163">
        <v>1683</v>
      </c>
      <c r="V125" s="163">
        <v>1569</v>
      </c>
      <c r="W125" s="163">
        <v>1627</v>
      </c>
      <c r="X125" s="164">
        <f t="shared" ref="X125:X132" si="86">IFERROR(W125/V125-1,"-")</f>
        <v>3.696622052262577E-2</v>
      </c>
      <c r="Y125" s="164">
        <f t="shared" ref="Y125:Y132" si="87">W125/W$8</f>
        <v>4.835569821526756E-3</v>
      </c>
    </row>
    <row r="126" spans="1:25" s="56" customFormat="1" x14ac:dyDescent="0.25">
      <c r="B126" s="162" t="s">
        <v>113</v>
      </c>
      <c r="C126" s="163">
        <v>475</v>
      </c>
      <c r="D126" s="163">
        <v>141</v>
      </c>
      <c r="E126" s="163">
        <v>346</v>
      </c>
      <c r="F126" s="163">
        <v>750</v>
      </c>
      <c r="G126" s="163">
        <v>781</v>
      </c>
      <c r="H126" s="163">
        <v>925</v>
      </c>
      <c r="I126" s="164">
        <f t="shared" si="84"/>
        <v>0.18437900128040963</v>
      </c>
      <c r="J126" s="164">
        <f t="shared" si="81"/>
        <v>1.443620756925478E-2</v>
      </c>
      <c r="K126" s="163">
        <v>806</v>
      </c>
      <c r="L126" s="163">
        <v>93</v>
      </c>
      <c r="M126" s="163">
        <v>605</v>
      </c>
      <c r="N126" s="163">
        <v>1425</v>
      </c>
      <c r="O126" s="163">
        <v>1183</v>
      </c>
      <c r="P126" s="163">
        <v>1374</v>
      </c>
      <c r="Q126" s="164">
        <f t="shared" si="85"/>
        <v>0.16145393068469982</v>
      </c>
      <c r="R126" s="164">
        <f t="shared" si="83"/>
        <v>5.0442380410440912E-3</v>
      </c>
      <c r="S126" s="163">
        <v>1281</v>
      </c>
      <c r="T126" s="163">
        <v>951</v>
      </c>
      <c r="U126" s="163">
        <v>2175</v>
      </c>
      <c r="V126" s="163">
        <v>1964</v>
      </c>
      <c r="W126" s="163">
        <v>2299</v>
      </c>
      <c r="X126" s="164">
        <f t="shared" si="86"/>
        <v>0.17057026476578407</v>
      </c>
      <c r="Y126" s="164">
        <f t="shared" si="87"/>
        <v>6.8328057896066456E-3</v>
      </c>
    </row>
    <row r="127" spans="1:25" x14ac:dyDescent="0.25">
      <c r="A127" s="56"/>
      <c r="B127" s="162" t="s">
        <v>116</v>
      </c>
      <c r="C127" s="163">
        <v>366</v>
      </c>
      <c r="D127" s="163">
        <v>127</v>
      </c>
      <c r="E127" s="163">
        <v>196</v>
      </c>
      <c r="F127" s="163">
        <v>365</v>
      </c>
      <c r="G127" s="163">
        <v>332</v>
      </c>
      <c r="H127" s="163">
        <v>364</v>
      </c>
      <c r="I127" s="164">
        <f t="shared" si="84"/>
        <v>9.6385542168674787E-2</v>
      </c>
      <c r="J127" s="164">
        <f t="shared" si="81"/>
        <v>5.6808427623878267E-3</v>
      </c>
      <c r="K127" s="163">
        <v>335</v>
      </c>
      <c r="L127" s="163">
        <v>127</v>
      </c>
      <c r="M127" s="163">
        <v>463</v>
      </c>
      <c r="N127" s="163">
        <v>660</v>
      </c>
      <c r="O127" s="163">
        <v>519</v>
      </c>
      <c r="P127" s="163">
        <v>494</v>
      </c>
      <c r="Q127" s="164">
        <f t="shared" si="85"/>
        <v>-4.8169556840077066E-2</v>
      </c>
      <c r="R127" s="164">
        <f t="shared" si="83"/>
        <v>1.8135761224714563E-3</v>
      </c>
      <c r="S127" s="163">
        <v>701</v>
      </c>
      <c r="T127" s="163">
        <v>659</v>
      </c>
      <c r="U127" s="163">
        <v>1025</v>
      </c>
      <c r="V127" s="163">
        <v>851</v>
      </c>
      <c r="W127" s="163">
        <v>858</v>
      </c>
      <c r="X127" s="164">
        <f t="shared" si="86"/>
        <v>8.2256169212691077E-3</v>
      </c>
      <c r="Y127" s="164">
        <f t="shared" si="87"/>
        <v>2.5500423521020018E-3</v>
      </c>
    </row>
    <row r="128" spans="1:25" x14ac:dyDescent="0.25">
      <c r="A128" s="56"/>
      <c r="B128" s="162" t="s">
        <v>123</v>
      </c>
      <c r="C128" s="163">
        <v>126</v>
      </c>
      <c r="D128" s="163">
        <v>19</v>
      </c>
      <c r="E128" s="163">
        <v>90</v>
      </c>
      <c r="F128" s="163">
        <v>104</v>
      </c>
      <c r="G128" s="163">
        <v>65</v>
      </c>
      <c r="H128" s="163">
        <v>160</v>
      </c>
      <c r="I128" s="164">
        <f t="shared" si="84"/>
        <v>1.4615384615384617</v>
      </c>
      <c r="J128" s="164">
        <f t="shared" si="81"/>
        <v>2.497073741708935E-3</v>
      </c>
      <c r="K128" s="163">
        <v>105</v>
      </c>
      <c r="L128" s="163">
        <v>19</v>
      </c>
      <c r="M128" s="163">
        <v>180</v>
      </c>
      <c r="N128" s="163">
        <v>193</v>
      </c>
      <c r="O128" s="163">
        <v>208</v>
      </c>
      <c r="P128" s="163">
        <v>216</v>
      </c>
      <c r="Q128" s="164">
        <f t="shared" si="85"/>
        <v>3.8461538461538547E-2</v>
      </c>
      <c r="R128" s="164">
        <f t="shared" si="83"/>
        <v>7.9298065274055582E-4</v>
      </c>
      <c r="S128" s="163">
        <v>231</v>
      </c>
      <c r="T128" s="163">
        <v>270</v>
      </c>
      <c r="U128" s="163">
        <v>297</v>
      </c>
      <c r="V128" s="163">
        <v>273</v>
      </c>
      <c r="W128" s="163">
        <v>376</v>
      </c>
      <c r="X128" s="164">
        <f t="shared" si="86"/>
        <v>0.37728937728937728</v>
      </c>
      <c r="Y128" s="164">
        <f t="shared" si="87"/>
        <v>1.1175010773780334E-3</v>
      </c>
    </row>
    <row r="129" spans="1:25" x14ac:dyDescent="0.25">
      <c r="A129" s="56"/>
      <c r="B129" s="162" t="s">
        <v>119</v>
      </c>
      <c r="C129" s="163">
        <v>88</v>
      </c>
      <c r="D129" s="163">
        <v>18</v>
      </c>
      <c r="E129" s="163">
        <v>68</v>
      </c>
      <c r="F129" s="163">
        <v>88</v>
      </c>
      <c r="G129" s="163">
        <v>99</v>
      </c>
      <c r="H129" s="163">
        <v>93</v>
      </c>
      <c r="I129" s="164">
        <f t="shared" si="84"/>
        <v>-6.0606060606060552E-2</v>
      </c>
      <c r="J129" s="164">
        <f t="shared" si="81"/>
        <v>1.4514241123683184E-3</v>
      </c>
      <c r="K129" s="163">
        <v>134</v>
      </c>
      <c r="L129" s="163">
        <v>25</v>
      </c>
      <c r="M129" s="163">
        <v>102</v>
      </c>
      <c r="N129" s="163">
        <v>151</v>
      </c>
      <c r="O129" s="163">
        <v>178</v>
      </c>
      <c r="P129" s="163">
        <v>230</v>
      </c>
      <c r="Q129" s="164">
        <f t="shared" si="85"/>
        <v>0.2921348314606742</v>
      </c>
      <c r="R129" s="164">
        <f t="shared" si="83"/>
        <v>8.4437754689966596E-4</v>
      </c>
      <c r="S129" s="163">
        <v>222</v>
      </c>
      <c r="T129" s="163">
        <v>170</v>
      </c>
      <c r="U129" s="163">
        <v>239</v>
      </c>
      <c r="V129" s="163">
        <v>277</v>
      </c>
      <c r="W129" s="163">
        <v>323</v>
      </c>
      <c r="X129" s="164">
        <f t="shared" si="86"/>
        <v>0.1660649819494584</v>
      </c>
      <c r="Y129" s="164">
        <f t="shared" si="87"/>
        <v>9.5998097870506592E-4</v>
      </c>
    </row>
    <row r="130" spans="1:25" x14ac:dyDescent="0.25">
      <c r="A130" s="56"/>
      <c r="B130" s="162" t="s">
        <v>128</v>
      </c>
      <c r="C130" s="163">
        <v>71</v>
      </c>
      <c r="D130" s="163">
        <v>1</v>
      </c>
      <c r="E130" s="163">
        <v>48</v>
      </c>
      <c r="F130" s="163">
        <v>35</v>
      </c>
      <c r="G130" s="163">
        <v>89</v>
      </c>
      <c r="H130" s="163">
        <v>60</v>
      </c>
      <c r="I130" s="164">
        <f t="shared" si="84"/>
        <v>-0.3258426966292135</v>
      </c>
      <c r="J130" s="164">
        <f t="shared" si="81"/>
        <v>9.3640265314085056E-4</v>
      </c>
      <c r="K130" s="163">
        <v>230</v>
      </c>
      <c r="L130" s="163">
        <v>1</v>
      </c>
      <c r="M130" s="163">
        <v>120</v>
      </c>
      <c r="N130" s="163">
        <v>155</v>
      </c>
      <c r="O130" s="163">
        <v>179</v>
      </c>
      <c r="P130" s="163">
        <v>143</v>
      </c>
      <c r="Q130" s="164">
        <f t="shared" si="85"/>
        <v>-0.2011173184357542</v>
      </c>
      <c r="R130" s="164">
        <f t="shared" si="83"/>
        <v>5.249825617680532E-4</v>
      </c>
      <c r="S130" s="163">
        <v>301</v>
      </c>
      <c r="T130" s="163">
        <v>168</v>
      </c>
      <c r="U130" s="163">
        <v>190</v>
      </c>
      <c r="V130" s="163">
        <v>268</v>
      </c>
      <c r="W130" s="163">
        <v>203</v>
      </c>
      <c r="X130" s="164">
        <f t="shared" si="86"/>
        <v>-0.2425373134328358</v>
      </c>
      <c r="Y130" s="164">
        <f t="shared" si="87"/>
        <v>6.0333169869079991E-4</v>
      </c>
    </row>
    <row r="131" spans="1:25" x14ac:dyDescent="0.25">
      <c r="A131" s="56"/>
      <c r="B131" s="162" t="s">
        <v>131</v>
      </c>
      <c r="C131" s="163">
        <v>64</v>
      </c>
      <c r="D131" s="163">
        <v>10</v>
      </c>
      <c r="E131" s="163">
        <v>40</v>
      </c>
      <c r="F131" s="163">
        <v>148</v>
      </c>
      <c r="G131" s="163">
        <v>51</v>
      </c>
      <c r="H131" s="163">
        <v>56</v>
      </c>
      <c r="I131" s="164">
        <f t="shared" si="84"/>
        <v>9.8039215686274606E-2</v>
      </c>
      <c r="J131" s="164">
        <f t="shared" si="81"/>
        <v>8.7397580959812718E-4</v>
      </c>
      <c r="K131" s="163">
        <v>322</v>
      </c>
      <c r="L131" s="163">
        <v>10</v>
      </c>
      <c r="M131" s="163">
        <v>235</v>
      </c>
      <c r="N131" s="163">
        <v>305</v>
      </c>
      <c r="O131" s="163">
        <v>330</v>
      </c>
      <c r="P131" s="163">
        <v>392</v>
      </c>
      <c r="Q131" s="164">
        <f t="shared" si="85"/>
        <v>0.18787878787878798</v>
      </c>
      <c r="R131" s="164">
        <f t="shared" si="83"/>
        <v>1.4391130364550828E-3</v>
      </c>
      <c r="S131" s="163">
        <v>386</v>
      </c>
      <c r="T131" s="163">
        <v>275</v>
      </c>
      <c r="U131" s="163">
        <v>453</v>
      </c>
      <c r="V131" s="163">
        <v>381</v>
      </c>
      <c r="W131" s="163">
        <v>448</v>
      </c>
      <c r="X131" s="164">
        <f t="shared" si="86"/>
        <v>0.1758530183727034</v>
      </c>
      <c r="Y131" s="164">
        <f t="shared" si="87"/>
        <v>1.331490645386593E-3</v>
      </c>
    </row>
    <row r="132" spans="1:25" x14ac:dyDescent="0.25">
      <c r="A132" s="56"/>
      <c r="B132" s="167" t="s">
        <v>145</v>
      </c>
      <c r="C132" s="168">
        <f t="shared" ref="C132:H132" si="88">C124-SUM(C125:C131)</f>
        <v>4226</v>
      </c>
      <c r="D132" s="168">
        <f t="shared" si="88"/>
        <v>1233</v>
      </c>
      <c r="E132" s="168">
        <f t="shared" si="88"/>
        <v>2001</v>
      </c>
      <c r="F132" s="168">
        <f t="shared" si="88"/>
        <v>3391</v>
      </c>
      <c r="G132" s="168">
        <f t="shared" si="88"/>
        <v>2689</v>
      </c>
      <c r="H132" s="168">
        <f t="shared" si="88"/>
        <v>2996</v>
      </c>
      <c r="I132" s="169">
        <f t="shared" si="84"/>
        <v>0.11416883599851246</v>
      </c>
      <c r="J132" s="169">
        <f t="shared" si="81"/>
        <v>4.6757705813499806E-2</v>
      </c>
      <c r="K132" s="168">
        <f t="shared" ref="K132:P132" si="89">K124-SUM(K125:K131)</f>
        <v>2127</v>
      </c>
      <c r="L132" s="168">
        <f t="shared" si="89"/>
        <v>293</v>
      </c>
      <c r="M132" s="168">
        <f t="shared" si="89"/>
        <v>2274</v>
      </c>
      <c r="N132" s="168">
        <f t="shared" si="89"/>
        <v>3704</v>
      </c>
      <c r="O132" s="168">
        <f t="shared" si="89"/>
        <v>3695</v>
      </c>
      <c r="P132" s="168">
        <f t="shared" si="89"/>
        <v>3556</v>
      </c>
      <c r="Q132" s="169">
        <f t="shared" si="85"/>
        <v>-3.7618403247631882E-2</v>
      </c>
      <c r="R132" s="169">
        <f t="shared" si="83"/>
        <v>1.3054811116413965E-2</v>
      </c>
      <c r="S132" s="168">
        <f>S124-SUM(S125:S131)</f>
        <v>6353</v>
      </c>
      <c r="T132" s="168">
        <f>T124-SUM(T125:T131)</f>
        <v>4275</v>
      </c>
      <c r="U132" s="168">
        <f>U124-SUM(U125:U131)</f>
        <v>7095</v>
      </c>
      <c r="V132" s="168">
        <f>V124-SUM(V125:V131)</f>
        <v>6384</v>
      </c>
      <c r="W132" s="168">
        <f>W124-SUM(W125:W131)</f>
        <v>6552</v>
      </c>
      <c r="X132" s="169">
        <f t="shared" si="86"/>
        <v>2.6315789473684292E-2</v>
      </c>
      <c r="Y132" s="169">
        <f t="shared" si="87"/>
        <v>1.9473050688778921E-2</v>
      </c>
    </row>
    <row r="133" spans="1:25" x14ac:dyDescent="0.25">
      <c r="A133" s="56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6"/>
      <c r="B134" s="155" t="s">
        <v>68</v>
      </c>
      <c r="C134" s="175">
        <f t="shared" ref="C134:H134" si="90">C135+C138</f>
        <v>2747</v>
      </c>
      <c r="D134" s="175">
        <f t="shared" si="90"/>
        <v>0</v>
      </c>
      <c r="E134" s="175">
        <f t="shared" si="90"/>
        <v>2982</v>
      </c>
      <c r="F134" s="175">
        <f t="shared" si="90"/>
        <v>3467</v>
      </c>
      <c r="G134" s="175">
        <f t="shared" si="90"/>
        <v>3928</v>
      </c>
      <c r="H134" s="175">
        <f t="shared" si="90"/>
        <v>3922</v>
      </c>
      <c r="I134" s="176">
        <f>IFERROR(H134/G134-1,"-")</f>
        <v>-1.5274949083503575E-3</v>
      </c>
      <c r="J134" s="176">
        <f t="shared" ref="J134:J146" si="91">H134/H$8</f>
        <v>6.1209520093640266E-2</v>
      </c>
      <c r="K134" s="175">
        <f t="shared" ref="K134:P134" si="92">K135+K138</f>
        <v>13232</v>
      </c>
      <c r="L134" s="175">
        <f t="shared" si="92"/>
        <v>0</v>
      </c>
      <c r="M134" s="175">
        <f t="shared" si="92"/>
        <v>9227</v>
      </c>
      <c r="N134" s="175">
        <f t="shared" si="92"/>
        <v>14935</v>
      </c>
      <c r="O134" s="175">
        <f t="shared" si="92"/>
        <v>14354</v>
      </c>
      <c r="P134" s="175">
        <f t="shared" si="92"/>
        <v>14208</v>
      </c>
      <c r="Q134" s="176">
        <f>IFERROR(P134/O134-1,"-")</f>
        <v>-1.0171380799777086E-2</v>
      </c>
      <c r="R134" s="176">
        <f t="shared" ref="R134:R146" si="93">P134/P$8</f>
        <v>5.2160505158045448E-2</v>
      </c>
      <c r="S134" s="175">
        <f>S135+S138</f>
        <v>15979</v>
      </c>
      <c r="T134" s="175">
        <f>T135+T138</f>
        <v>12209</v>
      </c>
      <c r="U134" s="175">
        <f>U135+U138</f>
        <v>18402</v>
      </c>
      <c r="V134" s="175">
        <f>V135+V138</f>
        <v>18282</v>
      </c>
      <c r="W134" s="175">
        <f>W135+W138</f>
        <v>18130</v>
      </c>
      <c r="X134" s="176">
        <f>IFERROR(W134/V134-1,"-")</f>
        <v>-8.3141888196039959E-3</v>
      </c>
      <c r="Y134" s="176">
        <f>W134/W$8</f>
        <v>5.3883762055488685E-2</v>
      </c>
    </row>
    <row r="135" spans="1:25" x14ac:dyDescent="0.25">
      <c r="A135" s="56"/>
      <c r="B135" s="158" t="s">
        <v>97</v>
      </c>
      <c r="C135" s="159">
        <v>206</v>
      </c>
      <c r="D135" s="159">
        <v>0</v>
      </c>
      <c r="E135" s="159">
        <v>151</v>
      </c>
      <c r="F135" s="159">
        <v>153</v>
      </c>
      <c r="G135" s="159">
        <v>445</v>
      </c>
      <c r="H135" s="159">
        <v>112</v>
      </c>
      <c r="I135" s="160">
        <f>IFERROR(H135/G135-1,"-")</f>
        <v>-0.74831460674157302</v>
      </c>
      <c r="J135" s="160">
        <f t="shared" si="91"/>
        <v>1.7479516191962544E-3</v>
      </c>
      <c r="K135" s="159">
        <v>493</v>
      </c>
      <c r="L135" s="159">
        <v>0</v>
      </c>
      <c r="M135" s="159">
        <v>466</v>
      </c>
      <c r="N135" s="159">
        <v>1235</v>
      </c>
      <c r="O135" s="159">
        <v>321</v>
      </c>
      <c r="P135" s="159">
        <v>556</v>
      </c>
      <c r="Q135" s="160">
        <f>IFERROR(P135/O135-1,"-")</f>
        <v>0.73208722741433019</v>
      </c>
      <c r="R135" s="160">
        <f t="shared" si="93"/>
        <v>2.0411909394618009E-3</v>
      </c>
      <c r="S135" s="159">
        <v>699</v>
      </c>
      <c r="T135" s="159">
        <v>617</v>
      </c>
      <c r="U135" s="159">
        <v>1388</v>
      </c>
      <c r="V135" s="159">
        <v>766</v>
      </c>
      <c r="W135" s="159">
        <v>668</v>
      </c>
      <c r="X135" s="160">
        <f>IFERROR(W135/V135-1,"-")</f>
        <v>-0.12793733681462138</v>
      </c>
      <c r="Y135" s="160">
        <f>W135/W$8</f>
        <v>1.9853476587460804E-3</v>
      </c>
    </row>
    <row r="136" spans="1:25" x14ac:dyDescent="0.25">
      <c r="A136" s="56"/>
      <c r="B136" s="162" t="s">
        <v>103</v>
      </c>
      <c r="C136" s="163">
        <v>206</v>
      </c>
      <c r="D136" s="163">
        <v>0</v>
      </c>
      <c r="E136" s="163">
        <v>118</v>
      </c>
      <c r="F136" s="163">
        <v>153</v>
      </c>
      <c r="G136" s="163">
        <v>445</v>
      </c>
      <c r="H136" s="163">
        <v>112</v>
      </c>
      <c r="I136" s="164">
        <f>IFERROR(H136/G136-1,"-")</f>
        <v>-0.74831460674157302</v>
      </c>
      <c r="J136" s="164">
        <f t="shared" si="91"/>
        <v>1.7479516191962544E-3</v>
      </c>
      <c r="K136" s="163">
        <v>215</v>
      </c>
      <c r="L136" s="163">
        <v>0</v>
      </c>
      <c r="M136" s="163">
        <v>94</v>
      </c>
      <c r="N136" s="163">
        <v>711</v>
      </c>
      <c r="O136" s="163">
        <v>0</v>
      </c>
      <c r="P136" s="163">
        <v>107</v>
      </c>
      <c r="Q136" s="164" t="str">
        <f>IFERROR(P136/O136-1,"-")</f>
        <v>-</v>
      </c>
      <c r="R136" s="164">
        <f t="shared" si="93"/>
        <v>3.9281911964462719E-4</v>
      </c>
      <c r="S136" s="163">
        <v>421</v>
      </c>
      <c r="T136" s="163">
        <v>212</v>
      </c>
      <c r="U136" s="163">
        <v>864</v>
      </c>
      <c r="V136" s="163">
        <v>445</v>
      </c>
      <c r="W136" s="163">
        <v>219</v>
      </c>
      <c r="X136" s="164">
        <f>IFERROR(W136/V136-1,"-")</f>
        <v>-0.50786516853932584</v>
      </c>
      <c r="Y136" s="164">
        <f>W136/W$8</f>
        <v>6.5088493602603545E-4</v>
      </c>
    </row>
    <row r="137" spans="1:25" x14ac:dyDescent="0.25">
      <c r="A137" s="56"/>
      <c r="B137" s="162" t="s">
        <v>100</v>
      </c>
      <c r="C137" s="163">
        <v>0</v>
      </c>
      <c r="D137" s="163">
        <v>0</v>
      </c>
      <c r="E137" s="163">
        <v>33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91"/>
        <v>0</v>
      </c>
      <c r="K137" s="163">
        <v>278</v>
      </c>
      <c r="L137" s="163">
        <v>0</v>
      </c>
      <c r="M137" s="163">
        <v>372</v>
      </c>
      <c r="N137" s="163">
        <v>524</v>
      </c>
      <c r="O137" s="163">
        <v>321</v>
      </c>
      <c r="P137" s="163">
        <v>449</v>
      </c>
      <c r="Q137" s="164">
        <f>IFERROR(P137/O137-1,"-")</f>
        <v>0.39875389408099693</v>
      </c>
      <c r="R137" s="164">
        <f t="shared" si="93"/>
        <v>1.6483718198171738E-3</v>
      </c>
      <c r="S137" s="163">
        <v>278</v>
      </c>
      <c r="T137" s="163">
        <v>405</v>
      </c>
      <c r="U137" s="163">
        <v>524</v>
      </c>
      <c r="V137" s="163">
        <v>321</v>
      </c>
      <c r="W137" s="163">
        <v>449</v>
      </c>
      <c r="X137" s="164">
        <f>IFERROR(W137/V137-1,"-")</f>
        <v>0.39875389408099693</v>
      </c>
      <c r="Y137" s="164">
        <f>W137/W$8</f>
        <v>1.3344627227200451E-3</v>
      </c>
    </row>
    <row r="138" spans="1:25" x14ac:dyDescent="0.25">
      <c r="A138" s="56"/>
      <c r="B138" s="158" t="s">
        <v>107</v>
      </c>
      <c r="C138" s="159">
        <v>2541</v>
      </c>
      <c r="D138" s="159">
        <v>0</v>
      </c>
      <c r="E138" s="159">
        <v>2831</v>
      </c>
      <c r="F138" s="159">
        <v>3314</v>
      </c>
      <c r="G138" s="159">
        <v>3483</v>
      </c>
      <c r="H138" s="159">
        <v>3810</v>
      </c>
      <c r="I138" s="160">
        <f>IFERROR(H138/G138-1,"-")</f>
        <v>9.3884582256675175E-2</v>
      </c>
      <c r="J138" s="160">
        <f t="shared" si="91"/>
        <v>5.9461568474444011E-2</v>
      </c>
      <c r="K138" s="159">
        <v>12739</v>
      </c>
      <c r="L138" s="159">
        <v>0</v>
      </c>
      <c r="M138" s="159">
        <v>8761</v>
      </c>
      <c r="N138" s="159">
        <v>13700</v>
      </c>
      <c r="O138" s="159">
        <v>14033</v>
      </c>
      <c r="P138" s="159">
        <v>13652</v>
      </c>
      <c r="Q138" s="160">
        <f>IFERROR(P138/O138-1,"-")</f>
        <v>-2.7150288605430006E-2</v>
      </c>
      <c r="R138" s="160">
        <f t="shared" si="93"/>
        <v>5.0119314218583649E-2</v>
      </c>
      <c r="S138" s="159">
        <v>15280</v>
      </c>
      <c r="T138" s="159">
        <v>11592</v>
      </c>
      <c r="U138" s="159">
        <v>17014</v>
      </c>
      <c r="V138" s="159">
        <v>17516</v>
      </c>
      <c r="W138" s="159">
        <v>17462</v>
      </c>
      <c r="X138" s="160">
        <f>IFERROR(W138/V138-1,"-")</f>
        <v>-3.082895638273575E-3</v>
      </c>
      <c r="Y138" s="160">
        <f>W138/W$8</f>
        <v>5.1898414396742601E-2</v>
      </c>
    </row>
    <row r="139" spans="1:25" s="56" customFormat="1" x14ac:dyDescent="0.25">
      <c r="B139" s="162" t="s">
        <v>110</v>
      </c>
      <c r="C139" s="163">
        <v>1432</v>
      </c>
      <c r="D139" s="163">
        <v>0</v>
      </c>
      <c r="E139" s="163">
        <v>1129</v>
      </c>
      <c r="F139" s="163">
        <v>1858</v>
      </c>
      <c r="G139" s="163">
        <v>1955</v>
      </c>
      <c r="H139" s="163">
        <v>2280</v>
      </c>
      <c r="I139" s="164">
        <f t="shared" ref="I139:I146" si="94">IFERROR(H139/G139-1,"-")</f>
        <v>0.16624040920716121</v>
      </c>
      <c r="J139" s="164">
        <f t="shared" si="91"/>
        <v>3.558330081935232E-2</v>
      </c>
      <c r="K139" s="163">
        <v>4859</v>
      </c>
      <c r="L139" s="163">
        <v>0</v>
      </c>
      <c r="M139" s="163">
        <v>2461</v>
      </c>
      <c r="N139" s="163">
        <v>4265</v>
      </c>
      <c r="O139" s="163">
        <v>4990</v>
      </c>
      <c r="P139" s="163">
        <v>4842</v>
      </c>
      <c r="Q139" s="164">
        <f t="shared" ref="Q139:Q146" si="95">IFERROR(P139/O139-1,"-")</f>
        <v>-2.9659318637274557E-2</v>
      </c>
      <c r="R139" s="164">
        <f t="shared" si="93"/>
        <v>1.7775982965600793E-2</v>
      </c>
      <c r="S139" s="163">
        <v>6291</v>
      </c>
      <c r="T139" s="163">
        <v>3590</v>
      </c>
      <c r="U139" s="163">
        <v>6123</v>
      </c>
      <c r="V139" s="163">
        <v>6945</v>
      </c>
      <c r="W139" s="163">
        <v>7122</v>
      </c>
      <c r="X139" s="164">
        <f t="shared" ref="X139:X146" si="96">IFERROR(W139/V139-1,"-")</f>
        <v>2.548596112311019E-2</v>
      </c>
      <c r="Y139" s="164">
        <f t="shared" ref="Y139:Y146" si="97">W139/W$8</f>
        <v>2.1167134768846685E-2</v>
      </c>
    </row>
    <row r="140" spans="1:25" s="56" customFormat="1" x14ac:dyDescent="0.25">
      <c r="B140" s="162" t="s">
        <v>113</v>
      </c>
      <c r="C140" s="163">
        <v>457</v>
      </c>
      <c r="D140" s="163">
        <v>0</v>
      </c>
      <c r="E140" s="163">
        <v>80</v>
      </c>
      <c r="F140" s="163">
        <v>179</v>
      </c>
      <c r="G140" s="163">
        <v>168</v>
      </c>
      <c r="H140" s="163">
        <v>212</v>
      </c>
      <c r="I140" s="164">
        <f t="shared" si="94"/>
        <v>0.26190476190476186</v>
      </c>
      <c r="J140" s="164">
        <f t="shared" si="91"/>
        <v>3.3086227077643387E-3</v>
      </c>
      <c r="K140" s="163">
        <v>763</v>
      </c>
      <c r="L140" s="163">
        <v>0</v>
      </c>
      <c r="M140" s="163">
        <v>657</v>
      </c>
      <c r="N140" s="163">
        <v>1215</v>
      </c>
      <c r="O140" s="163">
        <v>1165</v>
      </c>
      <c r="P140" s="163">
        <v>1268</v>
      </c>
      <c r="Q140" s="164">
        <f t="shared" si="95"/>
        <v>8.8412017167381896E-2</v>
      </c>
      <c r="R140" s="164">
        <f t="shared" si="93"/>
        <v>4.6550901281251144E-3</v>
      </c>
      <c r="S140" s="163">
        <v>1220</v>
      </c>
      <c r="T140" s="163">
        <v>737</v>
      </c>
      <c r="U140" s="163">
        <v>1394</v>
      </c>
      <c r="V140" s="163">
        <v>1333</v>
      </c>
      <c r="W140" s="163">
        <v>1480</v>
      </c>
      <c r="X140" s="164">
        <f t="shared" si="96"/>
        <v>0.11027756939234812</v>
      </c>
      <c r="Y140" s="164">
        <f t="shared" si="97"/>
        <v>4.3986744535092805E-3</v>
      </c>
    </row>
    <row r="141" spans="1:25" x14ac:dyDescent="0.25">
      <c r="A141" s="56"/>
      <c r="B141" s="162" t="s">
        <v>116</v>
      </c>
      <c r="C141" s="163">
        <v>43</v>
      </c>
      <c r="D141" s="163">
        <v>0</v>
      </c>
      <c r="E141" s="163">
        <v>268</v>
      </c>
      <c r="F141" s="163">
        <v>199</v>
      </c>
      <c r="G141" s="163">
        <v>216</v>
      </c>
      <c r="H141" s="163">
        <v>305</v>
      </c>
      <c r="I141" s="164">
        <f t="shared" si="94"/>
        <v>0.41203703703703698</v>
      </c>
      <c r="J141" s="164">
        <f t="shared" si="91"/>
        <v>4.7600468201326566E-3</v>
      </c>
      <c r="K141" s="163">
        <v>1264</v>
      </c>
      <c r="L141" s="163">
        <v>0</v>
      </c>
      <c r="M141" s="163">
        <v>962</v>
      </c>
      <c r="N141" s="163">
        <v>1257</v>
      </c>
      <c r="O141" s="163">
        <v>1060</v>
      </c>
      <c r="P141" s="163">
        <v>1031</v>
      </c>
      <c r="Q141" s="164">
        <f t="shared" si="95"/>
        <v>-2.7358490566037785E-2</v>
      </c>
      <c r="R141" s="164">
        <f t="shared" si="93"/>
        <v>3.7850141341458938E-3</v>
      </c>
      <c r="S141" s="163">
        <v>1307</v>
      </c>
      <c r="T141" s="163">
        <v>1230</v>
      </c>
      <c r="U141" s="163">
        <v>1456</v>
      </c>
      <c r="V141" s="163">
        <v>1276</v>
      </c>
      <c r="W141" s="163">
        <v>1336</v>
      </c>
      <c r="X141" s="164">
        <f t="shared" si="96"/>
        <v>4.7021943573667624E-2</v>
      </c>
      <c r="Y141" s="164">
        <f t="shared" si="97"/>
        <v>3.9706953174921608E-3</v>
      </c>
    </row>
    <row r="142" spans="1:25" x14ac:dyDescent="0.25">
      <c r="A142" s="56"/>
      <c r="B142" s="162" t="s">
        <v>123</v>
      </c>
      <c r="C142" s="163">
        <v>35</v>
      </c>
      <c r="D142" s="163">
        <v>0</v>
      </c>
      <c r="E142" s="163">
        <v>471</v>
      </c>
      <c r="F142" s="163">
        <v>276</v>
      </c>
      <c r="G142" s="163">
        <v>213</v>
      </c>
      <c r="H142" s="163">
        <v>232</v>
      </c>
      <c r="I142" s="164">
        <f t="shared" si="94"/>
        <v>8.9201877934272256E-2</v>
      </c>
      <c r="J142" s="164">
        <f t="shared" si="91"/>
        <v>3.6207569254779557E-3</v>
      </c>
      <c r="K142" s="163">
        <v>117</v>
      </c>
      <c r="L142" s="163">
        <v>0</v>
      </c>
      <c r="M142" s="163">
        <v>257</v>
      </c>
      <c r="N142" s="163">
        <v>289</v>
      </c>
      <c r="O142" s="163">
        <v>235</v>
      </c>
      <c r="P142" s="163">
        <v>178</v>
      </c>
      <c r="Q142" s="164">
        <f t="shared" si="95"/>
        <v>-0.24255319148936172</v>
      </c>
      <c r="R142" s="164">
        <f t="shared" si="93"/>
        <v>6.5347479716582838E-4</v>
      </c>
      <c r="S142" s="163">
        <v>152</v>
      </c>
      <c r="T142" s="163">
        <v>728</v>
      </c>
      <c r="U142" s="163">
        <v>565</v>
      </c>
      <c r="V142" s="163">
        <v>448</v>
      </c>
      <c r="W142" s="163">
        <v>410</v>
      </c>
      <c r="X142" s="164">
        <f t="shared" si="96"/>
        <v>-8.4821428571428603E-2</v>
      </c>
      <c r="Y142" s="164">
        <f t="shared" si="97"/>
        <v>1.2185517067154086E-3</v>
      </c>
    </row>
    <row r="143" spans="1:25" x14ac:dyDescent="0.25">
      <c r="A143" s="56"/>
      <c r="B143" s="162" t="s">
        <v>119</v>
      </c>
      <c r="C143" s="163">
        <v>15</v>
      </c>
      <c r="D143" s="163">
        <v>0</v>
      </c>
      <c r="E143" s="163">
        <v>26</v>
      </c>
      <c r="F143" s="163">
        <v>48</v>
      </c>
      <c r="G143" s="163">
        <v>49</v>
      </c>
      <c r="H143" s="163">
        <v>0</v>
      </c>
      <c r="I143" s="164">
        <f t="shared" si="94"/>
        <v>-1</v>
      </c>
      <c r="J143" s="164">
        <f t="shared" si="91"/>
        <v>0</v>
      </c>
      <c r="K143" s="163">
        <v>236</v>
      </c>
      <c r="L143" s="163">
        <v>0</v>
      </c>
      <c r="M143" s="163">
        <v>299</v>
      </c>
      <c r="N143" s="163">
        <v>257</v>
      </c>
      <c r="O143" s="163">
        <v>265</v>
      </c>
      <c r="P143" s="163">
        <v>240</v>
      </c>
      <c r="Q143" s="164">
        <f t="shared" si="95"/>
        <v>-9.4339622641509413E-2</v>
      </c>
      <c r="R143" s="164">
        <f t="shared" si="93"/>
        <v>8.8108961415617312E-4</v>
      </c>
      <c r="S143" s="163">
        <v>251</v>
      </c>
      <c r="T143" s="163">
        <v>325</v>
      </c>
      <c r="U143" s="163">
        <v>305</v>
      </c>
      <c r="V143" s="163">
        <v>314</v>
      </c>
      <c r="W143" s="163">
        <v>240</v>
      </c>
      <c r="X143" s="164">
        <f t="shared" si="96"/>
        <v>-0.23566878980891715</v>
      </c>
      <c r="Y143" s="164">
        <f t="shared" si="97"/>
        <v>7.1329856002853192E-4</v>
      </c>
    </row>
    <row r="144" spans="1:25" x14ac:dyDescent="0.25">
      <c r="A144" s="56"/>
      <c r="B144" s="162" t="s">
        <v>128</v>
      </c>
      <c r="C144" s="163">
        <v>47</v>
      </c>
      <c r="D144" s="163">
        <v>0</v>
      </c>
      <c r="E144" s="163">
        <v>43</v>
      </c>
      <c r="F144" s="163">
        <v>46</v>
      </c>
      <c r="G144" s="163">
        <v>0</v>
      </c>
      <c r="H144" s="163">
        <v>0</v>
      </c>
      <c r="I144" s="164" t="str">
        <f t="shared" si="94"/>
        <v>-</v>
      </c>
      <c r="J144" s="164">
        <f t="shared" si="91"/>
        <v>0</v>
      </c>
      <c r="K144" s="163">
        <v>424</v>
      </c>
      <c r="L144" s="163">
        <v>0</v>
      </c>
      <c r="M144" s="163">
        <v>327</v>
      </c>
      <c r="N144" s="163">
        <v>750</v>
      </c>
      <c r="O144" s="163">
        <v>544</v>
      </c>
      <c r="P144" s="163">
        <v>538</v>
      </c>
      <c r="Q144" s="164">
        <f t="shared" si="95"/>
        <v>-1.1029411764705843E-2</v>
      </c>
      <c r="R144" s="164">
        <f t="shared" si="93"/>
        <v>1.975109218400088E-3</v>
      </c>
      <c r="S144" s="163">
        <v>471</v>
      </c>
      <c r="T144" s="163">
        <v>370</v>
      </c>
      <c r="U144" s="163">
        <v>796</v>
      </c>
      <c r="V144" s="163">
        <v>544</v>
      </c>
      <c r="W144" s="163">
        <v>538</v>
      </c>
      <c r="X144" s="164">
        <f t="shared" si="96"/>
        <v>-1.1029411764705843E-2</v>
      </c>
      <c r="Y144" s="164">
        <f t="shared" si="97"/>
        <v>1.5989776053972925E-3</v>
      </c>
    </row>
    <row r="145" spans="1:25" x14ac:dyDescent="0.25">
      <c r="A145" s="56"/>
      <c r="B145" s="162" t="s">
        <v>131</v>
      </c>
      <c r="C145" s="163">
        <v>213</v>
      </c>
      <c r="D145" s="163">
        <v>0</v>
      </c>
      <c r="E145" s="163">
        <v>18</v>
      </c>
      <c r="F145" s="163">
        <v>40</v>
      </c>
      <c r="G145" s="163">
        <v>30</v>
      </c>
      <c r="H145" s="163">
        <v>0</v>
      </c>
      <c r="I145" s="164">
        <f t="shared" si="94"/>
        <v>-1</v>
      </c>
      <c r="J145" s="164">
        <f t="shared" si="91"/>
        <v>0</v>
      </c>
      <c r="K145" s="163">
        <v>817</v>
      </c>
      <c r="L145" s="163">
        <v>0</v>
      </c>
      <c r="M145" s="163">
        <v>189</v>
      </c>
      <c r="N145" s="163">
        <v>430</v>
      </c>
      <c r="O145" s="163">
        <v>364</v>
      </c>
      <c r="P145" s="163">
        <v>241</v>
      </c>
      <c r="Q145" s="164">
        <f t="shared" si="95"/>
        <v>-0.33791208791208793</v>
      </c>
      <c r="R145" s="164">
        <f t="shared" si="93"/>
        <v>8.8476082088182384E-4</v>
      </c>
      <c r="S145" s="163">
        <v>1030</v>
      </c>
      <c r="T145" s="163">
        <v>207</v>
      </c>
      <c r="U145" s="163">
        <v>470</v>
      </c>
      <c r="V145" s="163">
        <v>394</v>
      </c>
      <c r="W145" s="163">
        <v>241</v>
      </c>
      <c r="X145" s="164">
        <f t="shared" si="96"/>
        <v>-0.3883248730964467</v>
      </c>
      <c r="Y145" s="164">
        <f t="shared" si="97"/>
        <v>7.1627063736198412E-4</v>
      </c>
    </row>
    <row r="146" spans="1:25" x14ac:dyDescent="0.25">
      <c r="A146" s="56"/>
      <c r="B146" s="167" t="s">
        <v>145</v>
      </c>
      <c r="C146" s="168">
        <f t="shared" ref="C146:H146" si="98">C138-SUM(C139:C145)</f>
        <v>299</v>
      </c>
      <c r="D146" s="168">
        <f t="shared" si="98"/>
        <v>0</v>
      </c>
      <c r="E146" s="168">
        <f t="shared" si="98"/>
        <v>796</v>
      </c>
      <c r="F146" s="168">
        <f t="shared" si="98"/>
        <v>668</v>
      </c>
      <c r="G146" s="168">
        <f t="shared" si="98"/>
        <v>852</v>
      </c>
      <c r="H146" s="168">
        <f t="shared" si="98"/>
        <v>781</v>
      </c>
      <c r="I146" s="169">
        <f t="shared" si="94"/>
        <v>-8.333333333333337E-2</v>
      </c>
      <c r="J146" s="169">
        <f t="shared" si="91"/>
        <v>1.2188841201716738E-2</v>
      </c>
      <c r="K146" s="168">
        <f t="shared" ref="K146:P146" si="99">K138-SUM(K139:K145)</f>
        <v>4259</v>
      </c>
      <c r="L146" s="168">
        <f t="shared" si="99"/>
        <v>0</v>
      </c>
      <c r="M146" s="168">
        <f t="shared" si="99"/>
        <v>3609</v>
      </c>
      <c r="N146" s="168">
        <f t="shared" si="99"/>
        <v>5237</v>
      </c>
      <c r="O146" s="168">
        <f t="shared" si="99"/>
        <v>5410</v>
      </c>
      <c r="P146" s="168">
        <f t="shared" si="99"/>
        <v>5314</v>
      </c>
      <c r="Q146" s="169">
        <f t="shared" si="95"/>
        <v>-1.774491682070245E-2</v>
      </c>
      <c r="R146" s="169">
        <f t="shared" si="93"/>
        <v>1.9508792540107935E-2</v>
      </c>
      <c r="S146" s="168">
        <f>S138-SUM(S139:S145)</f>
        <v>4558</v>
      </c>
      <c r="T146" s="168">
        <f>T138-SUM(T139:T145)</f>
        <v>4405</v>
      </c>
      <c r="U146" s="168">
        <f>U138-SUM(U139:U145)</f>
        <v>5905</v>
      </c>
      <c r="V146" s="168">
        <f>V138-SUM(V139:V145)</f>
        <v>6262</v>
      </c>
      <c r="W146" s="168">
        <f>W138-SUM(W139:W145)</f>
        <v>6095</v>
      </c>
      <c r="X146" s="169">
        <f t="shared" si="96"/>
        <v>-2.666879591184923E-2</v>
      </c>
      <c r="Y146" s="169">
        <f t="shared" si="97"/>
        <v>1.811481134739126E-2</v>
      </c>
    </row>
    <row r="147" spans="1:25" x14ac:dyDescent="0.25">
      <c r="A147" s="56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6"/>
      <c r="B148" s="155" t="s">
        <v>68</v>
      </c>
      <c r="C148" s="175">
        <f t="shared" ref="C148:H148" si="100">C149+C152</f>
        <v>2520</v>
      </c>
      <c r="D148" s="175">
        <f t="shared" si="100"/>
        <v>615</v>
      </c>
      <c r="E148" s="175">
        <f t="shared" si="100"/>
        <v>1974</v>
      </c>
      <c r="F148" s="175">
        <f t="shared" si="100"/>
        <v>2702</v>
      </c>
      <c r="G148" s="175">
        <f t="shared" si="100"/>
        <v>2915</v>
      </c>
      <c r="H148" s="175">
        <f t="shared" si="100"/>
        <v>3402</v>
      </c>
      <c r="I148" s="176">
        <f>IFERROR(H148/G148-1,"-")</f>
        <v>0.16706689536878216</v>
      </c>
      <c r="J148" s="176">
        <f t="shared" ref="J148:J160" si="101">H148/H$8</f>
        <v>5.3094030433086227E-2</v>
      </c>
      <c r="K148" s="175">
        <f t="shared" ref="K148:P148" si="102">K149+K152</f>
        <v>6125</v>
      </c>
      <c r="L148" s="175">
        <f t="shared" si="102"/>
        <v>1532</v>
      </c>
      <c r="M148" s="175">
        <f t="shared" si="102"/>
        <v>5210</v>
      </c>
      <c r="N148" s="175">
        <f t="shared" si="102"/>
        <v>6493</v>
      </c>
      <c r="O148" s="175">
        <f t="shared" si="102"/>
        <v>7035</v>
      </c>
      <c r="P148" s="175">
        <f t="shared" si="102"/>
        <v>5741</v>
      </c>
      <c r="Q148" s="176">
        <f>IFERROR(P148/O148-1,"-")</f>
        <v>-0.18393745557924668</v>
      </c>
      <c r="R148" s="176">
        <f t="shared" ref="R148:R160" si="103">P148/P$8</f>
        <v>2.107639781196079E-2</v>
      </c>
      <c r="S148" s="175">
        <f>S149+S152</f>
        <v>8645</v>
      </c>
      <c r="T148" s="175">
        <f>T149+T152</f>
        <v>7184</v>
      </c>
      <c r="U148" s="175">
        <f>U149+U152</f>
        <v>9195</v>
      </c>
      <c r="V148" s="175">
        <f>V149+V152</f>
        <v>9950</v>
      </c>
      <c r="W148" s="175">
        <f>W149+W152</f>
        <v>9143</v>
      </c>
      <c r="X148" s="176">
        <f>IFERROR(W148/V148-1,"-")</f>
        <v>-8.11055276381909E-2</v>
      </c>
      <c r="Y148" s="176">
        <f>W148/W$8</f>
        <v>2.7173703059753616E-2</v>
      </c>
    </row>
    <row r="149" spans="1:25" x14ac:dyDescent="0.25">
      <c r="A149" s="56"/>
      <c r="B149" s="158" t="s">
        <v>97</v>
      </c>
      <c r="C149" s="159">
        <v>1572</v>
      </c>
      <c r="D149" s="159">
        <v>370</v>
      </c>
      <c r="E149" s="159">
        <v>806</v>
      </c>
      <c r="F149" s="159">
        <v>1385</v>
      </c>
      <c r="G149" s="159">
        <v>1137</v>
      </c>
      <c r="H149" s="159">
        <v>1129</v>
      </c>
      <c r="I149" s="160">
        <f>IFERROR(H149/G149-1,"-")</f>
        <v>-7.0360598065083435E-3</v>
      </c>
      <c r="J149" s="160">
        <f t="shared" si="101"/>
        <v>1.761997658993367E-2</v>
      </c>
      <c r="K149" s="159">
        <v>741</v>
      </c>
      <c r="L149" s="159">
        <v>1153</v>
      </c>
      <c r="M149" s="159">
        <v>2253</v>
      </c>
      <c r="N149" s="159">
        <v>2361</v>
      </c>
      <c r="O149" s="159">
        <v>2481</v>
      </c>
      <c r="P149" s="159">
        <v>2014</v>
      </c>
      <c r="Q149" s="160">
        <f>IFERROR(P149/O149-1,"-")</f>
        <v>-0.18823055219669493</v>
      </c>
      <c r="R149" s="160">
        <f t="shared" si="103"/>
        <v>7.3938103454605532E-3</v>
      </c>
      <c r="S149" s="159">
        <v>2313</v>
      </c>
      <c r="T149" s="159">
        <v>3059</v>
      </c>
      <c r="U149" s="159">
        <v>3746</v>
      </c>
      <c r="V149" s="159">
        <v>3618</v>
      </c>
      <c r="W149" s="159">
        <v>3143</v>
      </c>
      <c r="X149" s="160">
        <f>IFERROR(W149/V149-1,"-")</f>
        <v>-0.13128800442233279</v>
      </c>
      <c r="Y149" s="160">
        <f>W149/W$8</f>
        <v>9.3412390590403155E-3</v>
      </c>
    </row>
    <row r="150" spans="1:25" x14ac:dyDescent="0.25">
      <c r="A150" s="56"/>
      <c r="B150" s="162" t="s">
        <v>103</v>
      </c>
      <c r="C150" s="163">
        <v>277</v>
      </c>
      <c r="D150" s="163">
        <v>311</v>
      </c>
      <c r="E150" s="163">
        <v>271</v>
      </c>
      <c r="F150" s="163">
        <v>416</v>
      </c>
      <c r="G150" s="163">
        <v>360</v>
      </c>
      <c r="H150" s="163">
        <v>378</v>
      </c>
      <c r="I150" s="164">
        <f>IFERROR(H150/G150-1,"-")</f>
        <v>5.0000000000000044E-2</v>
      </c>
      <c r="J150" s="164">
        <f t="shared" si="101"/>
        <v>5.8993367147873585E-3</v>
      </c>
      <c r="K150" s="163">
        <v>259</v>
      </c>
      <c r="L150" s="163">
        <v>965</v>
      </c>
      <c r="M150" s="163">
        <v>2072</v>
      </c>
      <c r="N150" s="163">
        <v>2177</v>
      </c>
      <c r="O150" s="163">
        <v>2388</v>
      </c>
      <c r="P150" s="163">
        <v>1763</v>
      </c>
      <c r="Q150" s="164">
        <f>IFERROR(P150/O150-1,"-")</f>
        <v>-0.26172529313232828</v>
      </c>
      <c r="R150" s="164">
        <f t="shared" si="103"/>
        <v>6.4723374573222216E-3</v>
      </c>
      <c r="S150" s="163">
        <v>536</v>
      </c>
      <c r="T150" s="163">
        <v>2343</v>
      </c>
      <c r="U150" s="163">
        <v>2593</v>
      </c>
      <c r="V150" s="163">
        <v>2748</v>
      </c>
      <c r="W150" s="163">
        <v>2141</v>
      </c>
      <c r="X150" s="164">
        <f>IFERROR(W150/V150-1,"-")</f>
        <v>-0.22088791848617173</v>
      </c>
      <c r="Y150" s="164">
        <f>W150/W$8</f>
        <v>6.3632175709211957E-3</v>
      </c>
    </row>
    <row r="151" spans="1:25" x14ac:dyDescent="0.25">
      <c r="A151" s="56"/>
      <c r="B151" s="162" t="s">
        <v>100</v>
      </c>
      <c r="C151" s="163">
        <v>1295</v>
      </c>
      <c r="D151" s="163">
        <v>59</v>
      </c>
      <c r="E151" s="163">
        <v>535</v>
      </c>
      <c r="F151" s="163">
        <v>969</v>
      </c>
      <c r="G151" s="163">
        <v>777</v>
      </c>
      <c r="H151" s="163">
        <v>751</v>
      </c>
      <c r="I151" s="164">
        <f>IFERROR(H151/G151-1,"-")</f>
        <v>-3.3462033462033469E-2</v>
      </c>
      <c r="J151" s="164">
        <f t="shared" si="101"/>
        <v>1.1720639875146313E-2</v>
      </c>
      <c r="K151" s="163">
        <v>482</v>
      </c>
      <c r="L151" s="163">
        <v>188</v>
      </c>
      <c r="M151" s="163">
        <v>181</v>
      </c>
      <c r="N151" s="163">
        <v>184</v>
      </c>
      <c r="O151" s="163">
        <v>93</v>
      </c>
      <c r="P151" s="163">
        <v>251</v>
      </c>
      <c r="Q151" s="164">
        <f>IFERROR(P151/O151-1,"-")</f>
        <v>1.6989247311827955</v>
      </c>
      <c r="R151" s="164">
        <f t="shared" si="103"/>
        <v>9.2147288813833111E-4</v>
      </c>
      <c r="S151" s="163">
        <v>1777</v>
      </c>
      <c r="T151" s="163">
        <v>716</v>
      </c>
      <c r="U151" s="163">
        <v>1153</v>
      </c>
      <c r="V151" s="163">
        <v>870</v>
      </c>
      <c r="W151" s="163">
        <v>1002</v>
      </c>
      <c r="X151" s="164">
        <f>IFERROR(W151/V151-1,"-")</f>
        <v>0.15172413793103456</v>
      </c>
      <c r="Y151" s="164">
        <f>W151/W$8</f>
        <v>2.978021488119121E-3</v>
      </c>
    </row>
    <row r="152" spans="1:25" x14ac:dyDescent="0.25">
      <c r="A152" s="56"/>
      <c r="B152" s="158" t="s">
        <v>107</v>
      </c>
      <c r="C152" s="159">
        <v>948</v>
      </c>
      <c r="D152" s="159">
        <v>245</v>
      </c>
      <c r="E152" s="159">
        <v>1168</v>
      </c>
      <c r="F152" s="159">
        <v>1317</v>
      </c>
      <c r="G152" s="159">
        <v>1778</v>
      </c>
      <c r="H152" s="159">
        <v>2273</v>
      </c>
      <c r="I152" s="160">
        <f>IFERROR(H152/G152-1,"-")</f>
        <v>0.27840269966254216</v>
      </c>
      <c r="J152" s="160">
        <f t="shared" si="101"/>
        <v>3.5474053843152553E-2</v>
      </c>
      <c r="K152" s="159">
        <v>5384</v>
      </c>
      <c r="L152" s="159">
        <v>379</v>
      </c>
      <c r="M152" s="159">
        <v>2957</v>
      </c>
      <c r="N152" s="159">
        <v>4132</v>
      </c>
      <c r="O152" s="159">
        <v>4554</v>
      </c>
      <c r="P152" s="159">
        <v>3727</v>
      </c>
      <c r="Q152" s="160">
        <f>IFERROR(P152/O152-1,"-")</f>
        <v>-0.18159859464207295</v>
      </c>
      <c r="R152" s="160">
        <f t="shared" si="103"/>
        <v>1.3682587466500239E-2</v>
      </c>
      <c r="S152" s="159">
        <v>6332</v>
      </c>
      <c r="T152" s="159">
        <v>4125</v>
      </c>
      <c r="U152" s="159">
        <v>5449</v>
      </c>
      <c r="V152" s="159">
        <v>6332</v>
      </c>
      <c r="W152" s="159">
        <v>6000</v>
      </c>
      <c r="X152" s="160">
        <f>IFERROR(W152/V152-1,"-")</f>
        <v>-5.243209096651924E-2</v>
      </c>
      <c r="Y152" s="160">
        <f>W152/W$8</f>
        <v>1.78324640007133E-2</v>
      </c>
    </row>
    <row r="153" spans="1:25" s="56" customFormat="1" x14ac:dyDescent="0.25">
      <c r="B153" s="162" t="s">
        <v>110</v>
      </c>
      <c r="C153" s="163">
        <v>81</v>
      </c>
      <c r="D153" s="163">
        <v>13</v>
      </c>
      <c r="E153" s="163">
        <v>99</v>
      </c>
      <c r="F153" s="163">
        <v>96</v>
      </c>
      <c r="G153" s="163">
        <v>168</v>
      </c>
      <c r="H153" s="163">
        <v>171</v>
      </c>
      <c r="I153" s="164">
        <f t="shared" ref="I153:I160" si="104">IFERROR(H153/G153-1,"-")</f>
        <v>1.7857142857142794E-2</v>
      </c>
      <c r="J153" s="164">
        <f t="shared" si="101"/>
        <v>2.6687475614514239E-3</v>
      </c>
      <c r="K153" s="163">
        <v>2051</v>
      </c>
      <c r="L153" s="163">
        <v>12</v>
      </c>
      <c r="M153" s="163">
        <v>1257</v>
      </c>
      <c r="N153" s="163">
        <v>1653</v>
      </c>
      <c r="O153" s="163">
        <v>1869</v>
      </c>
      <c r="P153" s="163">
        <v>974</v>
      </c>
      <c r="Q153" s="164">
        <f t="shared" ref="Q153:Q160" si="105">IFERROR(P153/O153-1,"-")</f>
        <v>-0.47886570358480474</v>
      </c>
      <c r="R153" s="164">
        <f t="shared" si="103"/>
        <v>3.5757553507838025E-3</v>
      </c>
      <c r="S153" s="163">
        <v>2132</v>
      </c>
      <c r="T153" s="163">
        <v>1356</v>
      </c>
      <c r="U153" s="163">
        <v>1749</v>
      </c>
      <c r="V153" s="163">
        <v>2037</v>
      </c>
      <c r="W153" s="163">
        <v>1145</v>
      </c>
      <c r="X153" s="164">
        <f t="shared" ref="X153:X160" si="106">IFERROR(W153/V153-1,"-")</f>
        <v>-0.43789887088856161</v>
      </c>
      <c r="Y153" s="164">
        <f t="shared" ref="Y153:Y160" si="107">W153/W$8</f>
        <v>3.4030285468027877E-3</v>
      </c>
    </row>
    <row r="154" spans="1:25" s="56" customFormat="1" x14ac:dyDescent="0.25">
      <c r="B154" s="162" t="s">
        <v>113</v>
      </c>
      <c r="C154" s="163">
        <v>201</v>
      </c>
      <c r="D154" s="163">
        <v>46</v>
      </c>
      <c r="E154" s="163">
        <v>259</v>
      </c>
      <c r="F154" s="163">
        <v>339</v>
      </c>
      <c r="G154" s="163">
        <v>441</v>
      </c>
      <c r="H154" s="163">
        <v>462</v>
      </c>
      <c r="I154" s="164">
        <f t="shared" si="104"/>
        <v>4.7619047619047672E-2</v>
      </c>
      <c r="J154" s="164">
        <f t="shared" si="101"/>
        <v>7.2103004291845492E-3</v>
      </c>
      <c r="K154" s="163">
        <v>1426</v>
      </c>
      <c r="L154" s="163">
        <v>118</v>
      </c>
      <c r="M154" s="163">
        <v>593</v>
      </c>
      <c r="N154" s="163">
        <v>729</v>
      </c>
      <c r="O154" s="163">
        <v>713</v>
      </c>
      <c r="P154" s="163">
        <v>634</v>
      </c>
      <c r="Q154" s="164">
        <f t="shared" si="105"/>
        <v>-0.1107994389901823</v>
      </c>
      <c r="R154" s="164">
        <f t="shared" si="103"/>
        <v>2.3275450640625572E-3</v>
      </c>
      <c r="S154" s="163">
        <v>1627</v>
      </c>
      <c r="T154" s="163">
        <v>852</v>
      </c>
      <c r="U154" s="163">
        <v>1068</v>
      </c>
      <c r="V154" s="163">
        <v>1154</v>
      </c>
      <c r="W154" s="163">
        <v>1096</v>
      </c>
      <c r="X154" s="164">
        <f t="shared" si="106"/>
        <v>-5.0259965337954959E-2</v>
      </c>
      <c r="Y154" s="164">
        <f t="shared" si="107"/>
        <v>3.2573967574636292E-3</v>
      </c>
    </row>
    <row r="155" spans="1:25" x14ac:dyDescent="0.25">
      <c r="A155" s="56"/>
      <c r="B155" s="162" t="s">
        <v>116</v>
      </c>
      <c r="C155" s="163">
        <v>128</v>
      </c>
      <c r="D155" s="163">
        <v>62</v>
      </c>
      <c r="E155" s="163">
        <v>164</v>
      </c>
      <c r="F155" s="163">
        <v>226</v>
      </c>
      <c r="G155" s="163">
        <v>242</v>
      </c>
      <c r="H155" s="163">
        <v>391</v>
      </c>
      <c r="I155" s="164">
        <f t="shared" si="104"/>
        <v>0.61570247933884303</v>
      </c>
      <c r="J155" s="164">
        <f t="shared" si="101"/>
        <v>6.1022239563012096E-3</v>
      </c>
      <c r="K155" s="163">
        <v>611</v>
      </c>
      <c r="L155" s="163">
        <v>74</v>
      </c>
      <c r="M155" s="163">
        <v>244</v>
      </c>
      <c r="N155" s="163">
        <v>515</v>
      </c>
      <c r="O155" s="163">
        <v>572</v>
      </c>
      <c r="P155" s="163">
        <v>806</v>
      </c>
      <c r="Q155" s="164">
        <f t="shared" si="105"/>
        <v>0.40909090909090917</v>
      </c>
      <c r="R155" s="164">
        <f t="shared" si="103"/>
        <v>2.9589926208744813E-3</v>
      </c>
      <c r="S155" s="163">
        <v>739</v>
      </c>
      <c r="T155" s="163">
        <v>408</v>
      </c>
      <c r="U155" s="163">
        <v>741</v>
      </c>
      <c r="V155" s="163">
        <v>814</v>
      </c>
      <c r="W155" s="163">
        <v>1197</v>
      </c>
      <c r="X155" s="164">
        <f t="shared" si="106"/>
        <v>0.47051597051597049</v>
      </c>
      <c r="Y155" s="164">
        <f t="shared" si="107"/>
        <v>3.557576568142303E-3</v>
      </c>
    </row>
    <row r="156" spans="1:25" x14ac:dyDescent="0.25">
      <c r="A156" s="56"/>
      <c r="B156" s="162" t="s">
        <v>123</v>
      </c>
      <c r="C156" s="163">
        <v>82</v>
      </c>
      <c r="D156" s="163">
        <v>3</v>
      </c>
      <c r="E156" s="163">
        <v>69</v>
      </c>
      <c r="F156" s="163">
        <v>80</v>
      </c>
      <c r="G156" s="163">
        <v>113</v>
      </c>
      <c r="H156" s="163">
        <v>178</v>
      </c>
      <c r="I156" s="164">
        <f t="shared" si="104"/>
        <v>0.5752212389380531</v>
      </c>
      <c r="J156" s="164">
        <f t="shared" si="101"/>
        <v>2.7779945376511898E-3</v>
      </c>
      <c r="K156" s="163">
        <v>114</v>
      </c>
      <c r="L156" s="163">
        <v>9</v>
      </c>
      <c r="M156" s="163">
        <v>79</v>
      </c>
      <c r="N156" s="163">
        <v>94</v>
      </c>
      <c r="O156" s="163">
        <v>125</v>
      </c>
      <c r="P156" s="163">
        <v>134</v>
      </c>
      <c r="Q156" s="164">
        <f t="shared" si="105"/>
        <v>7.2000000000000064E-2</v>
      </c>
      <c r="R156" s="164">
        <f t="shared" si="103"/>
        <v>4.9194170123719664E-4</v>
      </c>
      <c r="S156" s="163">
        <v>196</v>
      </c>
      <c r="T156" s="163">
        <v>148</v>
      </c>
      <c r="U156" s="163">
        <v>174</v>
      </c>
      <c r="V156" s="163">
        <v>238</v>
      </c>
      <c r="W156" s="163">
        <v>312</v>
      </c>
      <c r="X156" s="164">
        <f t="shared" si="106"/>
        <v>0.31092436974789917</v>
      </c>
      <c r="Y156" s="164">
        <f t="shared" si="107"/>
        <v>9.2728812803709152E-4</v>
      </c>
    </row>
    <row r="157" spans="1:25" x14ac:dyDescent="0.25">
      <c r="A157" s="56"/>
      <c r="B157" s="162" t="s">
        <v>119</v>
      </c>
      <c r="C157" s="163">
        <v>54</v>
      </c>
      <c r="D157" s="163">
        <v>17</v>
      </c>
      <c r="E157" s="163">
        <v>50</v>
      </c>
      <c r="F157" s="163">
        <v>54</v>
      </c>
      <c r="G157" s="163">
        <v>93</v>
      </c>
      <c r="H157" s="163">
        <v>107</v>
      </c>
      <c r="I157" s="164">
        <f t="shared" si="104"/>
        <v>0.15053763440860224</v>
      </c>
      <c r="J157" s="164">
        <f t="shared" si="101"/>
        <v>1.6699180647678502E-3</v>
      </c>
      <c r="K157" s="163">
        <v>143</v>
      </c>
      <c r="L157" s="163">
        <v>9</v>
      </c>
      <c r="M157" s="163">
        <v>146</v>
      </c>
      <c r="N157" s="163">
        <v>216</v>
      </c>
      <c r="O157" s="163">
        <v>215</v>
      </c>
      <c r="P157" s="163">
        <v>239</v>
      </c>
      <c r="Q157" s="164">
        <f t="shared" si="105"/>
        <v>0.1116279069767443</v>
      </c>
      <c r="R157" s="164">
        <f t="shared" si="103"/>
        <v>8.7741840743052241E-4</v>
      </c>
      <c r="S157" s="163">
        <v>197</v>
      </c>
      <c r="T157" s="163">
        <v>196</v>
      </c>
      <c r="U157" s="163">
        <v>270</v>
      </c>
      <c r="V157" s="163">
        <v>308</v>
      </c>
      <c r="W157" s="163">
        <v>346</v>
      </c>
      <c r="X157" s="164">
        <f t="shared" si="106"/>
        <v>0.12337662337662336</v>
      </c>
      <c r="Y157" s="164">
        <f t="shared" si="107"/>
        <v>1.0283387573744669E-3</v>
      </c>
    </row>
    <row r="158" spans="1:25" x14ac:dyDescent="0.25">
      <c r="A158" s="56"/>
      <c r="B158" s="162" t="s">
        <v>128</v>
      </c>
      <c r="C158" s="163">
        <v>20</v>
      </c>
      <c r="D158" s="163">
        <v>4</v>
      </c>
      <c r="E158" s="163">
        <v>31</v>
      </c>
      <c r="F158" s="163">
        <v>15</v>
      </c>
      <c r="G158" s="163">
        <v>16</v>
      </c>
      <c r="H158" s="163">
        <v>14</v>
      </c>
      <c r="I158" s="164">
        <f t="shared" si="104"/>
        <v>-0.125</v>
      </c>
      <c r="J158" s="164">
        <f t="shared" si="101"/>
        <v>2.1849395239953179E-4</v>
      </c>
      <c r="K158" s="163">
        <v>96</v>
      </c>
      <c r="L158" s="163">
        <v>2</v>
      </c>
      <c r="M158" s="163">
        <v>65</v>
      </c>
      <c r="N158" s="163">
        <v>38</v>
      </c>
      <c r="O158" s="163">
        <v>109</v>
      </c>
      <c r="P158" s="163">
        <v>43</v>
      </c>
      <c r="Q158" s="164">
        <f t="shared" si="105"/>
        <v>-0.60550458715596323</v>
      </c>
      <c r="R158" s="164">
        <f t="shared" si="103"/>
        <v>1.5786188920298102E-4</v>
      </c>
      <c r="S158" s="163">
        <v>116</v>
      </c>
      <c r="T158" s="163">
        <v>96</v>
      </c>
      <c r="U158" s="163">
        <v>53</v>
      </c>
      <c r="V158" s="163">
        <v>125</v>
      </c>
      <c r="W158" s="163">
        <v>57</v>
      </c>
      <c r="X158" s="164">
        <f t="shared" si="106"/>
        <v>-0.54400000000000004</v>
      </c>
      <c r="Y158" s="164">
        <f t="shared" si="107"/>
        <v>1.6940840800677633E-4</v>
      </c>
    </row>
    <row r="159" spans="1:25" x14ac:dyDescent="0.25">
      <c r="A159" s="56"/>
      <c r="B159" s="162" t="s">
        <v>131</v>
      </c>
      <c r="C159" s="163">
        <v>29</v>
      </c>
      <c r="D159" s="163">
        <v>5</v>
      </c>
      <c r="E159" s="163">
        <v>10</v>
      </c>
      <c r="F159" s="163">
        <v>12</v>
      </c>
      <c r="G159" s="163">
        <v>16</v>
      </c>
      <c r="H159" s="163">
        <v>19</v>
      </c>
      <c r="I159" s="164">
        <f t="shared" si="104"/>
        <v>0.1875</v>
      </c>
      <c r="J159" s="164">
        <f t="shared" si="101"/>
        <v>2.96527506827936E-4</v>
      </c>
      <c r="K159" s="163">
        <v>114</v>
      </c>
      <c r="L159" s="163">
        <v>5</v>
      </c>
      <c r="M159" s="163">
        <v>114</v>
      </c>
      <c r="N159" s="163">
        <v>198</v>
      </c>
      <c r="O159" s="163">
        <v>105</v>
      </c>
      <c r="P159" s="163">
        <v>58</v>
      </c>
      <c r="Q159" s="164">
        <f t="shared" si="105"/>
        <v>-0.44761904761904758</v>
      </c>
      <c r="R159" s="164">
        <f t="shared" si="103"/>
        <v>2.1292999008774185E-4</v>
      </c>
      <c r="S159" s="163">
        <v>143</v>
      </c>
      <c r="T159" s="163">
        <v>124</v>
      </c>
      <c r="U159" s="163">
        <v>210</v>
      </c>
      <c r="V159" s="163">
        <v>121</v>
      </c>
      <c r="W159" s="163">
        <v>77</v>
      </c>
      <c r="X159" s="164">
        <f t="shared" si="106"/>
        <v>-0.36363636363636365</v>
      </c>
      <c r="Y159" s="164">
        <f t="shared" si="107"/>
        <v>2.2884995467582067E-4</v>
      </c>
    </row>
    <row r="160" spans="1:25" x14ac:dyDescent="0.25">
      <c r="A160" s="56"/>
      <c r="B160" s="167" t="s">
        <v>145</v>
      </c>
      <c r="C160" s="168">
        <f t="shared" ref="C160:H160" si="108">C152-SUM(C153:C159)</f>
        <v>353</v>
      </c>
      <c r="D160" s="168">
        <f t="shared" si="108"/>
        <v>95</v>
      </c>
      <c r="E160" s="168">
        <f t="shared" si="108"/>
        <v>486</v>
      </c>
      <c r="F160" s="168">
        <f t="shared" si="108"/>
        <v>495</v>
      </c>
      <c r="G160" s="168">
        <f t="shared" si="108"/>
        <v>689</v>
      </c>
      <c r="H160" s="168">
        <f t="shared" si="108"/>
        <v>931</v>
      </c>
      <c r="I160" s="169">
        <f t="shared" si="104"/>
        <v>0.35123367198838906</v>
      </c>
      <c r="J160" s="169">
        <f t="shared" si="101"/>
        <v>1.4529847834568864E-2</v>
      </c>
      <c r="K160" s="168">
        <f t="shared" ref="K160:P160" si="109">K152-SUM(K153:K159)</f>
        <v>829</v>
      </c>
      <c r="L160" s="168">
        <f t="shared" si="109"/>
        <v>150</v>
      </c>
      <c r="M160" s="168">
        <f t="shared" si="109"/>
        <v>459</v>
      </c>
      <c r="N160" s="168">
        <f t="shared" si="109"/>
        <v>689</v>
      </c>
      <c r="O160" s="168">
        <f t="shared" si="109"/>
        <v>846</v>
      </c>
      <c r="P160" s="168">
        <f t="shared" si="109"/>
        <v>839</v>
      </c>
      <c r="Q160" s="169">
        <f t="shared" si="105"/>
        <v>-8.2742316784869541E-3</v>
      </c>
      <c r="R160" s="169">
        <f t="shared" si="103"/>
        <v>3.0801424428209554E-3</v>
      </c>
      <c r="S160" s="168">
        <f>S152-SUM(S153:S159)</f>
        <v>1182</v>
      </c>
      <c r="T160" s="168">
        <f>T152-SUM(T153:T159)</f>
        <v>945</v>
      </c>
      <c r="U160" s="168">
        <f>U152-SUM(U153:U159)</f>
        <v>1184</v>
      </c>
      <c r="V160" s="168">
        <f>V152-SUM(V153:V159)</f>
        <v>1535</v>
      </c>
      <c r="W160" s="168">
        <f>W152-SUM(W153:W159)</f>
        <v>1770</v>
      </c>
      <c r="X160" s="169">
        <f t="shared" si="106"/>
        <v>0.15309446254071668</v>
      </c>
      <c r="Y160" s="169">
        <f t="shared" si="107"/>
        <v>5.2605768802104231E-3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EC696-638F-4371-8D09-105518238389}">
  <sheetPr codeName="Hoja19"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298" t="s">
        <v>62</v>
      </c>
      <c r="D6" s="299"/>
      <c r="E6" s="299"/>
      <c r="F6" s="299"/>
      <c r="G6" s="299"/>
      <c r="H6" s="299"/>
      <c r="I6" s="299"/>
      <c r="J6" s="299"/>
      <c r="K6" s="298" t="s">
        <v>61</v>
      </c>
      <c r="L6" s="299"/>
      <c r="M6" s="299"/>
      <c r="N6" s="299"/>
      <c r="O6" s="299"/>
      <c r="P6" s="299"/>
      <c r="Q6" s="299"/>
      <c r="R6" s="299"/>
      <c r="S6" s="298" t="s">
        <v>137</v>
      </c>
      <c r="T6" s="299"/>
      <c r="U6" s="299"/>
      <c r="V6" s="299"/>
      <c r="W6" s="299"/>
      <c r="X6" s="299"/>
      <c r="Y6" s="299"/>
      <c r="Z6" s="299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68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96</v>
      </c>
      <c r="B10" s="158" t="s">
        <v>97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103</v>
      </c>
      <c r="B11" s="162" t="s">
        <v>103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100</v>
      </c>
      <c r="B12" s="162" t="s">
        <v>100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146</v>
      </c>
      <c r="B13" s="158" t="s">
        <v>107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110</v>
      </c>
      <c r="B14" s="162" t="s">
        <v>110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113</v>
      </c>
      <c r="B15" s="162" t="s">
        <v>113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116</v>
      </c>
      <c r="B16" s="162" t="s">
        <v>116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123</v>
      </c>
      <c r="B17" s="162" t="s">
        <v>123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119</v>
      </c>
      <c r="B18" s="162" t="s">
        <v>119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128</v>
      </c>
      <c r="B19" s="162" t="s">
        <v>128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131</v>
      </c>
      <c r="B20" s="162" t="s">
        <v>131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145</v>
      </c>
      <c r="B21" s="167" t="s">
        <v>145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68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96</v>
      </c>
      <c r="B24" s="158" t="s">
        <v>97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103</v>
      </c>
      <c r="B25" s="162" t="s">
        <v>103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100</v>
      </c>
      <c r="B26" s="162" t="s">
        <v>100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146</v>
      </c>
      <c r="B27" s="158" t="s">
        <v>107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110</v>
      </c>
      <c r="B28" s="162" t="s">
        <v>110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113</v>
      </c>
      <c r="B29" s="162" t="s">
        <v>113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116</v>
      </c>
      <c r="B30" s="162" t="s">
        <v>116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123</v>
      </c>
      <c r="B31" s="162" t="s">
        <v>123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119</v>
      </c>
      <c r="B32" s="162" t="s">
        <v>119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128</v>
      </c>
      <c r="B33" s="162" t="s">
        <v>128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131</v>
      </c>
      <c r="B34" s="162" t="s">
        <v>131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145</v>
      </c>
      <c r="B35" s="167" t="s">
        <v>145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68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96</v>
      </c>
      <c r="B38" s="158" t="s">
        <v>97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103</v>
      </c>
      <c r="B39" s="162" t="s">
        <v>103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100</v>
      </c>
      <c r="B40" s="162" t="s">
        <v>100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146</v>
      </c>
      <c r="B41" s="158" t="s">
        <v>107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110</v>
      </c>
      <c r="B42" s="162" t="s">
        <v>110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113</v>
      </c>
      <c r="B43" s="162" t="s">
        <v>113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116</v>
      </c>
      <c r="B44" s="162" t="s">
        <v>116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123</v>
      </c>
      <c r="B45" s="162" t="s">
        <v>123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119</v>
      </c>
      <c r="B46" s="162" t="s">
        <v>119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128</v>
      </c>
      <c r="B47" s="162" t="s">
        <v>128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131</v>
      </c>
      <c r="B48" s="162" t="s">
        <v>131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145</v>
      </c>
      <c r="B49" s="167" t="s">
        <v>145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68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96</v>
      </c>
      <c r="B52" s="158" t="s">
        <v>97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146</v>
      </c>
      <c r="B55" s="158" t="s">
        <v>107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145</v>
      </c>
      <c r="B63" s="167" t="s">
        <v>145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68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96</v>
      </c>
      <c r="B66" s="158" t="s">
        <v>97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103</v>
      </c>
      <c r="B67" s="162" t="s">
        <v>103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100</v>
      </c>
      <c r="B68" s="162" t="s">
        <v>100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146</v>
      </c>
      <c r="B69" s="158" t="s">
        <v>107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110</v>
      </c>
      <c r="B70" s="162" t="s">
        <v>110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113</v>
      </c>
      <c r="B71" s="162" t="s">
        <v>113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116</v>
      </c>
      <c r="B72" s="162" t="s">
        <v>116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123</v>
      </c>
      <c r="B73" s="162" t="s">
        <v>123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128</v>
      </c>
      <c r="B75" s="162" t="s">
        <v>128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131</v>
      </c>
      <c r="B76" s="162" t="s">
        <v>131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145</v>
      </c>
      <c r="B77" s="167" t="s">
        <v>145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68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96</v>
      </c>
      <c r="B80" s="158" t="s">
        <v>97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103</v>
      </c>
      <c r="B81" s="162" t="s">
        <v>103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100</v>
      </c>
      <c r="B82" s="162" t="s">
        <v>100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146</v>
      </c>
      <c r="B83" s="158" t="s">
        <v>107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110</v>
      </c>
      <c r="B84" s="162" t="s">
        <v>110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113</v>
      </c>
      <c r="B85" s="162" t="s">
        <v>113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116</v>
      </c>
      <c r="B86" s="162" t="s">
        <v>116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123</v>
      </c>
      <c r="B87" s="162" t="s">
        <v>123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119</v>
      </c>
      <c r="B88" s="162" t="s">
        <v>119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128</v>
      </c>
      <c r="B89" s="162" t="s">
        <v>128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131</v>
      </c>
      <c r="B90" s="162" t="s">
        <v>131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145</v>
      </c>
      <c r="B91" s="167" t="s">
        <v>145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68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96</v>
      </c>
      <c r="B94" s="158" t="s">
        <v>97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103</v>
      </c>
      <c r="B95" s="162" t="s">
        <v>103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100</v>
      </c>
      <c r="B96" s="162" t="s">
        <v>100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146</v>
      </c>
      <c r="B97" s="158" t="s">
        <v>107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110</v>
      </c>
      <c r="B98" s="162" t="s">
        <v>110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113</v>
      </c>
      <c r="B99" s="162" t="s">
        <v>113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116</v>
      </c>
      <c r="B100" s="162" t="s">
        <v>116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123</v>
      </c>
      <c r="B101" s="162" t="s">
        <v>123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119</v>
      </c>
      <c r="B102" s="162" t="s">
        <v>119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128</v>
      </c>
      <c r="B103" s="162" t="s">
        <v>128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131</v>
      </c>
      <c r="B104" s="162" t="s">
        <v>131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145</v>
      </c>
      <c r="B105" s="167" t="s">
        <v>145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68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96</v>
      </c>
      <c r="B108" s="158" t="s">
        <v>97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146</v>
      </c>
      <c r="B111" s="158" t="s">
        <v>107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145</v>
      </c>
      <c r="B119" s="167" t="s">
        <v>145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68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96</v>
      </c>
      <c r="B122" s="158" t="s">
        <v>97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103</v>
      </c>
      <c r="B123" s="162" t="s">
        <v>103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100</v>
      </c>
      <c r="B124" s="162" t="s">
        <v>100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146</v>
      </c>
      <c r="B125" s="158" t="s">
        <v>107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110</v>
      </c>
      <c r="B126" s="162" t="s">
        <v>110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113</v>
      </c>
      <c r="B127" s="162" t="s">
        <v>113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116</v>
      </c>
      <c r="B128" s="162" t="s">
        <v>116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123</v>
      </c>
      <c r="B129" s="162" t="s">
        <v>123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119</v>
      </c>
      <c r="B130" s="162" t="s">
        <v>119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128</v>
      </c>
      <c r="B131" s="162" t="s">
        <v>128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131</v>
      </c>
      <c r="B132" s="162" t="s">
        <v>131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145</v>
      </c>
      <c r="B133" s="167" t="s">
        <v>145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68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96</v>
      </c>
      <c r="B136" s="158" t="s">
        <v>97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103</v>
      </c>
      <c r="B137" s="162" t="s">
        <v>103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146</v>
      </c>
      <c r="B139" s="158" t="s">
        <v>107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110</v>
      </c>
      <c r="B140" s="162" t="s">
        <v>110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113</v>
      </c>
      <c r="B141" s="162" t="s">
        <v>113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116</v>
      </c>
      <c r="B142" s="162" t="s">
        <v>116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123</v>
      </c>
      <c r="B143" s="162" t="s">
        <v>123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119</v>
      </c>
      <c r="B144" s="162" t="s">
        <v>119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128</v>
      </c>
      <c r="B145" s="162" t="s">
        <v>128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131</v>
      </c>
      <c r="B146" s="162" t="s">
        <v>131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145</v>
      </c>
      <c r="B147" s="167" t="s">
        <v>145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68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96</v>
      </c>
      <c r="B150" s="158" t="s">
        <v>97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103</v>
      </c>
      <c r="B151" s="162" t="s">
        <v>103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100</v>
      </c>
      <c r="B152" s="162" t="s">
        <v>100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146</v>
      </c>
      <c r="B153" s="158" t="s">
        <v>107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110</v>
      </c>
      <c r="B154" s="162" t="s">
        <v>110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113</v>
      </c>
      <c r="B155" s="162" t="s">
        <v>113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116</v>
      </c>
      <c r="B156" s="162" t="s">
        <v>116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123</v>
      </c>
      <c r="B157" s="162" t="s">
        <v>123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119</v>
      </c>
      <c r="B158" s="162" t="s">
        <v>119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128</v>
      </c>
      <c r="B159" s="162" t="s">
        <v>128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131</v>
      </c>
      <c r="B160" s="162" t="s">
        <v>131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145</v>
      </c>
      <c r="B161" s="167" t="s">
        <v>145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33E6C-2694-4B82-A95D-0F5EA107AA04}">
  <sheetPr codeName="Hoja20"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417D-E269-4058-AC77-287A147B1919}">
  <sheetPr codeName="Hoja2"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8" t="s">
        <v>218</v>
      </c>
      <c r="C4" s="268"/>
      <c r="D4" s="268"/>
      <c r="E4" s="268"/>
      <c r="F4" s="268"/>
      <c r="G4" s="268"/>
      <c r="H4" s="268"/>
      <c r="I4" s="268"/>
      <c r="J4" s="268"/>
      <c r="K4" s="268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2" x14ac:dyDescent="0.25">
      <c r="B7" s="269" t="s">
        <v>50</v>
      </c>
      <c r="C7" s="272" t="s">
        <v>8</v>
      </c>
      <c r="D7" s="15" t="s">
        <v>30</v>
      </c>
      <c r="E7" s="16">
        <v>2476</v>
      </c>
      <c r="F7" s="16">
        <v>11584</v>
      </c>
      <c r="G7" s="16">
        <v>15634</v>
      </c>
      <c r="H7" s="16">
        <v>17228</v>
      </c>
      <c r="I7" s="16">
        <v>20420</v>
      </c>
      <c r="J7" s="17">
        <f>I7/H7-1</f>
        <v>0.18527977710703514</v>
      </c>
      <c r="K7" s="16">
        <f>I7-H7</f>
        <v>3192</v>
      </c>
      <c r="L7" s="18">
        <f>I7/$I$7</f>
        <v>1</v>
      </c>
    </row>
    <row r="8" spans="2:12" x14ac:dyDescent="0.25">
      <c r="B8" s="270"/>
      <c r="C8" s="273"/>
      <c r="D8" s="19" t="s">
        <v>31</v>
      </c>
      <c r="E8" s="20">
        <v>2470</v>
      </c>
      <c r="F8" s="20">
        <v>9886</v>
      </c>
      <c r="G8" s="20">
        <v>13452</v>
      </c>
      <c r="H8" s="20">
        <v>15230</v>
      </c>
      <c r="I8" s="20">
        <v>18184</v>
      </c>
      <c r="J8" s="21">
        <f t="shared" ref="J8:J20" si="0">I8/H8-1</f>
        <v>0.19395929087327635</v>
      </c>
      <c r="K8" s="20">
        <f t="shared" ref="K8:K17" si="1">I8-H8</f>
        <v>2954</v>
      </c>
      <c r="L8" s="22">
        <f>I8/$I$7</f>
        <v>0.89049951028403529</v>
      </c>
    </row>
    <row r="9" spans="2:12" x14ac:dyDescent="0.25">
      <c r="B9" s="270"/>
      <c r="C9" s="274"/>
      <c r="D9" s="23" t="s">
        <v>32</v>
      </c>
      <c r="E9" s="24">
        <v>6</v>
      </c>
      <c r="F9" s="24">
        <v>1698</v>
      </c>
      <c r="G9" s="24">
        <v>2182</v>
      </c>
      <c r="H9" s="24">
        <v>1998</v>
      </c>
      <c r="I9" s="24">
        <v>2236</v>
      </c>
      <c r="J9" s="25">
        <f>IFERROR(I9/H9-1,"-")</f>
        <v>0.11911911911911921</v>
      </c>
      <c r="K9" s="24">
        <f>IFERROR(I9-H9,"-")</f>
        <v>238</v>
      </c>
      <c r="L9" s="25">
        <f>IFERROR(I9/$I$7,"-")</f>
        <v>0.10950048971596474</v>
      </c>
    </row>
    <row r="10" spans="2:12" x14ac:dyDescent="0.25">
      <c r="B10" s="270"/>
      <c r="C10" s="275" t="s">
        <v>33</v>
      </c>
      <c r="D10" s="26" t="s">
        <v>30</v>
      </c>
      <c r="E10" s="27">
        <v>3571</v>
      </c>
      <c r="F10" s="27">
        <v>15013</v>
      </c>
      <c r="G10" s="27">
        <v>18881</v>
      </c>
      <c r="H10" s="27">
        <v>21087</v>
      </c>
      <c r="I10" s="27">
        <v>23878</v>
      </c>
      <c r="J10" s="28">
        <f t="shared" si="0"/>
        <v>0.13235642813107606</v>
      </c>
      <c r="K10" s="27">
        <f t="shared" si="1"/>
        <v>2791</v>
      </c>
      <c r="L10" s="18">
        <f>I10/$I$10</f>
        <v>1</v>
      </c>
    </row>
    <row r="11" spans="2:12" x14ac:dyDescent="0.25">
      <c r="B11" s="270"/>
      <c r="C11" s="276"/>
      <c r="D11" s="4" t="s">
        <v>31</v>
      </c>
      <c r="E11" s="29">
        <v>3565</v>
      </c>
      <c r="F11" s="29">
        <v>12919</v>
      </c>
      <c r="G11" s="29">
        <v>16099</v>
      </c>
      <c r="H11" s="29">
        <v>18404</v>
      </c>
      <c r="I11" s="29">
        <v>20890</v>
      </c>
      <c r="J11" s="30">
        <f t="shared" si="0"/>
        <v>0.13507933058030863</v>
      </c>
      <c r="K11" s="29">
        <f t="shared" si="1"/>
        <v>2486</v>
      </c>
      <c r="L11" s="31">
        <f>I11/$I$10</f>
        <v>0.87486389144819499</v>
      </c>
    </row>
    <row r="12" spans="2:12" x14ac:dyDescent="0.25">
      <c r="B12" s="270"/>
      <c r="C12" s="277"/>
      <c r="D12" s="32" t="s">
        <v>32</v>
      </c>
      <c r="E12" s="33">
        <v>6</v>
      </c>
      <c r="F12" s="33">
        <v>2094</v>
      </c>
      <c r="G12" s="33">
        <v>2782</v>
      </c>
      <c r="H12" s="33">
        <v>2683</v>
      </c>
      <c r="I12" s="33">
        <v>2988</v>
      </c>
      <c r="J12" s="34">
        <f>IFERROR(I12/H12-1,"-")</f>
        <v>0.11367871785314954</v>
      </c>
      <c r="K12" s="33">
        <f>IFERROR(I12-H12,"-")</f>
        <v>305</v>
      </c>
      <c r="L12" s="34">
        <f>IFERROR(I12/$I$10,"-")</f>
        <v>0.12513610855180501</v>
      </c>
    </row>
    <row r="13" spans="2:12" x14ac:dyDescent="0.25">
      <c r="B13" s="270"/>
      <c r="C13" s="272" t="s">
        <v>21</v>
      </c>
      <c r="D13" s="15" t="s">
        <v>30</v>
      </c>
      <c r="E13" s="16">
        <v>18472</v>
      </c>
      <c r="F13" s="16">
        <v>95884</v>
      </c>
      <c r="G13" s="16">
        <v>98876</v>
      </c>
      <c r="H13" s="16">
        <v>114993</v>
      </c>
      <c r="I13" s="16">
        <v>115159</v>
      </c>
      <c r="J13" s="17">
        <f t="shared" si="0"/>
        <v>1.443566130112206E-3</v>
      </c>
      <c r="K13" s="16">
        <f t="shared" si="1"/>
        <v>166</v>
      </c>
      <c r="L13" s="18">
        <f>I13/$I$13</f>
        <v>1</v>
      </c>
    </row>
    <row r="14" spans="2:12" x14ac:dyDescent="0.25">
      <c r="B14" s="270"/>
      <c r="C14" s="273"/>
      <c r="D14" s="19" t="s">
        <v>31</v>
      </c>
      <c r="E14" s="20">
        <v>18444</v>
      </c>
      <c r="F14" s="20">
        <v>82498</v>
      </c>
      <c r="G14" s="20">
        <v>81033</v>
      </c>
      <c r="H14" s="20">
        <v>94186</v>
      </c>
      <c r="I14" s="20">
        <v>93832</v>
      </c>
      <c r="J14" s="21">
        <f t="shared" si="0"/>
        <v>-3.7585203745779117E-3</v>
      </c>
      <c r="K14" s="20">
        <f t="shared" si="1"/>
        <v>-354</v>
      </c>
      <c r="L14" s="22">
        <f>I14/$I$13</f>
        <v>0.81480387985307268</v>
      </c>
    </row>
    <row r="15" spans="2:12" x14ac:dyDescent="0.25">
      <c r="B15" s="270"/>
      <c r="C15" s="274"/>
      <c r="D15" s="23" t="s">
        <v>32</v>
      </c>
      <c r="E15" s="24">
        <v>28</v>
      </c>
      <c r="F15" s="24">
        <v>13386</v>
      </c>
      <c r="G15" s="24">
        <v>17843</v>
      </c>
      <c r="H15" s="24">
        <v>20807</v>
      </c>
      <c r="I15" s="24">
        <v>21327</v>
      </c>
      <c r="J15" s="25">
        <f>IFERROR(I15/H15-1,"-")</f>
        <v>2.4991589368962286E-2</v>
      </c>
      <c r="K15" s="24">
        <f>IFERROR(I15-H15,"-")</f>
        <v>520</v>
      </c>
      <c r="L15" s="25">
        <f>IFERROR(I15/$I$13,"-")</f>
        <v>0.1851961201469273</v>
      </c>
    </row>
    <row r="16" spans="2:12" x14ac:dyDescent="0.25">
      <c r="B16" s="270"/>
      <c r="C16" s="275" t="s">
        <v>22</v>
      </c>
      <c r="D16" s="26" t="s">
        <v>30</v>
      </c>
      <c r="E16" s="35">
        <v>7.4604200323101777</v>
      </c>
      <c r="F16" s="35">
        <v>8.2772790055248624</v>
      </c>
      <c r="G16" s="35">
        <v>6.3244211334271458</v>
      </c>
      <c r="H16" s="35">
        <v>6.6747736243324818</v>
      </c>
      <c r="I16" s="35">
        <v>5.639520078354554</v>
      </c>
      <c r="J16" s="36">
        <f t="shared" si="0"/>
        <v>-0.15509942422675937</v>
      </c>
      <c r="K16" s="37">
        <f t="shared" si="1"/>
        <v>-1.0352535459779277</v>
      </c>
      <c r="L16" s="38"/>
    </row>
    <row r="17" spans="2:12" x14ac:dyDescent="0.25">
      <c r="B17" s="270"/>
      <c r="C17" s="276"/>
      <c r="D17" s="4" t="s">
        <v>31</v>
      </c>
      <c r="E17" s="39">
        <f>E14/E8</f>
        <v>7.4672064777327938</v>
      </c>
      <c r="F17" s="39">
        <f t="shared" ref="F17:I17" si="2">F14/F8</f>
        <v>8.3449322273922721</v>
      </c>
      <c r="G17" s="39">
        <f t="shared" si="2"/>
        <v>6.0238626226583412</v>
      </c>
      <c r="H17" s="39">
        <f t="shared" si="2"/>
        <v>6.1842416283650685</v>
      </c>
      <c r="I17" s="39">
        <f t="shared" si="2"/>
        <v>5.1601407831060273</v>
      </c>
      <c r="J17" s="40">
        <f t="shared" si="0"/>
        <v>-0.1655984527774319</v>
      </c>
      <c r="K17" s="41">
        <f t="shared" si="1"/>
        <v>-1.0241008452590412</v>
      </c>
      <c r="L17" s="42"/>
    </row>
    <row r="18" spans="2:12" x14ac:dyDescent="0.25">
      <c r="B18" s="270"/>
      <c r="C18" s="277"/>
      <c r="D18" s="32" t="s">
        <v>32</v>
      </c>
      <c r="E18" s="43">
        <f>IFERROR(E15/E9,"-")</f>
        <v>4.666666666666667</v>
      </c>
      <c r="F18" s="43">
        <f t="shared" ref="F18:I18" si="3">IFERROR(F15/F9,"-")</f>
        <v>7.88339222614841</v>
      </c>
      <c r="G18" s="43">
        <f t="shared" si="3"/>
        <v>8.1773602199816686</v>
      </c>
      <c r="H18" s="43">
        <f t="shared" si="3"/>
        <v>10.413913913913914</v>
      </c>
      <c r="I18" s="43">
        <f t="shared" si="3"/>
        <v>9.5380143112701248</v>
      </c>
      <c r="J18" s="34">
        <f>IFERROR(I18/H18-1,"-")</f>
        <v>-8.4108588748127655E-2</v>
      </c>
      <c r="K18" s="33">
        <f>IFERROR(I18-H18,"-")</f>
        <v>-0.87589960264378952</v>
      </c>
      <c r="L18" s="34"/>
    </row>
    <row r="19" spans="2:12" x14ac:dyDescent="0.25">
      <c r="B19" s="270"/>
      <c r="C19" s="278" t="s">
        <v>34</v>
      </c>
      <c r="D19" s="15" t="s">
        <v>30</v>
      </c>
      <c r="E19" s="18">
        <v>0.29010000000000002</v>
      </c>
      <c r="F19" s="18">
        <v>0.7419</v>
      </c>
      <c r="G19" s="18">
        <v>0.66569999999999996</v>
      </c>
      <c r="H19" s="18">
        <v>0.77329999999999999</v>
      </c>
      <c r="I19" s="18">
        <v>0.76390000000000002</v>
      </c>
      <c r="J19" s="17">
        <f t="shared" si="0"/>
        <v>-1.2155696366222601E-2</v>
      </c>
      <c r="K19" s="44">
        <f>(I19-H19)*100</f>
        <v>-0.93999999999999639</v>
      </c>
      <c r="L19" s="18"/>
    </row>
    <row r="20" spans="2:12" x14ac:dyDescent="0.25">
      <c r="B20" s="270"/>
      <c r="C20" s="279"/>
      <c r="D20" s="19" t="s">
        <v>31</v>
      </c>
      <c r="E20" s="22">
        <v>0.29600000000000004</v>
      </c>
      <c r="F20" s="22">
        <v>0.80040000000000011</v>
      </c>
      <c r="G20" s="22">
        <v>0.66769999999999996</v>
      </c>
      <c r="H20" s="22">
        <v>0.77610000000000001</v>
      </c>
      <c r="I20" s="22">
        <v>0.76029999999999998</v>
      </c>
      <c r="J20" s="21">
        <f t="shared" si="0"/>
        <v>-2.0358201262723918E-2</v>
      </c>
      <c r="K20" s="45">
        <f>(I20-H20)*100</f>
        <v>-1.5800000000000036</v>
      </c>
      <c r="L20" s="22"/>
    </row>
    <row r="21" spans="2:12" x14ac:dyDescent="0.25">
      <c r="B21" s="270"/>
      <c r="C21" s="280"/>
      <c r="D21" s="23" t="s">
        <v>32</v>
      </c>
      <c r="E21" s="25">
        <v>2.0499999999999997E-2</v>
      </c>
      <c r="F21" s="25">
        <v>0.51159999999999994</v>
      </c>
      <c r="G21" s="25">
        <v>0.65709999999999991</v>
      </c>
      <c r="H21" s="25">
        <v>0.7609999999999999</v>
      </c>
      <c r="I21" s="25">
        <v>0.78</v>
      </c>
      <c r="J21" s="25">
        <f>IFERROR(I21/H21-1,"-")</f>
        <v>2.4967148488830748E-2</v>
      </c>
      <c r="K21" s="24">
        <f>IFERROR(I21-H21,"-")</f>
        <v>1.9000000000000128E-2</v>
      </c>
      <c r="L21" s="46"/>
    </row>
    <row r="22" spans="2:12" x14ac:dyDescent="0.25">
      <c r="B22" s="270"/>
      <c r="C22" s="281" t="s">
        <v>35</v>
      </c>
      <c r="D22" s="26" t="s">
        <v>30</v>
      </c>
      <c r="E22" s="27">
        <v>2054</v>
      </c>
      <c r="F22" s="27">
        <v>4169</v>
      </c>
      <c r="G22" s="27">
        <v>4791</v>
      </c>
      <c r="H22" s="27">
        <v>4797</v>
      </c>
      <c r="I22" s="27">
        <v>4863</v>
      </c>
      <c r="J22" s="36">
        <f>I22/H22-1</f>
        <v>1.3758599124452875E-2</v>
      </c>
      <c r="K22" s="27">
        <f>I22-H22</f>
        <v>66</v>
      </c>
      <c r="L22" s="38">
        <f>I22/$I$22</f>
        <v>1</v>
      </c>
    </row>
    <row r="23" spans="2:12" x14ac:dyDescent="0.25">
      <c r="B23" s="270"/>
      <c r="C23" s="282"/>
      <c r="D23" s="4" t="s">
        <v>31</v>
      </c>
      <c r="E23" s="29">
        <v>2010</v>
      </c>
      <c r="F23" s="29">
        <v>3325</v>
      </c>
      <c r="G23" s="29">
        <v>3915</v>
      </c>
      <c r="H23" s="29">
        <v>3915</v>
      </c>
      <c r="I23" s="29">
        <v>3981</v>
      </c>
      <c r="J23" s="40">
        <f>I23/H23-1</f>
        <v>1.6858237547892729E-2</v>
      </c>
      <c r="K23" s="29">
        <f>I23-H23</f>
        <v>66</v>
      </c>
      <c r="L23" s="42">
        <f>I23/$I$22</f>
        <v>0.81863047501542263</v>
      </c>
    </row>
    <row r="24" spans="2:12" x14ac:dyDescent="0.25">
      <c r="B24" s="271"/>
      <c r="C24" s="283"/>
      <c r="D24" s="32" t="s">
        <v>32</v>
      </c>
      <c r="E24" s="33">
        <v>44</v>
      </c>
      <c r="F24" s="33">
        <v>844</v>
      </c>
      <c r="G24" s="33">
        <v>876</v>
      </c>
      <c r="H24" s="33">
        <v>882</v>
      </c>
      <c r="I24" s="33">
        <v>882</v>
      </c>
      <c r="J24" s="34">
        <f>IFERROR(I24/H24-1,"-")</f>
        <v>0</v>
      </c>
      <c r="K24" s="33">
        <f>IFERROR(I24-H24,"-")</f>
        <v>0</v>
      </c>
      <c r="L24" s="34">
        <f>IFERROR(I24/$I$22,"-")</f>
        <v>0.18136952498457742</v>
      </c>
    </row>
    <row r="25" spans="2:12" ht="7.5" customHeight="1" x14ac:dyDescent="0.25"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47"/>
    </row>
    <row r="26" spans="2:12" ht="24.75" customHeight="1" x14ac:dyDescent="0.25">
      <c r="B26" s="266" t="s">
        <v>36</v>
      </c>
      <c r="C26" s="267"/>
      <c r="D26" s="267"/>
      <c r="E26" s="267"/>
      <c r="F26" s="267"/>
      <c r="G26" s="267"/>
      <c r="H26" s="267"/>
      <c r="I26" s="267"/>
      <c r="J26" s="267"/>
      <c r="K26" s="267"/>
    </row>
    <row r="29" spans="2:12" ht="21.75" customHeight="1" thickBot="1" x14ac:dyDescent="0.3">
      <c r="B29" s="268" t="s">
        <v>218</v>
      </c>
      <c r="C29" s="268"/>
      <c r="D29" s="268"/>
      <c r="E29" s="268"/>
      <c r="F29" s="268"/>
      <c r="G29" s="268"/>
      <c r="H29" s="268"/>
      <c r="I29" s="268"/>
      <c r="J29" s="268"/>
      <c r="K29" s="268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224</v>
      </c>
      <c r="F31" s="13" t="s">
        <v>225</v>
      </c>
      <c r="G31" s="13" t="s">
        <v>226</v>
      </c>
      <c r="H31" s="13" t="s">
        <v>227</v>
      </c>
      <c r="I31" s="13" t="s">
        <v>228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enero 2025</v>
      </c>
    </row>
    <row r="32" spans="2:12" ht="15" customHeight="1" x14ac:dyDescent="0.25">
      <c r="B32" s="269" t="s">
        <v>50</v>
      </c>
      <c r="C32" s="272" t="s">
        <v>8</v>
      </c>
      <c r="D32" s="15" t="s">
        <v>30</v>
      </c>
      <c r="E32" s="49">
        <v>2476</v>
      </c>
      <c r="F32" s="49">
        <v>11584</v>
      </c>
      <c r="G32" s="49">
        <v>15634</v>
      </c>
      <c r="H32" s="49">
        <v>17228</v>
      </c>
      <c r="I32" s="49">
        <v>20420</v>
      </c>
      <c r="J32" s="17">
        <f>I32/H32-1</f>
        <v>0.18527977710703514</v>
      </c>
      <c r="K32" s="16">
        <f>I32-H32</f>
        <v>3192</v>
      </c>
      <c r="L32" s="18">
        <f>I32/$I$32</f>
        <v>1</v>
      </c>
    </row>
    <row r="33" spans="1:12" x14ac:dyDescent="0.25">
      <c r="B33" s="270"/>
      <c r="C33" s="273"/>
      <c r="D33" s="19" t="s">
        <v>31</v>
      </c>
      <c r="E33" s="50">
        <v>2470</v>
      </c>
      <c r="F33" s="50">
        <v>9886</v>
      </c>
      <c r="G33" s="50">
        <v>13452</v>
      </c>
      <c r="H33" s="50">
        <v>15230</v>
      </c>
      <c r="I33" s="50">
        <v>18184</v>
      </c>
      <c r="J33" s="21">
        <f t="shared" ref="J33:J45" si="4">I33/H33-1</f>
        <v>0.19395929087327635</v>
      </c>
      <c r="K33" s="20">
        <f t="shared" ref="K33:K42" si="5">I33-H33</f>
        <v>2954</v>
      </c>
      <c r="L33" s="22">
        <f>I33/$I$32</f>
        <v>0.89049951028403529</v>
      </c>
    </row>
    <row r="34" spans="1:12" x14ac:dyDescent="0.25">
      <c r="B34" s="270"/>
      <c r="C34" s="274"/>
      <c r="D34" s="23" t="s">
        <v>32</v>
      </c>
      <c r="E34" s="24">
        <v>6</v>
      </c>
      <c r="F34" s="24">
        <v>1698</v>
      </c>
      <c r="G34" s="24">
        <v>2182</v>
      </c>
      <c r="H34" s="24">
        <v>1998</v>
      </c>
      <c r="I34" s="24">
        <v>2236</v>
      </c>
      <c r="J34" s="25">
        <f>IFERROR(I34/H34-1,"-")</f>
        <v>0.11911911911911921</v>
      </c>
      <c r="K34" s="24">
        <f>IFERROR(I34-H34,"-")</f>
        <v>238</v>
      </c>
      <c r="L34" s="25">
        <f>IFERROR(I34/I32,"-")</f>
        <v>0.10950048971596474</v>
      </c>
    </row>
    <row r="35" spans="1:12" x14ac:dyDescent="0.25">
      <c r="B35" s="270"/>
      <c r="C35" s="275" t="s">
        <v>33</v>
      </c>
      <c r="D35" s="26" t="s">
        <v>30</v>
      </c>
      <c r="E35" s="51">
        <v>3571</v>
      </c>
      <c r="F35" s="51">
        <v>15013</v>
      </c>
      <c r="G35" s="51">
        <v>18881</v>
      </c>
      <c r="H35" s="51">
        <v>21087</v>
      </c>
      <c r="I35" s="51">
        <v>23878</v>
      </c>
      <c r="J35" s="28">
        <f t="shared" si="4"/>
        <v>0.13235642813107606</v>
      </c>
      <c r="K35" s="27">
        <f t="shared" si="5"/>
        <v>2791</v>
      </c>
      <c r="L35" s="18">
        <f>I35/$I$35</f>
        <v>1</v>
      </c>
    </row>
    <row r="36" spans="1:12" x14ac:dyDescent="0.25">
      <c r="B36" s="270"/>
      <c r="C36" s="276"/>
      <c r="D36" s="4" t="s">
        <v>31</v>
      </c>
      <c r="E36" s="52">
        <v>3565</v>
      </c>
      <c r="F36" s="52">
        <v>12919</v>
      </c>
      <c r="G36" s="52">
        <v>16099</v>
      </c>
      <c r="H36" s="52">
        <v>18404</v>
      </c>
      <c r="I36" s="52">
        <v>20890</v>
      </c>
      <c r="J36" s="30">
        <f t="shared" si="4"/>
        <v>0.13507933058030863</v>
      </c>
      <c r="K36" s="29">
        <f t="shared" si="5"/>
        <v>2486</v>
      </c>
      <c r="L36" s="31">
        <f>I36/$I$35</f>
        <v>0.87486389144819499</v>
      </c>
    </row>
    <row r="37" spans="1:12" x14ac:dyDescent="0.25">
      <c r="B37" s="270"/>
      <c r="C37" s="277"/>
      <c r="D37" s="32" t="s">
        <v>32</v>
      </c>
      <c r="E37" s="33">
        <v>6</v>
      </c>
      <c r="F37" s="33">
        <v>2094</v>
      </c>
      <c r="G37" s="33">
        <v>2782</v>
      </c>
      <c r="H37" s="33">
        <v>2683</v>
      </c>
      <c r="I37" s="33">
        <v>2988</v>
      </c>
      <c r="J37" s="34">
        <f>IFERROR(I37/H37-1,"-")</f>
        <v>0.11367871785314954</v>
      </c>
      <c r="K37" s="33">
        <f>IFERROR(I37-H37,"-")</f>
        <v>305</v>
      </c>
      <c r="L37" s="34">
        <f>IFERROR(I37/I35,"-")</f>
        <v>0.12513610855180501</v>
      </c>
    </row>
    <row r="38" spans="1:12" x14ac:dyDescent="0.25">
      <c r="B38" s="270"/>
      <c r="C38" s="272" t="s">
        <v>21</v>
      </c>
      <c r="D38" s="15" t="s">
        <v>30</v>
      </c>
      <c r="E38" s="49">
        <v>18472</v>
      </c>
      <c r="F38" s="49">
        <v>95884</v>
      </c>
      <c r="G38" s="49">
        <v>98876</v>
      </c>
      <c r="H38" s="49">
        <v>114993</v>
      </c>
      <c r="I38" s="49">
        <v>115159</v>
      </c>
      <c r="J38" s="17">
        <f t="shared" si="4"/>
        <v>1.443566130112206E-3</v>
      </c>
      <c r="K38" s="16">
        <f t="shared" si="5"/>
        <v>166</v>
      </c>
      <c r="L38" s="18">
        <f>I38/$I$38</f>
        <v>1</v>
      </c>
    </row>
    <row r="39" spans="1:12" x14ac:dyDescent="0.25">
      <c r="B39" s="270"/>
      <c r="C39" s="273"/>
      <c r="D39" s="19" t="s">
        <v>31</v>
      </c>
      <c r="E39" s="50">
        <v>18444</v>
      </c>
      <c r="F39" s="50">
        <v>82498</v>
      </c>
      <c r="G39" s="50">
        <v>81033</v>
      </c>
      <c r="H39" s="50">
        <v>94186</v>
      </c>
      <c r="I39" s="50">
        <v>93832</v>
      </c>
      <c r="J39" s="21">
        <f t="shared" si="4"/>
        <v>-3.7585203745779117E-3</v>
      </c>
      <c r="K39" s="20">
        <f t="shared" si="5"/>
        <v>-354</v>
      </c>
      <c r="L39" s="22">
        <f>I39/$I$38</f>
        <v>0.81480387985307268</v>
      </c>
    </row>
    <row r="40" spans="1:12" x14ac:dyDescent="0.25">
      <c r="B40" s="270"/>
      <c r="C40" s="274"/>
      <c r="D40" s="23" t="s">
        <v>32</v>
      </c>
      <c r="E40" s="24">
        <v>28</v>
      </c>
      <c r="F40" s="24">
        <v>13386</v>
      </c>
      <c r="G40" s="24">
        <v>17843</v>
      </c>
      <c r="H40" s="24">
        <v>20807</v>
      </c>
      <c r="I40" s="24">
        <v>21327</v>
      </c>
      <c r="J40" s="25">
        <f>IFERROR(I40/H40-1,"-")</f>
        <v>2.4991589368962286E-2</v>
      </c>
      <c r="K40" s="24">
        <f>IFERROR(I40-H40,"-")</f>
        <v>520</v>
      </c>
      <c r="L40" s="25">
        <f>IFERROR(I40/I38,"-")</f>
        <v>0.1851961201469273</v>
      </c>
    </row>
    <row r="41" spans="1:12" x14ac:dyDescent="0.25">
      <c r="B41" s="270"/>
      <c r="C41" s="275" t="s">
        <v>22</v>
      </c>
      <c r="D41" s="26" t="s">
        <v>30</v>
      </c>
      <c r="E41" s="53">
        <v>7.4604200323101777</v>
      </c>
      <c r="F41" s="53">
        <v>8.2772790055248624</v>
      </c>
      <c r="G41" s="53">
        <v>6.3244211334271458</v>
      </c>
      <c r="H41" s="53">
        <v>6.6747736243324818</v>
      </c>
      <c r="I41" s="53">
        <v>5.639520078354554</v>
      </c>
      <c r="J41" s="36">
        <f t="shared" si="4"/>
        <v>-0.15509942422675937</v>
      </c>
      <c r="K41" s="37">
        <f t="shared" si="5"/>
        <v>-1.0352535459779277</v>
      </c>
      <c r="L41" s="38"/>
    </row>
    <row r="42" spans="1:12" x14ac:dyDescent="0.25">
      <c r="B42" s="270"/>
      <c r="C42" s="276"/>
      <c r="D42" s="4" t="s">
        <v>31</v>
      </c>
      <c r="E42" s="54">
        <f t="shared" ref="E42:I42" si="6">E39/E33</f>
        <v>7.4672064777327938</v>
      </c>
      <c r="F42" s="54">
        <f t="shared" si="6"/>
        <v>8.3449322273922721</v>
      </c>
      <c r="G42" s="54">
        <f t="shared" si="6"/>
        <v>6.0238626226583412</v>
      </c>
      <c r="H42" s="54">
        <f t="shared" si="6"/>
        <v>6.1842416283650685</v>
      </c>
      <c r="I42" s="54">
        <f t="shared" si="6"/>
        <v>5.1601407831060273</v>
      </c>
      <c r="J42" s="40">
        <f t="shared" si="4"/>
        <v>-0.1655984527774319</v>
      </c>
      <c r="K42" s="41">
        <f t="shared" si="5"/>
        <v>-1.0241008452590412</v>
      </c>
      <c r="L42" s="42"/>
    </row>
    <row r="43" spans="1:12" x14ac:dyDescent="0.25">
      <c r="B43" s="270"/>
      <c r="C43" s="277"/>
      <c r="D43" s="32" t="s">
        <v>32</v>
      </c>
      <c r="E43" s="43">
        <f>IFERROR(E40/E34,"-")</f>
        <v>4.666666666666667</v>
      </c>
      <c r="F43" s="43">
        <f t="shared" ref="F43:I43" si="7">IFERROR(F40/F34,"-")</f>
        <v>7.88339222614841</v>
      </c>
      <c r="G43" s="43">
        <f t="shared" si="7"/>
        <v>8.1773602199816686</v>
      </c>
      <c r="H43" s="43">
        <f t="shared" si="7"/>
        <v>10.413913913913914</v>
      </c>
      <c r="I43" s="43">
        <f t="shared" si="7"/>
        <v>9.5380143112701248</v>
      </c>
      <c r="J43" s="34">
        <f>IFERROR(I43/H43-1,"-")</f>
        <v>-8.4108588748127655E-2</v>
      </c>
      <c r="K43" s="33">
        <f>IFERROR(I43-H43,"-")</f>
        <v>-0.87589960264378952</v>
      </c>
      <c r="L43" s="55"/>
    </row>
    <row r="44" spans="1:12" x14ac:dyDescent="0.25">
      <c r="A44" s="56"/>
      <c r="B44" s="270"/>
      <c r="C44" s="278" t="s">
        <v>34</v>
      </c>
      <c r="D44" s="15" t="s">
        <v>30</v>
      </c>
      <c r="E44" s="57">
        <v>0.29010271068253918</v>
      </c>
      <c r="F44" s="57">
        <v>0.74191227106368818</v>
      </c>
      <c r="G44" s="57">
        <v>0.66573750513395413</v>
      </c>
      <c r="H44" s="57">
        <v>0.77328572293167097</v>
      </c>
      <c r="I44" s="57">
        <v>0.76389192918217219</v>
      </c>
      <c r="J44" s="57">
        <f t="shared" si="4"/>
        <v>-1.2147894977143969E-2</v>
      </c>
      <c r="K44" s="44">
        <f>(I44-H44)*100</f>
        <v>-0.939379374949878</v>
      </c>
      <c r="L44" s="18"/>
    </row>
    <row r="45" spans="1:12" x14ac:dyDescent="0.25">
      <c r="B45" s="270"/>
      <c r="C45" s="279"/>
      <c r="D45" s="19" t="s">
        <v>31</v>
      </c>
      <c r="E45" s="58">
        <v>0.29600385170919596</v>
      </c>
      <c r="F45" s="58">
        <v>0.80036866359447001</v>
      </c>
      <c r="G45" s="58">
        <v>0.66768013842541096</v>
      </c>
      <c r="H45" s="58">
        <v>0.77605569974869193</v>
      </c>
      <c r="I45" s="58">
        <v>0.76032120313424245</v>
      </c>
      <c r="J45" s="58">
        <f t="shared" si="4"/>
        <v>-2.0274957866484034E-2</v>
      </c>
      <c r="K45" s="45">
        <f>(I45-H45)*100</f>
        <v>-1.5734496614449478</v>
      </c>
      <c r="L45" s="22"/>
    </row>
    <row r="46" spans="1:12" x14ac:dyDescent="0.25">
      <c r="B46" s="270"/>
      <c r="C46" s="280"/>
      <c r="D46" s="23" t="s">
        <v>32</v>
      </c>
      <c r="E46" s="59">
        <v>2.0527859237536656E-2</v>
      </c>
      <c r="F46" s="59">
        <v>0.51161901849870051</v>
      </c>
      <c r="G46" s="59">
        <v>0.6570555310060392</v>
      </c>
      <c r="H46" s="59">
        <v>0.76099041767244535</v>
      </c>
      <c r="I46" s="59">
        <v>0.78000877770463029</v>
      </c>
      <c r="J46" s="25">
        <f>IFERROR(I46/H46-1,"-")</f>
        <v>2.4991589368962286E-2</v>
      </c>
      <c r="K46" s="24">
        <f>IFERROR(I46-H46,"-")</f>
        <v>1.9018360032184933E-2</v>
      </c>
      <c r="L46" s="46"/>
    </row>
    <row r="47" spans="1:12" x14ac:dyDescent="0.25">
      <c r="B47" s="270"/>
      <c r="C47" s="281" t="s">
        <v>37</v>
      </c>
      <c r="D47" s="26" t="s">
        <v>30</v>
      </c>
      <c r="E47" s="51">
        <v>2054</v>
      </c>
      <c r="F47" s="51">
        <v>4169</v>
      </c>
      <c r="G47" s="51">
        <v>4791</v>
      </c>
      <c r="H47" s="51">
        <v>4797</v>
      </c>
      <c r="I47" s="51">
        <v>4863</v>
      </c>
      <c r="J47" s="36">
        <f>I47/H47-1</f>
        <v>1.3758599124452875E-2</v>
      </c>
      <c r="K47" s="27">
        <f>I47-H47</f>
        <v>66</v>
      </c>
      <c r="L47" s="38">
        <f>I47/$I$22</f>
        <v>1</v>
      </c>
    </row>
    <row r="48" spans="1:12" x14ac:dyDescent="0.25">
      <c r="B48" s="270"/>
      <c r="C48" s="276"/>
      <c r="D48" s="4" t="s">
        <v>31</v>
      </c>
      <c r="E48" s="52">
        <v>2010</v>
      </c>
      <c r="F48" s="52">
        <v>3325</v>
      </c>
      <c r="G48" s="52">
        <v>3915</v>
      </c>
      <c r="H48" s="52">
        <v>3915</v>
      </c>
      <c r="I48" s="52">
        <v>3981</v>
      </c>
      <c r="J48" s="40">
        <f>I48/H48-1</f>
        <v>1.6858237547892729E-2</v>
      </c>
      <c r="K48" s="29">
        <f>I48-H48</f>
        <v>66</v>
      </c>
      <c r="L48" s="42">
        <f>I48/$I$22</f>
        <v>0.81863047501542263</v>
      </c>
    </row>
    <row r="49" spans="2:12" x14ac:dyDescent="0.25">
      <c r="B49" s="271"/>
      <c r="C49" s="277"/>
      <c r="D49" s="32" t="s">
        <v>32</v>
      </c>
      <c r="E49" s="33">
        <v>44</v>
      </c>
      <c r="F49" s="33">
        <v>844</v>
      </c>
      <c r="G49" s="33">
        <v>876</v>
      </c>
      <c r="H49" s="33">
        <v>882</v>
      </c>
      <c r="I49" s="33">
        <v>882</v>
      </c>
      <c r="J49" s="34">
        <f>IFERROR(I49/H49-1,"-")</f>
        <v>0</v>
      </c>
      <c r="K49" s="33">
        <f>IFERROR(I49-H49,"-")</f>
        <v>0</v>
      </c>
      <c r="L49" s="34">
        <f>IFERROR(I49/I47,"-")</f>
        <v>0.18136952498457742</v>
      </c>
    </row>
    <row r="50" spans="2:12" ht="6" customHeight="1" x14ac:dyDescent="0.25"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47"/>
    </row>
    <row r="51" spans="2:12" ht="28.5" customHeight="1" x14ac:dyDescent="0.25">
      <c r="B51" s="266" t="s">
        <v>38</v>
      </c>
      <c r="C51" s="267"/>
      <c r="D51" s="267"/>
      <c r="E51" s="267"/>
      <c r="F51" s="267"/>
      <c r="G51" s="267"/>
      <c r="H51" s="267"/>
      <c r="I51" s="267"/>
      <c r="J51" s="267"/>
      <c r="K51" s="267"/>
    </row>
    <row r="52" spans="2:12" x14ac:dyDescent="0.25">
      <c r="B52" s="60"/>
    </row>
    <row r="54" spans="2:12" ht="21.75" thickBot="1" x14ac:dyDescent="0.3">
      <c r="B54" s="268" t="s">
        <v>218</v>
      </c>
      <c r="C54" s="268"/>
      <c r="D54" s="268"/>
      <c r="E54" s="268"/>
      <c r="F54" s="268"/>
      <c r="G54" s="268"/>
      <c r="H54" s="268"/>
      <c r="I54" s="268"/>
      <c r="J54" s="268"/>
      <c r="K54" s="268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69" t="s">
        <v>50</v>
      </c>
      <c r="C57" s="272" t="s">
        <v>8</v>
      </c>
      <c r="D57" s="15" t="s">
        <v>30</v>
      </c>
      <c r="E57" s="49">
        <v>77467</v>
      </c>
      <c r="F57" s="49">
        <v>107459</v>
      </c>
      <c r="G57" s="49">
        <v>198873</v>
      </c>
      <c r="H57" s="49">
        <v>252588</v>
      </c>
      <c r="I57" s="49">
        <v>239146</v>
      </c>
      <c r="J57" s="17">
        <f t="shared" ref="J57:J73" si="8">I57/H57-1</f>
        <v>-5.3217096615832848E-2</v>
      </c>
      <c r="K57" s="16">
        <f t="shared" ref="K57:K73" si="9">I57-H57</f>
        <v>-13442</v>
      </c>
      <c r="L57" s="17">
        <f>I57/$I$57</f>
        <v>1</v>
      </c>
    </row>
    <row r="58" spans="2:12" x14ac:dyDescent="0.25">
      <c r="B58" s="270"/>
      <c r="C58" s="273"/>
      <c r="D58" s="19" t="s">
        <v>31</v>
      </c>
      <c r="E58" s="50">
        <v>63499</v>
      </c>
      <c r="F58" s="50">
        <v>95997</v>
      </c>
      <c r="G58" s="50">
        <v>169794</v>
      </c>
      <c r="H58" s="50">
        <v>220761</v>
      </c>
      <c r="I58" s="50">
        <v>207278</v>
      </c>
      <c r="J58" s="21">
        <f t="shared" si="8"/>
        <v>-6.1075099315549441E-2</v>
      </c>
      <c r="K58" s="20">
        <f t="shared" si="9"/>
        <v>-13483</v>
      </c>
      <c r="L58" s="21">
        <f t="shared" ref="L58" si="10">I58/$I$57</f>
        <v>0.86674249203415488</v>
      </c>
    </row>
    <row r="59" spans="2:12" x14ac:dyDescent="0.25">
      <c r="B59" s="270"/>
      <c r="C59" s="274"/>
      <c r="D59" s="23" t="s">
        <v>32</v>
      </c>
      <c r="E59" s="24">
        <v>13968</v>
      </c>
      <c r="F59" s="24">
        <v>11462</v>
      </c>
      <c r="G59" s="24">
        <v>29079</v>
      </c>
      <c r="H59" s="24">
        <v>31827</v>
      </c>
      <c r="I59" s="24">
        <v>31868</v>
      </c>
      <c r="J59" s="25">
        <f>IFERROR(I59/H59-1,"-")</f>
        <v>1.2882144091495018E-3</v>
      </c>
      <c r="K59" s="24">
        <f>IFERROR(I59-H59,"-")</f>
        <v>41</v>
      </c>
      <c r="L59" s="25">
        <f>IFERROR(I59/I57,"-")</f>
        <v>0.13325750796584512</v>
      </c>
    </row>
    <row r="60" spans="2:12" x14ac:dyDescent="0.25">
      <c r="B60" s="270"/>
      <c r="C60" s="275" t="s">
        <v>33</v>
      </c>
      <c r="D60" s="26" t="s">
        <v>30</v>
      </c>
      <c r="E60" s="51">
        <v>77467</v>
      </c>
      <c r="F60" s="51">
        <v>107459</v>
      </c>
      <c r="G60" s="51">
        <v>198873</v>
      </c>
      <c r="H60" s="51">
        <v>252588</v>
      </c>
      <c r="I60" s="51">
        <v>239146</v>
      </c>
      <c r="J60" s="36">
        <f t="shared" si="8"/>
        <v>-5.3217096615832848E-2</v>
      </c>
      <c r="K60" s="51">
        <f t="shared" si="9"/>
        <v>-13442</v>
      </c>
      <c r="L60" s="36">
        <f>I60/$I$60</f>
        <v>1</v>
      </c>
    </row>
    <row r="61" spans="2:12" x14ac:dyDescent="0.25">
      <c r="B61" s="270"/>
      <c r="C61" s="276"/>
      <c r="D61" s="4" t="s">
        <v>31</v>
      </c>
      <c r="E61" s="52">
        <v>63499</v>
      </c>
      <c r="F61" s="52">
        <v>95997</v>
      </c>
      <c r="G61" s="52">
        <v>169794</v>
      </c>
      <c r="H61" s="52">
        <v>220761</v>
      </c>
      <c r="I61" s="52">
        <v>207278</v>
      </c>
      <c r="J61" s="40">
        <f t="shared" si="8"/>
        <v>-6.1075099315549441E-2</v>
      </c>
      <c r="K61" s="52">
        <f t="shared" si="9"/>
        <v>-13483</v>
      </c>
      <c r="L61" s="40">
        <f t="shared" ref="L61" si="11">I61/$I$60</f>
        <v>0.86674249203415488</v>
      </c>
    </row>
    <row r="62" spans="2:12" x14ac:dyDescent="0.25">
      <c r="B62" s="270"/>
      <c r="C62" s="277"/>
      <c r="D62" s="32" t="s">
        <v>32</v>
      </c>
      <c r="E62" s="33">
        <v>13968</v>
      </c>
      <c r="F62" s="33">
        <v>11462</v>
      </c>
      <c r="G62" s="33">
        <v>29079</v>
      </c>
      <c r="H62" s="33">
        <v>31827</v>
      </c>
      <c r="I62" s="33">
        <v>31868</v>
      </c>
      <c r="J62" s="34">
        <f>IFERROR(I62/H62-1,"-")</f>
        <v>1.2882144091495018E-3</v>
      </c>
      <c r="K62" s="33">
        <f>IFERROR(I62-H62,"-")</f>
        <v>41</v>
      </c>
      <c r="L62" s="61">
        <f>IFERROR(I62/I60,"-")</f>
        <v>0.13325750796584512</v>
      </c>
    </row>
    <row r="63" spans="2:12" x14ac:dyDescent="0.25">
      <c r="B63" s="270"/>
      <c r="C63" s="272" t="s">
        <v>21</v>
      </c>
      <c r="D63" s="15" t="s">
        <v>30</v>
      </c>
      <c r="E63" s="49">
        <v>442013</v>
      </c>
      <c r="F63" s="49">
        <v>749212</v>
      </c>
      <c r="G63" s="49">
        <v>1316064</v>
      </c>
      <c r="H63" s="49">
        <v>1447168</v>
      </c>
      <c r="I63" s="49">
        <v>1453294</v>
      </c>
      <c r="J63" s="17">
        <f t="shared" si="8"/>
        <v>4.2330952591544957E-3</v>
      </c>
      <c r="K63" s="16">
        <f t="shared" si="9"/>
        <v>6126</v>
      </c>
      <c r="L63" s="17">
        <f>I63/$I$63</f>
        <v>1</v>
      </c>
    </row>
    <row r="64" spans="2:12" x14ac:dyDescent="0.25">
      <c r="B64" s="270"/>
      <c r="C64" s="273"/>
      <c r="D64" s="19" t="s">
        <v>31</v>
      </c>
      <c r="E64" s="50">
        <v>336567</v>
      </c>
      <c r="F64" s="50">
        <v>689608</v>
      </c>
      <c r="G64" s="50">
        <v>1133520</v>
      </c>
      <c r="H64" s="50">
        <v>1226035</v>
      </c>
      <c r="I64" s="50">
        <v>1188641</v>
      </c>
      <c r="J64" s="21">
        <f t="shared" si="8"/>
        <v>-3.0499944944475499E-2</v>
      </c>
      <c r="K64" s="20">
        <f t="shared" si="9"/>
        <v>-37394</v>
      </c>
      <c r="L64" s="21">
        <f t="shared" ref="L64" si="12">I64/$I$63</f>
        <v>0.81789438338010068</v>
      </c>
    </row>
    <row r="65" spans="2:12" x14ac:dyDescent="0.25">
      <c r="B65" s="270"/>
      <c r="C65" s="274"/>
      <c r="D65" s="23" t="s">
        <v>32</v>
      </c>
      <c r="E65" s="24">
        <v>105446</v>
      </c>
      <c r="F65" s="24">
        <v>59604</v>
      </c>
      <c r="G65" s="24">
        <v>182544</v>
      </c>
      <c r="H65" s="24">
        <v>221133</v>
      </c>
      <c r="I65" s="24">
        <v>264653</v>
      </c>
      <c r="J65" s="25">
        <f>IFERROR(I65/H65-1,"-")</f>
        <v>0.19680463793282765</v>
      </c>
      <c r="K65" s="24">
        <f>IFERROR(I65-H65,"-")</f>
        <v>43520</v>
      </c>
      <c r="L65" s="25">
        <f>IFERROR(I65/I63,"-")</f>
        <v>0.18210561661989935</v>
      </c>
    </row>
    <row r="66" spans="2:12" x14ac:dyDescent="0.25">
      <c r="B66" s="270"/>
      <c r="C66" s="275" t="s">
        <v>22</v>
      </c>
      <c r="D66" s="26" t="s">
        <v>30</v>
      </c>
      <c r="E66" s="53">
        <v>5.7058231246853497</v>
      </c>
      <c r="F66" s="53">
        <v>6.9720730697289195</v>
      </c>
      <c r="G66" s="53">
        <v>6.6176102336667117</v>
      </c>
      <c r="H66" s="53">
        <v>5.729361648217651</v>
      </c>
      <c r="I66" s="53">
        <v>6.0770157142498729</v>
      </c>
      <c r="J66" s="36">
        <f t="shared" si="8"/>
        <v>6.0679371870402621E-2</v>
      </c>
      <c r="K66" s="37">
        <f t="shared" si="9"/>
        <v>0.34765406603222182</v>
      </c>
      <c r="L66" s="36"/>
    </row>
    <row r="67" spans="2:12" x14ac:dyDescent="0.25">
      <c r="B67" s="270"/>
      <c r="C67" s="276"/>
      <c r="D67" s="4" t="s">
        <v>31</v>
      </c>
      <c r="E67" s="54">
        <f t="shared" ref="E67:I67" si="13">E64/E58</f>
        <v>5.3003511866328603</v>
      </c>
      <c r="F67" s="54">
        <f t="shared" si="13"/>
        <v>7.1836411554527748</v>
      </c>
      <c r="G67" s="54">
        <f t="shared" si="13"/>
        <v>6.6758542704689212</v>
      </c>
      <c r="H67" s="54">
        <f t="shared" si="13"/>
        <v>5.5536756945293781</v>
      </c>
      <c r="I67" s="54">
        <f t="shared" si="13"/>
        <v>5.7345256129449336</v>
      </c>
      <c r="J67" s="40">
        <f t="shared" si="8"/>
        <v>3.2564004159209459E-2</v>
      </c>
      <c r="K67" s="41">
        <f t="shared" si="9"/>
        <v>0.18084991841555542</v>
      </c>
      <c r="L67" s="40"/>
    </row>
    <row r="68" spans="2:12" x14ac:dyDescent="0.25">
      <c r="B68" s="270"/>
      <c r="C68" s="277"/>
      <c r="D68" s="32" t="s">
        <v>32</v>
      </c>
      <c r="E68" s="43">
        <f>IFERROR(E65/E59,"-")</f>
        <v>7.5491122565864837</v>
      </c>
      <c r="F68" s="43">
        <f t="shared" ref="F68:I68" si="14">IFERROR(F65/F59,"-")</f>
        <v>5.2001395916942945</v>
      </c>
      <c r="G68" s="43">
        <f t="shared" si="14"/>
        <v>6.2775198596925614</v>
      </c>
      <c r="H68" s="43">
        <f t="shared" si="14"/>
        <v>6.9479687058158168</v>
      </c>
      <c r="I68" s="43">
        <f t="shared" si="14"/>
        <v>8.3046629848123512</v>
      </c>
      <c r="J68" s="34">
        <f>IFERROR(I68/H68-1,"-")</f>
        <v>0.19526488049102886</v>
      </c>
      <c r="K68" s="33">
        <f>IFERROR(I68-H68,"-")</f>
        <v>1.3566942789965344</v>
      </c>
      <c r="L68" s="61">
        <f>IFERROR(I68/I66,"-")</f>
        <v>1.3665692792827429</v>
      </c>
    </row>
    <row r="69" spans="2:12" x14ac:dyDescent="0.25">
      <c r="B69" s="270"/>
      <c r="C69" s="278" t="s">
        <v>34</v>
      </c>
      <c r="D69" s="15" t="s">
        <v>30</v>
      </c>
      <c r="E69" s="57">
        <v>0.60407891607923314</v>
      </c>
      <c r="F69" s="57">
        <v>0.70336128458075009</v>
      </c>
      <c r="G69" s="57">
        <v>0.8015089072176752</v>
      </c>
      <c r="H69" s="57">
        <v>0.82779844332469787</v>
      </c>
      <c r="I69" s="57">
        <v>0.82775664662909765</v>
      </c>
      <c r="J69" s="57">
        <f t="shared" si="8"/>
        <v>-5.0491391880846948E-5</v>
      </c>
      <c r="K69" s="44">
        <f t="shared" si="9"/>
        <v>-4.1796695600226919E-5</v>
      </c>
      <c r="L69" s="17"/>
    </row>
    <row r="70" spans="2:12" x14ac:dyDescent="0.25">
      <c r="B70" s="270"/>
      <c r="C70" s="279"/>
      <c r="D70" s="19" t="s">
        <v>31</v>
      </c>
      <c r="E70" s="58">
        <v>0.63275535008939532</v>
      </c>
      <c r="F70" s="58">
        <v>0.76920022397565713</v>
      </c>
      <c r="G70" s="58">
        <v>0.85289463645208108</v>
      </c>
      <c r="H70" s="58">
        <v>0.85798212005108554</v>
      </c>
      <c r="I70" s="58">
        <v>0.82954099756436295</v>
      </c>
      <c r="J70" s="58">
        <f t="shared" si="8"/>
        <v>-3.3148852198725542E-2</v>
      </c>
      <c r="K70" s="45">
        <f t="shared" si="9"/>
        <v>-2.8441122486722592E-2</v>
      </c>
      <c r="L70" s="21"/>
    </row>
    <row r="71" spans="2:12" x14ac:dyDescent="0.25">
      <c r="B71" s="270"/>
      <c r="C71" s="280"/>
      <c r="D71" s="23" t="s">
        <v>32</v>
      </c>
      <c r="E71" s="59">
        <v>0.5277392683940002</v>
      </c>
      <c r="F71" s="59">
        <v>0.4474304502529764</v>
      </c>
      <c r="G71" s="59">
        <v>0.58328966372269586</v>
      </c>
      <c r="H71" s="59">
        <v>0.69269009328463405</v>
      </c>
      <c r="I71" s="59">
        <v>0.81983631339603236</v>
      </c>
      <c r="J71" s="25">
        <f>IFERROR(I71/H71-1,"-")</f>
        <v>0.18355426379564599</v>
      </c>
      <c r="K71" s="24">
        <f>IFERROR(I71-H71,"-")</f>
        <v>0.12714622011139831</v>
      </c>
      <c r="L71" s="25">
        <f>IFERROR(I71/I69,"-")</f>
        <v>0.99043156794292198</v>
      </c>
    </row>
    <row r="72" spans="2:12" x14ac:dyDescent="0.25">
      <c r="B72" s="270"/>
      <c r="C72" s="281" t="s">
        <v>39</v>
      </c>
      <c r="D72" s="26" t="s">
        <v>30</v>
      </c>
      <c r="E72" s="51">
        <v>2132</v>
      </c>
      <c r="F72" s="51">
        <v>2908</v>
      </c>
      <c r="G72" s="51">
        <v>4497</v>
      </c>
      <c r="H72" s="51">
        <v>4790</v>
      </c>
      <c r="I72" s="51">
        <v>4797</v>
      </c>
      <c r="J72" s="36">
        <f t="shared" si="8"/>
        <v>1.4613778705636626E-3</v>
      </c>
      <c r="K72" s="27">
        <f t="shared" si="9"/>
        <v>7</v>
      </c>
      <c r="L72" s="36">
        <f>I72/$I$72</f>
        <v>1</v>
      </c>
    </row>
    <row r="73" spans="2:12" x14ac:dyDescent="0.25">
      <c r="B73" s="270"/>
      <c r="C73" s="276"/>
      <c r="D73" s="4" t="s">
        <v>31</v>
      </c>
      <c r="E73" s="52">
        <v>1559</v>
      </c>
      <c r="F73" s="52">
        <v>2545</v>
      </c>
      <c r="G73" s="52">
        <v>3640</v>
      </c>
      <c r="H73" s="52">
        <v>3915</v>
      </c>
      <c r="I73" s="52">
        <v>3915</v>
      </c>
      <c r="J73" s="40">
        <f t="shared" si="8"/>
        <v>0</v>
      </c>
      <c r="K73" s="29">
        <f t="shared" si="9"/>
        <v>0</v>
      </c>
      <c r="L73" s="40">
        <f t="shared" ref="L73" si="15">I73/$I$72</f>
        <v>0.81613508442776739</v>
      </c>
    </row>
    <row r="74" spans="2:12" x14ac:dyDescent="0.25">
      <c r="B74" s="271"/>
      <c r="C74" s="277"/>
      <c r="D74" s="32" t="s">
        <v>32</v>
      </c>
      <c r="E74" s="33">
        <v>573</v>
      </c>
      <c r="F74" s="33">
        <v>363</v>
      </c>
      <c r="G74" s="33">
        <v>857</v>
      </c>
      <c r="H74" s="33">
        <v>875</v>
      </c>
      <c r="I74" s="33">
        <v>882</v>
      </c>
      <c r="J74" s="34">
        <f>IFERROR(I74/H74-1,"-")</f>
        <v>8.0000000000000071E-3</v>
      </c>
      <c r="K74" s="33">
        <f>IFERROR(I74-H74,"-")</f>
        <v>7</v>
      </c>
      <c r="L74" s="61">
        <f>IFERROR(I74/I72,"-")</f>
        <v>0.18386491557223264</v>
      </c>
    </row>
    <row r="75" spans="2:12" x14ac:dyDescent="0.25"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47"/>
    </row>
    <row r="76" spans="2:12" ht="27" customHeight="1" x14ac:dyDescent="0.25">
      <c r="B76" s="266" t="s">
        <v>36</v>
      </c>
      <c r="C76" s="267"/>
      <c r="D76" s="267"/>
      <c r="E76" s="267"/>
      <c r="F76" s="267"/>
      <c r="G76" s="267"/>
      <c r="H76" s="267"/>
      <c r="I76" s="267"/>
      <c r="J76" s="267"/>
      <c r="K76" s="267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46B39-672E-4273-B574-3EAD1D6AE4A6}">
  <sheetPr codeName="Hoja22"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68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O4" s="268" t="s">
        <v>260</v>
      </c>
      <c r="P4" s="268"/>
      <c r="Q4" s="268"/>
      <c r="R4" s="268"/>
      <c r="S4" s="268"/>
      <c r="T4" s="268"/>
      <c r="U4" s="268"/>
      <c r="V4" s="268"/>
      <c r="W4" s="268"/>
      <c r="X4" s="268"/>
    </row>
    <row r="5" spans="1:24" ht="6" customHeight="1" x14ac:dyDescent="0.25"/>
    <row r="6" spans="1:24" ht="15.75" x14ac:dyDescent="0.25">
      <c r="B6" s="144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24" s="145" customFormat="1" ht="72" customHeight="1" x14ac:dyDescent="0.25">
      <c r="B7" s="146"/>
      <c r="C7" s="171" t="s">
        <v>310</v>
      </c>
      <c r="D7" s="171" t="s">
        <v>304</v>
      </c>
      <c r="E7" s="171" t="s">
        <v>305</v>
      </c>
      <c r="F7" s="171" t="s">
        <v>306</v>
      </c>
      <c r="G7" s="171" t="s">
        <v>307</v>
      </c>
      <c r="H7" s="171" t="s">
        <v>308</v>
      </c>
      <c r="I7" s="171" t="s">
        <v>309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304</v>
      </c>
      <c r="Q7" s="171" t="s">
        <v>305</v>
      </c>
      <c r="R7" s="171" t="s">
        <v>306</v>
      </c>
      <c r="S7" s="171" t="s">
        <v>307</v>
      </c>
      <c r="T7" s="171" t="s">
        <v>308</v>
      </c>
      <c r="U7" s="171" t="s">
        <v>309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50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68</v>
      </c>
      <c r="C9" s="175">
        <v>466593</v>
      </c>
      <c r="D9" s="175">
        <v>484978</v>
      </c>
      <c r="E9" s="175">
        <v>58605</v>
      </c>
      <c r="F9" s="175">
        <v>348878</v>
      </c>
      <c r="G9" s="175">
        <v>496191</v>
      </c>
      <c r="H9" s="175">
        <v>514135</v>
      </c>
      <c r="I9" s="175">
        <v>519530</v>
      </c>
      <c r="J9" s="176">
        <f>IFERROR(I9/H9-1,"-")</f>
        <v>1.0493352913145459E-2</v>
      </c>
      <c r="K9" s="175">
        <f t="shared" ref="K9:K21" si="0">I9-H9</f>
        <v>5395</v>
      </c>
      <c r="L9" s="176">
        <f t="shared" ref="L9:L21" si="1">I9/I$9</f>
        <v>1</v>
      </c>
      <c r="O9" s="155" t="s">
        <v>68</v>
      </c>
      <c r="P9" s="175">
        <v>18102</v>
      </c>
      <c r="Q9" s="175">
        <v>3571</v>
      </c>
      <c r="R9" s="175">
        <v>15013</v>
      </c>
      <c r="S9" s="175">
        <v>18881</v>
      </c>
      <c r="T9" s="175">
        <v>21087</v>
      </c>
      <c r="U9" s="175">
        <v>23878</v>
      </c>
      <c r="V9" s="176">
        <f>IFERROR(U9/T9-1,"-")</f>
        <v>0.13235642813107606</v>
      </c>
      <c r="W9" s="175">
        <f>U9-T9</f>
        <v>2791</v>
      </c>
      <c r="X9" s="176">
        <f t="shared" ref="X9:X21" si="2">U9/U$9</f>
        <v>1</v>
      </c>
    </row>
    <row r="10" spans="1:24" x14ac:dyDescent="0.25">
      <c r="A10" s="1" t="s">
        <v>96</v>
      </c>
      <c r="B10" s="158" t="s">
        <v>97</v>
      </c>
      <c r="C10" s="159">
        <v>57228</v>
      </c>
      <c r="D10" s="159">
        <v>67208</v>
      </c>
      <c r="E10" s="159">
        <v>21837</v>
      </c>
      <c r="F10" s="159">
        <v>49855</v>
      </c>
      <c r="G10" s="159">
        <v>71641</v>
      </c>
      <c r="H10" s="159">
        <v>62501</v>
      </c>
      <c r="I10" s="159">
        <v>64036</v>
      </c>
      <c r="J10" s="177">
        <f>IFERROR(I10/H10-1,"-")</f>
        <v>2.4559607046287235E-2</v>
      </c>
      <c r="K10" s="158">
        <f t="shared" si="0"/>
        <v>1535</v>
      </c>
      <c r="L10" s="160">
        <f t="shared" si="1"/>
        <v>0.12325755971743692</v>
      </c>
      <c r="O10" s="158" t="s">
        <v>97</v>
      </c>
      <c r="P10" s="159">
        <v>3985</v>
      </c>
      <c r="Q10" s="159">
        <v>995</v>
      </c>
      <c r="R10" s="159">
        <v>2517</v>
      </c>
      <c r="S10" s="159">
        <v>3251</v>
      </c>
      <c r="T10" s="159">
        <v>2867</v>
      </c>
      <c r="U10" s="159">
        <v>3099</v>
      </c>
      <c r="V10" s="177">
        <f>IFERROR(U10/T10-1,"-")</f>
        <v>8.0920823160097743E-2</v>
      </c>
      <c r="W10" s="158">
        <f t="shared" ref="W10:W20" si="3">U10-T10</f>
        <v>232</v>
      </c>
      <c r="X10" s="160">
        <f t="shared" si="2"/>
        <v>0.12978473909037608</v>
      </c>
    </row>
    <row r="11" spans="1:24" x14ac:dyDescent="0.25">
      <c r="A11" s="161" t="s">
        <v>103</v>
      </c>
      <c r="B11" s="162" t="s">
        <v>103</v>
      </c>
      <c r="C11" s="163">
        <v>18477</v>
      </c>
      <c r="D11" s="163">
        <v>21085</v>
      </c>
      <c r="E11" s="163">
        <v>15270</v>
      </c>
      <c r="F11" s="163">
        <v>19221</v>
      </c>
      <c r="G11" s="163">
        <v>27326</v>
      </c>
      <c r="H11" s="163">
        <v>21146</v>
      </c>
      <c r="I11" s="163">
        <v>19952</v>
      </c>
      <c r="J11" s="178">
        <f>IFERROR(I11/H11-1,"-")</f>
        <v>-5.6464579589520447E-2</v>
      </c>
      <c r="K11" s="162">
        <f t="shared" si="0"/>
        <v>-1194</v>
      </c>
      <c r="L11" s="164">
        <f t="shared" si="1"/>
        <v>3.8403942024522165E-2</v>
      </c>
      <c r="O11" s="162" t="s">
        <v>103</v>
      </c>
      <c r="P11" s="163">
        <v>421</v>
      </c>
      <c r="Q11" s="163">
        <v>847</v>
      </c>
      <c r="R11" s="163">
        <v>1151</v>
      </c>
      <c r="S11" s="163">
        <v>633</v>
      </c>
      <c r="T11" s="163">
        <v>612</v>
      </c>
      <c r="U11" s="163">
        <v>734</v>
      </c>
      <c r="V11" s="178">
        <f>IFERROR(U11/T11-1,"-")</f>
        <v>0.19934640522875813</v>
      </c>
      <c r="W11" s="162">
        <f t="shared" si="3"/>
        <v>122</v>
      </c>
      <c r="X11" s="164">
        <f t="shared" si="2"/>
        <v>3.0739592930731217E-2</v>
      </c>
    </row>
    <row r="12" spans="1:24" x14ac:dyDescent="0.25">
      <c r="A12" s="161" t="s">
        <v>100</v>
      </c>
      <c r="B12" s="162" t="s">
        <v>100</v>
      </c>
      <c r="C12" s="163">
        <v>38751</v>
      </c>
      <c r="D12" s="163">
        <v>46123</v>
      </c>
      <c r="E12" s="163">
        <v>6567</v>
      </c>
      <c r="F12" s="163">
        <v>30634</v>
      </c>
      <c r="G12" s="163">
        <v>44315</v>
      </c>
      <c r="H12" s="163">
        <v>41355</v>
      </c>
      <c r="I12" s="163">
        <v>44084</v>
      </c>
      <c r="J12" s="178">
        <f>IFERROR(I12/H12-1,"-")</f>
        <v>6.5989602224640231E-2</v>
      </c>
      <c r="K12" s="162">
        <f t="shared" si="0"/>
        <v>2729</v>
      </c>
      <c r="L12" s="164">
        <f t="shared" si="1"/>
        <v>8.4853617692914746E-2</v>
      </c>
      <c r="O12" s="162" t="s">
        <v>100</v>
      </c>
      <c r="P12" s="163">
        <v>3564</v>
      </c>
      <c r="Q12" s="163">
        <v>148</v>
      </c>
      <c r="R12" s="163">
        <v>1366</v>
      </c>
      <c r="S12" s="163">
        <v>2618</v>
      </c>
      <c r="T12" s="163">
        <v>2255</v>
      </c>
      <c r="U12" s="163">
        <v>2365</v>
      </c>
      <c r="V12" s="178">
        <f>IFERROR(U12/T12-1,"-")</f>
        <v>4.8780487804878092E-2</v>
      </c>
      <c r="W12" s="162">
        <f t="shared" si="3"/>
        <v>110</v>
      </c>
      <c r="X12" s="164">
        <f t="shared" si="2"/>
        <v>9.9045146159644867E-2</v>
      </c>
    </row>
    <row r="13" spans="1:24" x14ac:dyDescent="0.25">
      <c r="A13" s="1"/>
      <c r="B13" s="158" t="s">
        <v>107</v>
      </c>
      <c r="C13" s="159">
        <v>409365</v>
      </c>
      <c r="D13" s="159">
        <v>417770</v>
      </c>
      <c r="E13" s="159">
        <v>36768</v>
      </c>
      <c r="F13" s="159">
        <v>299023</v>
      </c>
      <c r="G13" s="159">
        <v>424550</v>
      </c>
      <c r="H13" s="159">
        <v>451634</v>
      </c>
      <c r="I13" s="159">
        <v>455494</v>
      </c>
      <c r="J13" s="177">
        <f>IFERROR(I13/H13-1,"-")</f>
        <v>8.5467436021202658E-3</v>
      </c>
      <c r="K13" s="158">
        <f t="shared" si="0"/>
        <v>3860</v>
      </c>
      <c r="L13" s="160">
        <f t="shared" si="1"/>
        <v>0.8767424402825631</v>
      </c>
      <c r="O13" s="158" t="s">
        <v>107</v>
      </c>
      <c r="P13" s="159">
        <v>14117</v>
      </c>
      <c r="Q13" s="159">
        <v>2576</v>
      </c>
      <c r="R13" s="159">
        <v>12496</v>
      </c>
      <c r="S13" s="159">
        <v>15630</v>
      </c>
      <c r="T13" s="159">
        <v>18220</v>
      </c>
      <c r="U13" s="159">
        <v>20779</v>
      </c>
      <c r="V13" s="177">
        <f>IFERROR(U13/T13-1,"-")</f>
        <v>0.14045005488474205</v>
      </c>
      <c r="W13" s="158">
        <f t="shared" si="3"/>
        <v>2559</v>
      </c>
      <c r="X13" s="160">
        <f t="shared" si="2"/>
        <v>0.87021526090962387</v>
      </c>
    </row>
    <row r="14" spans="1:24" s="56" customFormat="1" x14ac:dyDescent="0.25">
      <c r="B14" s="162" t="s">
        <v>110</v>
      </c>
      <c r="C14" s="163">
        <v>162886</v>
      </c>
      <c r="D14" s="163">
        <v>165600</v>
      </c>
      <c r="E14" s="163">
        <v>4672</v>
      </c>
      <c r="F14" s="163">
        <v>96256</v>
      </c>
      <c r="G14" s="163">
        <v>165242</v>
      </c>
      <c r="H14" s="163">
        <v>183399</v>
      </c>
      <c r="I14" s="163">
        <v>188077</v>
      </c>
      <c r="J14" s="178">
        <f t="shared" ref="J14:J21" si="4">IFERROR(I14/H14-1,"-")</f>
        <v>2.5507227411272648E-2</v>
      </c>
      <c r="K14" s="162">
        <f t="shared" si="0"/>
        <v>4678</v>
      </c>
      <c r="L14" s="164">
        <f t="shared" si="1"/>
        <v>0.36201374319096108</v>
      </c>
      <c r="O14" s="162" t="s">
        <v>110</v>
      </c>
      <c r="P14" s="163">
        <v>7286</v>
      </c>
      <c r="Q14" s="163">
        <v>1427</v>
      </c>
      <c r="R14" s="163">
        <v>6076</v>
      </c>
      <c r="S14" s="163">
        <v>8931</v>
      </c>
      <c r="T14" s="163">
        <v>10241</v>
      </c>
      <c r="U14" s="163">
        <v>11255</v>
      </c>
      <c r="V14" s="178">
        <f t="shared" ref="V14:V21" si="5">IFERROR(U14/T14-1,"-")</f>
        <v>9.901376818670049E-2</v>
      </c>
      <c r="W14" s="162">
        <f t="shared" si="3"/>
        <v>1014</v>
      </c>
      <c r="X14" s="164">
        <f t="shared" si="2"/>
        <v>0.47135438478934583</v>
      </c>
    </row>
    <row r="15" spans="1:24" s="56" customFormat="1" x14ac:dyDescent="0.25">
      <c r="B15" s="162" t="s">
        <v>113</v>
      </c>
      <c r="C15" s="163">
        <v>59498</v>
      </c>
      <c r="D15" s="163">
        <v>53507</v>
      </c>
      <c r="E15" s="163">
        <v>5565</v>
      </c>
      <c r="F15" s="163">
        <v>34917</v>
      </c>
      <c r="G15" s="163">
        <v>48636</v>
      </c>
      <c r="H15" s="163">
        <v>52305</v>
      </c>
      <c r="I15" s="163">
        <v>51762</v>
      </c>
      <c r="J15" s="178">
        <f t="shared" si="4"/>
        <v>-1.0381416690564915E-2</v>
      </c>
      <c r="K15" s="162">
        <f t="shared" si="0"/>
        <v>-543</v>
      </c>
      <c r="L15" s="164">
        <f t="shared" si="1"/>
        <v>9.963236001770831E-2</v>
      </c>
      <c r="O15" s="162" t="s">
        <v>113</v>
      </c>
      <c r="P15" s="163">
        <v>1095</v>
      </c>
      <c r="Q15" s="163">
        <v>523</v>
      </c>
      <c r="R15" s="163">
        <v>815</v>
      </c>
      <c r="S15" s="163">
        <v>940</v>
      </c>
      <c r="T15" s="163">
        <v>1095</v>
      </c>
      <c r="U15" s="163">
        <v>1094</v>
      </c>
      <c r="V15" s="178">
        <f t="shared" si="5"/>
        <v>-9.1324200913245335E-4</v>
      </c>
      <c r="W15" s="162">
        <f t="shared" si="3"/>
        <v>-1</v>
      </c>
      <c r="X15" s="164">
        <f t="shared" si="2"/>
        <v>4.5816232515286034E-2</v>
      </c>
    </row>
    <row r="16" spans="1:24" x14ac:dyDescent="0.25">
      <c r="A16" s="1"/>
      <c r="B16" s="162" t="s">
        <v>116</v>
      </c>
      <c r="C16" s="163">
        <v>15797</v>
      </c>
      <c r="D16" s="163">
        <v>16914</v>
      </c>
      <c r="E16" s="163">
        <v>6288</v>
      </c>
      <c r="F16" s="163">
        <v>14292</v>
      </c>
      <c r="G16" s="163">
        <v>20310</v>
      </c>
      <c r="H16" s="163">
        <v>20435</v>
      </c>
      <c r="I16" s="163">
        <v>19938</v>
      </c>
      <c r="J16" s="178">
        <f t="shared" si="4"/>
        <v>-2.4321017861512084E-2</v>
      </c>
      <c r="K16" s="162">
        <f t="shared" si="0"/>
        <v>-497</v>
      </c>
      <c r="L16" s="164">
        <f t="shared" si="1"/>
        <v>3.837699459126518E-2</v>
      </c>
      <c r="O16" s="162" t="s">
        <v>116</v>
      </c>
      <c r="P16" s="163">
        <v>653</v>
      </c>
      <c r="Q16" s="163">
        <v>329</v>
      </c>
      <c r="R16" s="163">
        <v>683</v>
      </c>
      <c r="S16" s="163">
        <v>905</v>
      </c>
      <c r="T16" s="163">
        <v>966</v>
      </c>
      <c r="U16" s="163">
        <v>1391</v>
      </c>
      <c r="V16" s="178">
        <f t="shared" si="5"/>
        <v>0.4399585921325051</v>
      </c>
      <c r="W16" s="162">
        <f t="shared" si="3"/>
        <v>425</v>
      </c>
      <c r="X16" s="164">
        <f t="shared" si="2"/>
        <v>5.8254460172543765E-2</v>
      </c>
    </row>
    <row r="17" spans="1:24" x14ac:dyDescent="0.25">
      <c r="A17" s="1"/>
      <c r="B17" s="162" t="s">
        <v>123</v>
      </c>
      <c r="C17" s="163">
        <v>12401</v>
      </c>
      <c r="D17" s="163">
        <v>12933</v>
      </c>
      <c r="E17" s="163">
        <v>580</v>
      </c>
      <c r="F17" s="163">
        <v>18123</v>
      </c>
      <c r="G17" s="163">
        <v>15395</v>
      </c>
      <c r="H17" s="163">
        <v>16147</v>
      </c>
      <c r="I17" s="163">
        <v>15057</v>
      </c>
      <c r="J17" s="178">
        <f t="shared" si="4"/>
        <v>-6.7504799653186343E-2</v>
      </c>
      <c r="K17" s="162">
        <f t="shared" si="0"/>
        <v>-1090</v>
      </c>
      <c r="L17" s="164">
        <f t="shared" si="1"/>
        <v>2.8981964467884435E-2</v>
      </c>
      <c r="O17" s="162" t="s">
        <v>123</v>
      </c>
      <c r="P17" s="163">
        <v>346</v>
      </c>
      <c r="Q17" s="163">
        <v>0</v>
      </c>
      <c r="R17" s="163">
        <v>826</v>
      </c>
      <c r="S17" s="163">
        <v>603</v>
      </c>
      <c r="T17" s="163">
        <v>765</v>
      </c>
      <c r="U17" s="163">
        <v>753</v>
      </c>
      <c r="V17" s="178">
        <f t="shared" si="5"/>
        <v>-1.5686274509803977E-2</v>
      </c>
      <c r="W17" s="162">
        <f t="shared" si="3"/>
        <v>-12</v>
      </c>
      <c r="X17" s="164">
        <f t="shared" si="2"/>
        <v>3.1535304464360502E-2</v>
      </c>
    </row>
    <row r="18" spans="1:24" x14ac:dyDescent="0.25">
      <c r="A18" s="1"/>
      <c r="B18" s="162" t="s">
        <v>119</v>
      </c>
      <c r="C18" s="163">
        <v>15147</v>
      </c>
      <c r="D18" s="163">
        <v>15929</v>
      </c>
      <c r="E18" s="163">
        <v>2334</v>
      </c>
      <c r="F18" s="163">
        <v>16022</v>
      </c>
      <c r="G18" s="163">
        <v>16222</v>
      </c>
      <c r="H18" s="163">
        <v>16846</v>
      </c>
      <c r="I18" s="163">
        <v>15410</v>
      </c>
      <c r="J18" s="178">
        <f t="shared" si="4"/>
        <v>-8.5242787605366299E-2</v>
      </c>
      <c r="K18" s="162">
        <f t="shared" si="0"/>
        <v>-1436</v>
      </c>
      <c r="L18" s="164">
        <f t="shared" si="1"/>
        <v>2.966142474929263E-2</v>
      </c>
      <c r="O18" s="162" t="s">
        <v>119</v>
      </c>
      <c r="P18" s="163">
        <v>395</v>
      </c>
      <c r="Q18" s="163">
        <v>15</v>
      </c>
      <c r="R18" s="163">
        <v>632</v>
      </c>
      <c r="S18" s="163">
        <v>568</v>
      </c>
      <c r="T18" s="163">
        <v>589</v>
      </c>
      <c r="U18" s="163">
        <v>510</v>
      </c>
      <c r="V18" s="178">
        <f t="shared" si="5"/>
        <v>-0.13412563667232602</v>
      </c>
      <c r="W18" s="162">
        <f t="shared" si="3"/>
        <v>-79</v>
      </c>
      <c r="X18" s="164">
        <f t="shared" si="2"/>
        <v>2.1358572744785996E-2</v>
      </c>
    </row>
    <row r="19" spans="1:24" x14ac:dyDescent="0.25">
      <c r="A19" s="1"/>
      <c r="B19" s="162" t="s">
        <v>128</v>
      </c>
      <c r="C19" s="163">
        <v>13553</v>
      </c>
      <c r="D19" s="163">
        <v>13215</v>
      </c>
      <c r="E19" s="163">
        <v>171</v>
      </c>
      <c r="F19" s="163">
        <v>10264</v>
      </c>
      <c r="G19" s="163">
        <v>13172</v>
      </c>
      <c r="H19" s="163">
        <v>11587</v>
      </c>
      <c r="I19" s="163">
        <v>10490</v>
      </c>
      <c r="J19" s="178">
        <f t="shared" si="4"/>
        <v>-9.4675066885302472E-2</v>
      </c>
      <c r="K19" s="162">
        <f t="shared" si="0"/>
        <v>-1097</v>
      </c>
      <c r="L19" s="164">
        <f t="shared" si="1"/>
        <v>2.0191326776124573E-2</v>
      </c>
      <c r="O19" s="162" t="s">
        <v>128</v>
      </c>
      <c r="P19" s="163">
        <v>147</v>
      </c>
      <c r="Q19" s="163">
        <v>0</v>
      </c>
      <c r="R19" s="163">
        <v>142</v>
      </c>
      <c r="S19" s="163">
        <v>187</v>
      </c>
      <c r="T19" s="163">
        <v>241</v>
      </c>
      <c r="U19" s="163">
        <v>214</v>
      </c>
      <c r="V19" s="178">
        <f t="shared" si="5"/>
        <v>-0.11203319502074693</v>
      </c>
      <c r="W19" s="162">
        <f t="shared" si="3"/>
        <v>-27</v>
      </c>
      <c r="X19" s="164">
        <f t="shared" si="2"/>
        <v>8.9622246419298092E-3</v>
      </c>
    </row>
    <row r="20" spans="1:24" x14ac:dyDescent="0.25">
      <c r="A20" s="161" t="s">
        <v>144</v>
      </c>
      <c r="B20" s="162" t="s">
        <v>131</v>
      </c>
      <c r="C20" s="163">
        <v>20782</v>
      </c>
      <c r="D20" s="163">
        <v>21514</v>
      </c>
      <c r="E20" s="163">
        <v>960</v>
      </c>
      <c r="F20" s="163">
        <v>9924</v>
      </c>
      <c r="G20" s="163">
        <v>14512</v>
      </c>
      <c r="H20" s="163">
        <v>15668</v>
      </c>
      <c r="I20" s="163">
        <v>12918</v>
      </c>
      <c r="J20" s="178">
        <f t="shared" si="4"/>
        <v>-0.17551697727852944</v>
      </c>
      <c r="K20" s="162">
        <f t="shared" si="0"/>
        <v>-2750</v>
      </c>
      <c r="L20" s="164">
        <f t="shared" si="1"/>
        <v>2.4864781629549786E-2</v>
      </c>
      <c r="O20" s="162" t="s">
        <v>131</v>
      </c>
      <c r="P20" s="163">
        <v>442</v>
      </c>
      <c r="Q20" s="163">
        <v>0</v>
      </c>
      <c r="R20" s="163">
        <v>262</v>
      </c>
      <c r="S20" s="163">
        <v>220</v>
      </c>
      <c r="T20" s="163">
        <v>320</v>
      </c>
      <c r="U20" s="163">
        <v>228</v>
      </c>
      <c r="V20" s="178">
        <f t="shared" si="5"/>
        <v>-0.28749999999999998</v>
      </c>
      <c r="W20" s="162">
        <f t="shared" si="3"/>
        <v>-92</v>
      </c>
      <c r="X20" s="164">
        <f t="shared" si="2"/>
        <v>9.5485384035513855E-3</v>
      </c>
    </row>
    <row r="21" spans="1:24" x14ac:dyDescent="0.25">
      <c r="A21" s="166" t="s">
        <v>145</v>
      </c>
      <c r="B21" s="167" t="s">
        <v>145</v>
      </c>
      <c r="C21" s="168">
        <f t="shared" ref="C21:I21" si="6">C13-SUM(C14:C20)</f>
        <v>109301</v>
      </c>
      <c r="D21" s="168">
        <f t="shared" si="6"/>
        <v>118158</v>
      </c>
      <c r="E21" s="168">
        <f t="shared" si="6"/>
        <v>16198</v>
      </c>
      <c r="F21" s="168">
        <f t="shared" si="6"/>
        <v>99225</v>
      </c>
      <c r="G21" s="168">
        <f t="shared" si="6"/>
        <v>131061</v>
      </c>
      <c r="H21" s="168">
        <f t="shared" si="6"/>
        <v>135247</v>
      </c>
      <c r="I21" s="168">
        <f t="shared" si="6"/>
        <v>141842</v>
      </c>
      <c r="J21" s="179">
        <f t="shared" si="4"/>
        <v>4.8762634291333651E-2</v>
      </c>
      <c r="K21" s="167">
        <f t="shared" si="0"/>
        <v>6595</v>
      </c>
      <c r="L21" s="169">
        <f t="shared" si="1"/>
        <v>0.27301984485977709</v>
      </c>
      <c r="O21" s="167" t="s">
        <v>145</v>
      </c>
      <c r="P21" s="168">
        <f t="shared" ref="P21:U21" si="7">P13-SUM(P14:P20)</f>
        <v>3753</v>
      </c>
      <c r="Q21" s="168">
        <f t="shared" si="7"/>
        <v>282</v>
      </c>
      <c r="R21" s="168">
        <f t="shared" si="7"/>
        <v>3060</v>
      </c>
      <c r="S21" s="168">
        <f t="shared" si="7"/>
        <v>3276</v>
      </c>
      <c r="T21" s="168">
        <f t="shared" si="7"/>
        <v>4003</v>
      </c>
      <c r="U21" s="168">
        <f t="shared" si="7"/>
        <v>5334</v>
      </c>
      <c r="V21" s="179">
        <f t="shared" si="5"/>
        <v>0.33250062453160134</v>
      </c>
      <c r="W21" s="167">
        <f>U21-T21</f>
        <v>1331</v>
      </c>
      <c r="X21" s="169">
        <f t="shared" si="2"/>
        <v>0.22338554317782058</v>
      </c>
    </row>
    <row r="22" spans="1:24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68</v>
      </c>
      <c r="C23" s="175">
        <v>168240</v>
      </c>
      <c r="D23" s="175">
        <v>177772</v>
      </c>
      <c r="E23" s="175">
        <v>20169</v>
      </c>
      <c r="F23" s="175">
        <v>128271</v>
      </c>
      <c r="G23" s="175">
        <v>176286</v>
      </c>
      <c r="H23" s="175">
        <v>189792</v>
      </c>
      <c r="I23" s="175">
        <v>182742</v>
      </c>
      <c r="J23" s="176">
        <f>IFERROR(I23/H23-1,"-")</f>
        <v>-3.7145928174000975E-2</v>
      </c>
      <c r="K23" s="175">
        <f>I23-H23</f>
        <v>-7050</v>
      </c>
      <c r="L23" s="176">
        <f t="shared" ref="L23:L35" si="8">I23/I$9</f>
        <v>0.35174484630338959</v>
      </c>
    </row>
    <row r="24" spans="1:24" x14ac:dyDescent="0.25">
      <c r="A24" s="1" t="s">
        <v>96</v>
      </c>
      <c r="B24" s="158" t="s">
        <v>97</v>
      </c>
      <c r="C24" s="159">
        <v>10094</v>
      </c>
      <c r="D24" s="159">
        <v>11427</v>
      </c>
      <c r="E24" s="159">
        <v>7031</v>
      </c>
      <c r="F24" s="159">
        <v>11181</v>
      </c>
      <c r="G24" s="159">
        <v>11250</v>
      </c>
      <c r="H24" s="159">
        <v>9374</v>
      </c>
      <c r="I24" s="159">
        <v>8686</v>
      </c>
      <c r="J24" s="177">
        <f>IFERROR(I24/H24-1,"-")</f>
        <v>-7.3394495412844041E-2</v>
      </c>
      <c r="K24" s="158">
        <f t="shared" ref="K24:K34" si="9">I24-H24</f>
        <v>-688</v>
      </c>
      <c r="L24" s="160">
        <f t="shared" si="8"/>
        <v>1.6718957519296286E-2</v>
      </c>
    </row>
    <row r="25" spans="1:24" x14ac:dyDescent="0.25">
      <c r="A25" s="161" t="s">
        <v>103</v>
      </c>
      <c r="B25" s="162" t="s">
        <v>103</v>
      </c>
      <c r="C25" s="163">
        <v>3875</v>
      </c>
      <c r="D25" s="163">
        <v>4837</v>
      </c>
      <c r="E25" s="163">
        <v>4844</v>
      </c>
      <c r="F25" s="163">
        <v>4705</v>
      </c>
      <c r="G25" s="163">
        <v>4494</v>
      </c>
      <c r="H25" s="163">
        <v>2577</v>
      </c>
      <c r="I25" s="163">
        <v>3099</v>
      </c>
      <c r="J25" s="178">
        <f>IFERROR(I25/H25-1,"-")</f>
        <v>0.20256111757857975</v>
      </c>
      <c r="K25" s="162">
        <f t="shared" si="9"/>
        <v>522</v>
      </c>
      <c r="L25" s="164">
        <f t="shared" si="8"/>
        <v>5.9650068330991471E-3</v>
      </c>
    </row>
    <row r="26" spans="1:24" x14ac:dyDescent="0.25">
      <c r="A26" s="161" t="s">
        <v>100</v>
      </c>
      <c r="B26" s="162" t="s">
        <v>100</v>
      </c>
      <c r="C26" s="163">
        <v>6219</v>
      </c>
      <c r="D26" s="163">
        <v>6590</v>
      </c>
      <c r="E26" s="163">
        <v>2187</v>
      </c>
      <c r="F26" s="163">
        <v>6476</v>
      </c>
      <c r="G26" s="163">
        <v>6756</v>
      </c>
      <c r="H26" s="163">
        <v>6797</v>
      </c>
      <c r="I26" s="163">
        <v>5587</v>
      </c>
      <c r="J26" s="178">
        <f>IFERROR(I26/H26-1,"-")</f>
        <v>-0.1780197145799618</v>
      </c>
      <c r="K26" s="162">
        <f t="shared" si="9"/>
        <v>-1210</v>
      </c>
      <c r="L26" s="164">
        <f t="shared" si="8"/>
        <v>1.0753950686197139E-2</v>
      </c>
    </row>
    <row r="27" spans="1:24" x14ac:dyDescent="0.25">
      <c r="A27" s="1"/>
      <c r="B27" s="158" t="s">
        <v>107</v>
      </c>
      <c r="C27" s="159">
        <v>158146</v>
      </c>
      <c r="D27" s="159">
        <v>166345</v>
      </c>
      <c r="E27" s="159">
        <v>13138</v>
      </c>
      <c r="F27" s="159">
        <v>117090</v>
      </c>
      <c r="G27" s="159">
        <v>165036</v>
      </c>
      <c r="H27" s="159">
        <v>180418</v>
      </c>
      <c r="I27" s="159">
        <v>174056</v>
      </c>
      <c r="J27" s="177">
        <f>IFERROR(I27/H27-1,"-")</f>
        <v>-3.5262556951080271E-2</v>
      </c>
      <c r="K27" s="158">
        <f t="shared" si="9"/>
        <v>-6362</v>
      </c>
      <c r="L27" s="160">
        <f t="shared" si="8"/>
        <v>0.33502588878409334</v>
      </c>
    </row>
    <row r="28" spans="1:24" s="56" customFormat="1" x14ac:dyDescent="0.25">
      <c r="B28" s="162" t="s">
        <v>110</v>
      </c>
      <c r="C28" s="163">
        <v>72586</v>
      </c>
      <c r="D28" s="163">
        <v>74463</v>
      </c>
      <c r="E28" s="163">
        <v>1525</v>
      </c>
      <c r="F28" s="163">
        <v>44443</v>
      </c>
      <c r="G28" s="163">
        <v>74914</v>
      </c>
      <c r="H28" s="163">
        <v>84180</v>
      </c>
      <c r="I28" s="163">
        <v>84528</v>
      </c>
      <c r="J28" s="178">
        <f t="shared" ref="J28:J35" si="10">IFERROR(I28/H28-1,"-")</f>
        <v>4.1339985744832664E-3</v>
      </c>
      <c r="K28" s="162">
        <f t="shared" si="9"/>
        <v>348</v>
      </c>
      <c r="L28" s="164">
        <f t="shared" si="8"/>
        <v>0.16270090273901411</v>
      </c>
    </row>
    <row r="29" spans="1:24" s="56" customFormat="1" x14ac:dyDescent="0.25">
      <c r="B29" s="162" t="s">
        <v>113</v>
      </c>
      <c r="C29" s="163">
        <v>20463</v>
      </c>
      <c r="D29" s="163">
        <v>19645</v>
      </c>
      <c r="E29" s="163">
        <v>2015</v>
      </c>
      <c r="F29" s="163">
        <v>13211</v>
      </c>
      <c r="G29" s="163">
        <v>17039</v>
      </c>
      <c r="H29" s="163">
        <v>18209</v>
      </c>
      <c r="I29" s="163">
        <v>17560</v>
      </c>
      <c r="J29" s="178">
        <f t="shared" si="10"/>
        <v>-3.5641715635125526E-2</v>
      </c>
      <c r="K29" s="162">
        <f t="shared" si="9"/>
        <v>-649</v>
      </c>
      <c r="L29" s="164">
        <f t="shared" si="8"/>
        <v>3.379978057090062E-2</v>
      </c>
    </row>
    <row r="30" spans="1:24" x14ac:dyDescent="0.25">
      <c r="A30" s="1"/>
      <c r="B30" s="162" t="s">
        <v>116</v>
      </c>
      <c r="C30" s="163">
        <v>5176</v>
      </c>
      <c r="D30" s="163">
        <v>5741</v>
      </c>
      <c r="E30" s="163">
        <v>2341</v>
      </c>
      <c r="F30" s="163">
        <v>4518</v>
      </c>
      <c r="G30" s="163">
        <v>5836</v>
      </c>
      <c r="H30" s="163">
        <v>7093</v>
      </c>
      <c r="I30" s="163">
        <v>5171</v>
      </c>
      <c r="J30" s="178">
        <f t="shared" si="10"/>
        <v>-0.27097138023403355</v>
      </c>
      <c r="K30" s="162">
        <f t="shared" si="9"/>
        <v>-1922</v>
      </c>
      <c r="L30" s="164">
        <f t="shared" si="8"/>
        <v>9.9532269551325242E-3</v>
      </c>
    </row>
    <row r="31" spans="1:24" x14ac:dyDescent="0.25">
      <c r="A31" s="1"/>
      <c r="B31" s="162" t="s">
        <v>123</v>
      </c>
      <c r="C31" s="163">
        <v>5254</v>
      </c>
      <c r="D31" s="163">
        <v>5613</v>
      </c>
      <c r="E31" s="163">
        <v>193</v>
      </c>
      <c r="F31" s="163">
        <v>7413</v>
      </c>
      <c r="G31" s="163">
        <v>6463</v>
      </c>
      <c r="H31" s="163">
        <v>6265</v>
      </c>
      <c r="I31" s="163">
        <v>5497</v>
      </c>
      <c r="J31" s="178">
        <f t="shared" si="10"/>
        <v>-0.12258579409417403</v>
      </c>
      <c r="K31" s="162">
        <f t="shared" si="9"/>
        <v>-768</v>
      </c>
      <c r="L31" s="164">
        <f t="shared" si="8"/>
        <v>1.0580717186687969E-2</v>
      </c>
    </row>
    <row r="32" spans="1:24" x14ac:dyDescent="0.25">
      <c r="A32" s="1"/>
      <c r="B32" s="162" t="s">
        <v>119</v>
      </c>
      <c r="C32" s="163">
        <v>7908</v>
      </c>
      <c r="D32" s="163">
        <v>8489</v>
      </c>
      <c r="E32" s="163">
        <v>1005</v>
      </c>
      <c r="F32" s="163">
        <v>9547</v>
      </c>
      <c r="G32" s="163">
        <v>8427</v>
      </c>
      <c r="H32" s="163">
        <v>8615</v>
      </c>
      <c r="I32" s="163">
        <v>8227</v>
      </c>
      <c r="J32" s="178">
        <f t="shared" si="10"/>
        <v>-4.503772489843294E-2</v>
      </c>
      <c r="K32" s="162">
        <f t="shared" si="9"/>
        <v>-388</v>
      </c>
      <c r="L32" s="164">
        <f t="shared" si="8"/>
        <v>1.5835466671799511E-2</v>
      </c>
    </row>
    <row r="33" spans="1:12" x14ac:dyDescent="0.25">
      <c r="A33" s="1"/>
      <c r="B33" s="162" t="s">
        <v>128</v>
      </c>
      <c r="C33" s="163">
        <v>5312</v>
      </c>
      <c r="D33" s="163">
        <v>5220</v>
      </c>
      <c r="E33" s="163">
        <v>15</v>
      </c>
      <c r="F33" s="163">
        <v>3148</v>
      </c>
      <c r="G33" s="163">
        <v>4430</v>
      </c>
      <c r="H33" s="163">
        <v>4045</v>
      </c>
      <c r="I33" s="163">
        <v>3118</v>
      </c>
      <c r="J33" s="178">
        <f t="shared" si="10"/>
        <v>-0.22917181705809642</v>
      </c>
      <c r="K33" s="162">
        <f t="shared" si="9"/>
        <v>-927</v>
      </c>
      <c r="L33" s="164">
        <f t="shared" si="8"/>
        <v>6.0015783496621946E-3</v>
      </c>
    </row>
    <row r="34" spans="1:12" x14ac:dyDescent="0.25">
      <c r="A34" s="161" t="s">
        <v>144</v>
      </c>
      <c r="B34" s="162" t="s">
        <v>131</v>
      </c>
      <c r="C34" s="163">
        <v>6196</v>
      </c>
      <c r="D34" s="163">
        <v>6827</v>
      </c>
      <c r="E34" s="163">
        <v>74</v>
      </c>
      <c r="F34" s="163">
        <v>2476</v>
      </c>
      <c r="G34" s="163">
        <v>5349</v>
      </c>
      <c r="H34" s="163">
        <v>5191</v>
      </c>
      <c r="I34" s="163">
        <v>3976</v>
      </c>
      <c r="J34" s="178">
        <f t="shared" si="10"/>
        <v>-0.23405894817954154</v>
      </c>
      <c r="K34" s="162">
        <f t="shared" si="9"/>
        <v>-1215</v>
      </c>
      <c r="L34" s="164">
        <f t="shared" si="8"/>
        <v>7.6530710449829653E-3</v>
      </c>
    </row>
    <row r="35" spans="1:12" x14ac:dyDescent="0.25">
      <c r="A35" s="166" t="s">
        <v>145</v>
      </c>
      <c r="B35" s="167" t="s">
        <v>145</v>
      </c>
      <c r="C35" s="168">
        <f t="shared" ref="C35:I35" si="11">C27-SUM(C28:C34)</f>
        <v>35251</v>
      </c>
      <c r="D35" s="168">
        <f t="shared" si="11"/>
        <v>40347</v>
      </c>
      <c r="E35" s="168">
        <f t="shared" si="11"/>
        <v>5970</v>
      </c>
      <c r="F35" s="168">
        <f t="shared" si="11"/>
        <v>32334</v>
      </c>
      <c r="G35" s="168">
        <f t="shared" si="11"/>
        <v>42578</v>
      </c>
      <c r="H35" s="168">
        <f t="shared" si="11"/>
        <v>46820</v>
      </c>
      <c r="I35" s="168">
        <f t="shared" si="11"/>
        <v>45979</v>
      </c>
      <c r="J35" s="179">
        <f t="shared" si="10"/>
        <v>-1.7962409226826126E-2</v>
      </c>
      <c r="K35" s="167">
        <f>I35-H35</f>
        <v>-841</v>
      </c>
      <c r="L35" s="169">
        <f t="shared" si="8"/>
        <v>8.850114526591342E-2</v>
      </c>
    </row>
    <row r="36" spans="1:12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68</v>
      </c>
      <c r="C37" s="175">
        <v>130035</v>
      </c>
      <c r="D37" s="175">
        <v>132240</v>
      </c>
      <c r="E37" s="175">
        <v>10559</v>
      </c>
      <c r="F37" s="175">
        <v>94600</v>
      </c>
      <c r="G37" s="175">
        <v>128229</v>
      </c>
      <c r="H37" s="175">
        <v>128773</v>
      </c>
      <c r="I37" s="175">
        <v>137756</v>
      </c>
      <c r="J37" s="176">
        <f>IFERROR(I37/H37-1,"-")</f>
        <v>6.975841208949074E-2</v>
      </c>
      <c r="K37" s="175">
        <f>I37-H37</f>
        <v>8983</v>
      </c>
      <c r="L37" s="176">
        <f t="shared" ref="L37:L49" si="12">I37/I$9</f>
        <v>0.26515504398206069</v>
      </c>
    </row>
    <row r="38" spans="1:12" x14ac:dyDescent="0.25">
      <c r="A38" s="1" t="s">
        <v>96</v>
      </c>
      <c r="B38" s="158" t="s">
        <v>97</v>
      </c>
      <c r="C38" s="159">
        <v>6453</v>
      </c>
      <c r="D38" s="159">
        <v>7303</v>
      </c>
      <c r="E38" s="159">
        <v>2134</v>
      </c>
      <c r="F38" s="159">
        <v>5445</v>
      </c>
      <c r="G38" s="159">
        <v>6893</v>
      </c>
      <c r="H38" s="159">
        <v>5704</v>
      </c>
      <c r="I38" s="159">
        <v>7028</v>
      </c>
      <c r="J38" s="177">
        <f>IFERROR(I38/H38-1,"-")</f>
        <v>0.23211781206171112</v>
      </c>
      <c r="K38" s="158">
        <f t="shared" ref="K38:K48" si="13">I38-H38</f>
        <v>1324</v>
      </c>
      <c r="L38" s="160">
        <f t="shared" si="12"/>
        <v>1.3527611495005101E-2</v>
      </c>
    </row>
    <row r="39" spans="1:12" x14ac:dyDescent="0.25">
      <c r="A39" s="161" t="s">
        <v>103</v>
      </c>
      <c r="B39" s="162" t="s">
        <v>103</v>
      </c>
      <c r="C39" s="163">
        <v>1279</v>
      </c>
      <c r="D39" s="163">
        <v>2394</v>
      </c>
      <c r="E39" s="163">
        <v>1721</v>
      </c>
      <c r="F39" s="163">
        <v>1892</v>
      </c>
      <c r="G39" s="163">
        <v>1677</v>
      </c>
      <c r="H39" s="163">
        <v>1754</v>
      </c>
      <c r="I39" s="163">
        <v>2296</v>
      </c>
      <c r="J39" s="178">
        <f>IFERROR(I39/H39-1,"-")</f>
        <v>0.30900798175598632</v>
      </c>
      <c r="K39" s="162">
        <f t="shared" si="13"/>
        <v>542</v>
      </c>
      <c r="L39" s="164">
        <f t="shared" si="12"/>
        <v>4.4193790541450931E-3</v>
      </c>
    </row>
    <row r="40" spans="1:12" x14ac:dyDescent="0.25">
      <c r="A40" s="161" t="s">
        <v>100</v>
      </c>
      <c r="B40" s="162" t="s">
        <v>100</v>
      </c>
      <c r="C40" s="163">
        <v>5174</v>
      </c>
      <c r="D40" s="163">
        <v>4909</v>
      </c>
      <c r="E40" s="163">
        <v>413</v>
      </c>
      <c r="F40" s="163">
        <v>3553</v>
      </c>
      <c r="G40" s="163">
        <v>5216</v>
      </c>
      <c r="H40" s="163">
        <v>3950</v>
      </c>
      <c r="I40" s="163">
        <v>4732</v>
      </c>
      <c r="J40" s="178">
        <f>IFERROR(I40/H40-1,"-")</f>
        <v>0.1979746835443037</v>
      </c>
      <c r="K40" s="162">
        <f t="shared" si="13"/>
        <v>782</v>
      </c>
      <c r="L40" s="164">
        <f t="shared" si="12"/>
        <v>9.1082324408600073E-3</v>
      </c>
    </row>
    <row r="41" spans="1:12" x14ac:dyDescent="0.25">
      <c r="A41" s="1"/>
      <c r="B41" s="158" t="s">
        <v>107</v>
      </c>
      <c r="C41" s="159">
        <v>123582</v>
      </c>
      <c r="D41" s="159">
        <v>124937</v>
      </c>
      <c r="E41" s="159">
        <v>8425</v>
      </c>
      <c r="F41" s="159">
        <v>89155</v>
      </c>
      <c r="G41" s="159">
        <v>121336</v>
      </c>
      <c r="H41" s="159">
        <v>123069</v>
      </c>
      <c r="I41" s="159">
        <v>130728</v>
      </c>
      <c r="J41" s="177">
        <f>IFERROR(I41/H41-1,"-")</f>
        <v>6.223338127391953E-2</v>
      </c>
      <c r="K41" s="158">
        <f t="shared" si="13"/>
        <v>7659</v>
      </c>
      <c r="L41" s="160">
        <f t="shared" si="12"/>
        <v>0.2516274324870556</v>
      </c>
    </row>
    <row r="42" spans="1:12" s="56" customFormat="1" x14ac:dyDescent="0.25">
      <c r="B42" s="162" t="s">
        <v>110</v>
      </c>
      <c r="C42" s="163">
        <v>56958</v>
      </c>
      <c r="D42" s="163">
        <v>56005</v>
      </c>
      <c r="E42" s="163">
        <v>985</v>
      </c>
      <c r="F42" s="163">
        <v>30129</v>
      </c>
      <c r="G42" s="163">
        <v>51401</v>
      </c>
      <c r="H42" s="163">
        <v>54345</v>
      </c>
      <c r="I42" s="163">
        <v>58979</v>
      </c>
      <c r="J42" s="178">
        <f t="shared" ref="J42:J49" si="14">IFERROR(I42/H42-1,"-")</f>
        <v>8.5270034041770248E-2</v>
      </c>
      <c r="K42" s="162">
        <f t="shared" si="13"/>
        <v>4634</v>
      </c>
      <c r="L42" s="164">
        <f t="shared" si="12"/>
        <v>0.11352376186168267</v>
      </c>
    </row>
    <row r="43" spans="1:12" s="56" customFormat="1" x14ac:dyDescent="0.25">
      <c r="B43" s="162" t="s">
        <v>113</v>
      </c>
      <c r="C43" s="163">
        <v>6170</v>
      </c>
      <c r="D43" s="163">
        <v>5659</v>
      </c>
      <c r="E43" s="163">
        <v>704</v>
      </c>
      <c r="F43" s="163">
        <v>4146</v>
      </c>
      <c r="G43" s="163">
        <v>5163</v>
      </c>
      <c r="H43" s="163">
        <v>4900</v>
      </c>
      <c r="I43" s="163">
        <v>5183</v>
      </c>
      <c r="J43" s="178">
        <f t="shared" si="14"/>
        <v>5.7755102040816242E-2</v>
      </c>
      <c r="K43" s="162">
        <f t="shared" si="13"/>
        <v>283</v>
      </c>
      <c r="L43" s="164">
        <f t="shared" si="12"/>
        <v>9.97632475506708E-3</v>
      </c>
    </row>
    <row r="44" spans="1:12" x14ac:dyDescent="0.25">
      <c r="A44" s="1"/>
      <c r="B44" s="162" t="s">
        <v>116</v>
      </c>
      <c r="C44" s="163">
        <v>2312</v>
      </c>
      <c r="D44" s="163">
        <v>2723</v>
      </c>
      <c r="E44" s="163">
        <v>913</v>
      </c>
      <c r="F44" s="163">
        <v>2162</v>
      </c>
      <c r="G44" s="163">
        <v>2561</v>
      </c>
      <c r="H44" s="163">
        <v>2582</v>
      </c>
      <c r="I44" s="163">
        <v>2870</v>
      </c>
      <c r="J44" s="178">
        <f t="shared" si="14"/>
        <v>0.1115414407436095</v>
      </c>
      <c r="K44" s="162">
        <f t="shared" si="13"/>
        <v>288</v>
      </c>
      <c r="L44" s="164">
        <f t="shared" si="12"/>
        <v>5.5242238176813662E-3</v>
      </c>
    </row>
    <row r="45" spans="1:12" x14ac:dyDescent="0.25">
      <c r="A45" s="1"/>
      <c r="B45" s="162" t="s">
        <v>123</v>
      </c>
      <c r="C45" s="163">
        <v>4741</v>
      </c>
      <c r="D45" s="163">
        <v>5162</v>
      </c>
      <c r="E45" s="163">
        <v>220</v>
      </c>
      <c r="F45" s="163">
        <v>5508</v>
      </c>
      <c r="G45" s="163">
        <v>5148</v>
      </c>
      <c r="H45" s="163">
        <v>5268</v>
      </c>
      <c r="I45" s="163">
        <v>4620</v>
      </c>
      <c r="J45" s="178">
        <f t="shared" si="14"/>
        <v>-0.12300683371298404</v>
      </c>
      <c r="K45" s="162">
        <f t="shared" si="13"/>
        <v>-648</v>
      </c>
      <c r="L45" s="164">
        <f t="shared" si="12"/>
        <v>8.8926529748041497E-3</v>
      </c>
    </row>
    <row r="46" spans="1:12" x14ac:dyDescent="0.25">
      <c r="A46" s="1"/>
      <c r="B46" s="162" t="s">
        <v>119</v>
      </c>
      <c r="C46" s="163">
        <v>4676</v>
      </c>
      <c r="D46" s="163">
        <v>5249</v>
      </c>
      <c r="E46" s="163">
        <v>398</v>
      </c>
      <c r="F46" s="163">
        <v>3591</v>
      </c>
      <c r="G46" s="163">
        <v>4976</v>
      </c>
      <c r="H46" s="163">
        <v>5192</v>
      </c>
      <c r="I46" s="163">
        <v>3888</v>
      </c>
      <c r="J46" s="178">
        <f t="shared" si="14"/>
        <v>-0.25115562403698</v>
      </c>
      <c r="K46" s="162">
        <f t="shared" si="13"/>
        <v>-1304</v>
      </c>
      <c r="L46" s="164">
        <f t="shared" si="12"/>
        <v>7.4836871787962193E-3</v>
      </c>
    </row>
    <row r="47" spans="1:12" x14ac:dyDescent="0.25">
      <c r="A47" s="1"/>
      <c r="B47" s="162" t="s">
        <v>128</v>
      </c>
      <c r="C47" s="163">
        <v>4939</v>
      </c>
      <c r="D47" s="163">
        <v>4492</v>
      </c>
      <c r="E47" s="163">
        <v>106</v>
      </c>
      <c r="F47" s="163">
        <v>4088</v>
      </c>
      <c r="G47" s="163">
        <v>4147</v>
      </c>
      <c r="H47" s="163">
        <v>4118</v>
      </c>
      <c r="I47" s="163">
        <v>4073</v>
      </c>
      <c r="J47" s="178">
        <f t="shared" si="14"/>
        <v>-1.0927634774162254E-2</v>
      </c>
      <c r="K47" s="162">
        <f t="shared" si="13"/>
        <v>-45</v>
      </c>
      <c r="L47" s="164">
        <f t="shared" si="12"/>
        <v>7.839778261120629E-3</v>
      </c>
    </row>
    <row r="48" spans="1:12" x14ac:dyDescent="0.25">
      <c r="A48" s="161" t="s">
        <v>144</v>
      </c>
      <c r="B48" s="162" t="s">
        <v>131</v>
      </c>
      <c r="C48" s="163">
        <v>8389</v>
      </c>
      <c r="D48" s="163">
        <v>8544</v>
      </c>
      <c r="E48" s="163">
        <v>740</v>
      </c>
      <c r="F48" s="163">
        <v>4920</v>
      </c>
      <c r="G48" s="163">
        <v>5151</v>
      </c>
      <c r="H48" s="163">
        <v>5999</v>
      </c>
      <c r="I48" s="163">
        <v>4856</v>
      </c>
      <c r="J48" s="178">
        <f t="shared" si="14"/>
        <v>-0.19053175529254873</v>
      </c>
      <c r="K48" s="162">
        <f t="shared" si="13"/>
        <v>-1143</v>
      </c>
      <c r="L48" s="164">
        <f t="shared" si="12"/>
        <v>9.3469097068504224E-3</v>
      </c>
    </row>
    <row r="49" spans="1:12" x14ac:dyDescent="0.25">
      <c r="A49" s="166" t="s">
        <v>145</v>
      </c>
      <c r="B49" s="167" t="s">
        <v>145</v>
      </c>
      <c r="C49" s="168">
        <f t="shared" ref="C49:I49" si="15">C41-SUM(C42:C48)</f>
        <v>35397</v>
      </c>
      <c r="D49" s="168">
        <f t="shared" si="15"/>
        <v>37103</v>
      </c>
      <c r="E49" s="168">
        <f t="shared" si="15"/>
        <v>4359</v>
      </c>
      <c r="F49" s="168">
        <f t="shared" si="15"/>
        <v>34611</v>
      </c>
      <c r="G49" s="168">
        <f t="shared" si="15"/>
        <v>42789</v>
      </c>
      <c r="H49" s="168">
        <f t="shared" si="15"/>
        <v>40665</v>
      </c>
      <c r="I49" s="168">
        <f t="shared" si="15"/>
        <v>46259</v>
      </c>
      <c r="J49" s="179">
        <f t="shared" si="14"/>
        <v>0.13756301487765898</v>
      </c>
      <c r="K49" s="167">
        <f>I49-H49</f>
        <v>5594</v>
      </c>
      <c r="L49" s="169">
        <f t="shared" si="12"/>
        <v>8.9040093931053069E-2</v>
      </c>
    </row>
    <row r="50" spans="1:12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68</v>
      </c>
      <c r="C51" s="175">
        <v>5754</v>
      </c>
      <c r="D51" s="175">
        <v>4476</v>
      </c>
      <c r="E51" s="175">
        <v>719</v>
      </c>
      <c r="F51" s="175">
        <v>3045</v>
      </c>
      <c r="G51" s="175">
        <v>7316</v>
      </c>
      <c r="H51" s="175">
        <v>5066</v>
      </c>
      <c r="I51" s="175">
        <v>5202</v>
      </c>
      <c r="J51" s="176">
        <f>IFERROR(I51/H51-1,"-")</f>
        <v>2.6845637583892579E-2</v>
      </c>
      <c r="K51" s="175">
        <f>I51-H51</f>
        <v>136</v>
      </c>
      <c r="L51" s="176">
        <f t="shared" ref="L51:L63" si="16">I51/I$9</f>
        <v>1.0012896271630127E-2</v>
      </c>
    </row>
    <row r="52" spans="1:12" x14ac:dyDescent="0.25">
      <c r="A52" s="1" t="s">
        <v>96</v>
      </c>
      <c r="B52" s="158" t="s">
        <v>97</v>
      </c>
      <c r="C52" s="159">
        <v>1040</v>
      </c>
      <c r="D52" s="159">
        <v>452</v>
      </c>
      <c r="E52" s="159">
        <v>134</v>
      </c>
      <c r="F52" s="159">
        <v>204</v>
      </c>
      <c r="G52" s="159">
        <v>3544</v>
      </c>
      <c r="H52" s="159">
        <v>620</v>
      </c>
      <c r="I52" s="159">
        <v>970</v>
      </c>
      <c r="J52" s="177">
        <f>IFERROR(I52/H52-1,"-")</f>
        <v>0.56451612903225801</v>
      </c>
      <c r="K52" s="158">
        <f t="shared" ref="K52:K62" si="17">I52-H52</f>
        <v>350</v>
      </c>
      <c r="L52" s="160">
        <f t="shared" si="16"/>
        <v>1.8670721613766289E-3</v>
      </c>
    </row>
    <row r="53" spans="1:12" x14ac:dyDescent="0.25">
      <c r="A53" s="161" t="s">
        <v>103</v>
      </c>
      <c r="B53" s="162" t="s">
        <v>103</v>
      </c>
      <c r="C53" s="163">
        <v>522</v>
      </c>
      <c r="D53" s="163">
        <v>223</v>
      </c>
      <c r="E53" s="163">
        <v>66</v>
      </c>
      <c r="F53" s="163">
        <v>39</v>
      </c>
      <c r="G53" s="163">
        <v>2768</v>
      </c>
      <c r="H53" s="163">
        <v>288</v>
      </c>
      <c r="I53" s="163">
        <v>426</v>
      </c>
      <c r="J53" s="178">
        <f>IFERROR(I53/H53-1,"-")</f>
        <v>0.47916666666666674</v>
      </c>
      <c r="K53" s="162">
        <f t="shared" si="17"/>
        <v>138</v>
      </c>
      <c r="L53" s="164">
        <f t="shared" si="16"/>
        <v>8.1997189767674626E-4</v>
      </c>
    </row>
    <row r="54" spans="1:12" x14ac:dyDescent="0.25">
      <c r="A54" s="161" t="s">
        <v>100</v>
      </c>
      <c r="B54" s="162" t="s">
        <v>100</v>
      </c>
      <c r="C54" s="163">
        <v>518</v>
      </c>
      <c r="D54" s="163">
        <v>229</v>
      </c>
      <c r="E54" s="163">
        <v>68</v>
      </c>
      <c r="F54" s="163">
        <v>165</v>
      </c>
      <c r="G54" s="163">
        <v>776</v>
      </c>
      <c r="H54" s="163">
        <v>332</v>
      </c>
      <c r="I54" s="163">
        <v>544</v>
      </c>
      <c r="J54" s="178">
        <f>IFERROR(I54/H54-1,"-")</f>
        <v>0.63855421686746983</v>
      </c>
      <c r="K54" s="162">
        <f t="shared" si="17"/>
        <v>212</v>
      </c>
      <c r="L54" s="164">
        <f t="shared" si="16"/>
        <v>1.0471002636998825E-3</v>
      </c>
    </row>
    <row r="55" spans="1:12" x14ac:dyDescent="0.25">
      <c r="A55" s="1"/>
      <c r="B55" s="158" t="s">
        <v>107</v>
      </c>
      <c r="C55" s="159">
        <v>4714</v>
      </c>
      <c r="D55" s="159">
        <v>4024</v>
      </c>
      <c r="E55" s="159">
        <v>585</v>
      </c>
      <c r="F55" s="159">
        <v>2841</v>
      </c>
      <c r="G55" s="159">
        <v>3772</v>
      </c>
      <c r="H55" s="159">
        <v>4446</v>
      </c>
      <c r="I55" s="159">
        <v>4232</v>
      </c>
      <c r="J55" s="177">
        <f>IFERROR(I55/H55-1,"-")</f>
        <v>-4.8133153396311301E-2</v>
      </c>
      <c r="K55" s="158">
        <f t="shared" si="17"/>
        <v>-214</v>
      </c>
      <c r="L55" s="160">
        <f t="shared" si="16"/>
        <v>8.1458241102534985E-3</v>
      </c>
    </row>
    <row r="56" spans="1:12" s="56" customFormat="1" x14ac:dyDescent="0.25">
      <c r="B56" s="162" t="s">
        <v>110</v>
      </c>
      <c r="C56" s="163">
        <v>1066</v>
      </c>
      <c r="D56" s="163">
        <v>1027</v>
      </c>
      <c r="E56" s="163">
        <v>28</v>
      </c>
      <c r="F56" s="163">
        <v>776</v>
      </c>
      <c r="G56" s="163">
        <v>1116</v>
      </c>
      <c r="H56" s="163">
        <v>1062</v>
      </c>
      <c r="I56" s="163">
        <v>1412</v>
      </c>
      <c r="J56" s="178">
        <f t="shared" ref="J56:J63" si="18">IFERROR(I56/H56-1,"-")</f>
        <v>0.32956685499058391</v>
      </c>
      <c r="K56" s="162">
        <f t="shared" si="17"/>
        <v>350</v>
      </c>
      <c r="L56" s="164">
        <f t="shared" si="16"/>
        <v>2.7178411256327836E-3</v>
      </c>
    </row>
    <row r="57" spans="1:12" s="56" customFormat="1" x14ac:dyDescent="0.25">
      <c r="B57" s="162" t="s">
        <v>113</v>
      </c>
      <c r="C57" s="163">
        <v>1176</v>
      </c>
      <c r="D57" s="163">
        <v>1180</v>
      </c>
      <c r="E57" s="163">
        <v>215</v>
      </c>
      <c r="F57" s="163">
        <v>962</v>
      </c>
      <c r="G57" s="163">
        <v>624</v>
      </c>
      <c r="H57" s="163">
        <v>1253</v>
      </c>
      <c r="I57" s="163">
        <v>1001</v>
      </c>
      <c r="J57" s="178">
        <f t="shared" si="18"/>
        <v>-0.2011173184357542</v>
      </c>
      <c r="K57" s="162">
        <f t="shared" si="17"/>
        <v>-252</v>
      </c>
      <c r="L57" s="164">
        <f t="shared" si="16"/>
        <v>1.9267414778742324E-3</v>
      </c>
    </row>
    <row r="58" spans="1:12" x14ac:dyDescent="0.25">
      <c r="A58" s="1"/>
      <c r="B58" s="162" t="s">
        <v>116</v>
      </c>
      <c r="C58" s="163">
        <v>304</v>
      </c>
      <c r="D58" s="163">
        <v>183</v>
      </c>
      <c r="E58" s="163">
        <v>48</v>
      </c>
      <c r="F58" s="163">
        <v>119</v>
      </c>
      <c r="G58" s="163">
        <v>367</v>
      </c>
      <c r="H58" s="163">
        <v>293</v>
      </c>
      <c r="I58" s="163">
        <v>199</v>
      </c>
      <c r="J58" s="178">
        <f t="shared" si="18"/>
        <v>-0.32081911262798635</v>
      </c>
      <c r="K58" s="162">
        <f t="shared" si="17"/>
        <v>-94</v>
      </c>
      <c r="L58" s="164">
        <f t="shared" si="16"/>
        <v>3.8303851558139088E-4</v>
      </c>
    </row>
    <row r="59" spans="1:12" x14ac:dyDescent="0.25">
      <c r="A59" s="1"/>
      <c r="B59" s="162" t="s">
        <v>123</v>
      </c>
      <c r="C59" s="163">
        <v>146</v>
      </c>
      <c r="D59" s="163">
        <v>89</v>
      </c>
      <c r="E59" s="163">
        <v>14</v>
      </c>
      <c r="F59" s="163">
        <v>105</v>
      </c>
      <c r="G59" s="163">
        <v>82</v>
      </c>
      <c r="H59" s="163">
        <v>136</v>
      </c>
      <c r="I59" s="163">
        <v>144</v>
      </c>
      <c r="J59" s="178">
        <f t="shared" si="18"/>
        <v>5.8823529411764719E-2</v>
      </c>
      <c r="K59" s="162">
        <f t="shared" si="17"/>
        <v>8</v>
      </c>
      <c r="L59" s="164">
        <f t="shared" si="16"/>
        <v>2.7717359921467481E-4</v>
      </c>
    </row>
    <row r="60" spans="1:12" x14ac:dyDescent="0.25">
      <c r="A60" s="1"/>
      <c r="B60" s="162" t="s">
        <v>119</v>
      </c>
      <c r="C60" s="163">
        <v>115</v>
      </c>
      <c r="D60" s="163">
        <v>74</v>
      </c>
      <c r="E60" s="163">
        <v>22</v>
      </c>
      <c r="F60" s="163">
        <v>97</v>
      </c>
      <c r="G60" s="163">
        <v>85</v>
      </c>
      <c r="H60" s="163">
        <v>194</v>
      </c>
      <c r="I60" s="163">
        <v>119</v>
      </c>
      <c r="J60" s="178">
        <f t="shared" si="18"/>
        <v>-0.38659793814432986</v>
      </c>
      <c r="K60" s="162">
        <f t="shared" si="17"/>
        <v>-75</v>
      </c>
      <c r="L60" s="164">
        <f t="shared" si="16"/>
        <v>2.2905318268434931E-4</v>
      </c>
    </row>
    <row r="61" spans="1:12" x14ac:dyDescent="0.25">
      <c r="A61" s="1"/>
      <c r="B61" s="162" t="s">
        <v>128</v>
      </c>
      <c r="C61" s="163">
        <v>103</v>
      </c>
      <c r="D61" s="163">
        <v>82</v>
      </c>
      <c r="E61" s="163">
        <v>3</v>
      </c>
      <c r="F61" s="163">
        <v>18</v>
      </c>
      <c r="G61" s="163">
        <v>52</v>
      </c>
      <c r="H61" s="163">
        <v>40</v>
      </c>
      <c r="I61" s="163">
        <v>40</v>
      </c>
      <c r="J61" s="178">
        <f t="shared" si="18"/>
        <v>0</v>
      </c>
      <c r="K61" s="162">
        <f t="shared" si="17"/>
        <v>0</v>
      </c>
      <c r="L61" s="164">
        <f t="shared" si="16"/>
        <v>7.6992666448520784E-5</v>
      </c>
    </row>
    <row r="62" spans="1:12" x14ac:dyDescent="0.25">
      <c r="A62" s="161" t="s">
        <v>144</v>
      </c>
      <c r="B62" s="162" t="s">
        <v>131</v>
      </c>
      <c r="C62" s="163">
        <v>173</v>
      </c>
      <c r="D62" s="163">
        <v>151</v>
      </c>
      <c r="E62" s="163">
        <v>2</v>
      </c>
      <c r="F62" s="163">
        <v>33</v>
      </c>
      <c r="G62" s="163">
        <v>48</v>
      </c>
      <c r="H62" s="163">
        <v>15</v>
      </c>
      <c r="I62" s="163">
        <v>62</v>
      </c>
      <c r="J62" s="178">
        <f t="shared" si="18"/>
        <v>3.1333333333333337</v>
      </c>
      <c r="K62" s="162">
        <f t="shared" si="17"/>
        <v>47</v>
      </c>
      <c r="L62" s="164">
        <f t="shared" si="16"/>
        <v>1.1933863299520721E-4</v>
      </c>
    </row>
    <row r="63" spans="1:12" x14ac:dyDescent="0.25">
      <c r="A63" s="166" t="s">
        <v>145</v>
      </c>
      <c r="B63" s="167" t="s">
        <v>145</v>
      </c>
      <c r="C63" s="168">
        <f t="shared" ref="C63:I63" si="19">C55-SUM(C56:C62)</f>
        <v>1631</v>
      </c>
      <c r="D63" s="168">
        <f t="shared" si="19"/>
        <v>1238</v>
      </c>
      <c r="E63" s="168">
        <f t="shared" si="19"/>
        <v>253</v>
      </c>
      <c r="F63" s="168">
        <f t="shared" si="19"/>
        <v>731</v>
      </c>
      <c r="G63" s="168">
        <f t="shared" si="19"/>
        <v>1398</v>
      </c>
      <c r="H63" s="168">
        <f t="shared" si="19"/>
        <v>1453</v>
      </c>
      <c r="I63" s="168">
        <f t="shared" si="19"/>
        <v>1255</v>
      </c>
      <c r="J63" s="179">
        <f t="shared" si="18"/>
        <v>-0.1362697866483138</v>
      </c>
      <c r="K63" s="167">
        <f>I63-H63</f>
        <v>-198</v>
      </c>
      <c r="L63" s="169">
        <f t="shared" si="16"/>
        <v>2.4156449098223392E-3</v>
      </c>
    </row>
    <row r="64" spans="1:12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68</v>
      </c>
      <c r="C65" s="175">
        <v>11826</v>
      </c>
      <c r="D65" s="175">
        <v>12377</v>
      </c>
      <c r="E65" s="175">
        <v>2138</v>
      </c>
      <c r="F65" s="175">
        <v>13086</v>
      </c>
      <c r="G65" s="175">
        <v>21478</v>
      </c>
      <c r="H65" s="175">
        <v>18765</v>
      </c>
      <c r="I65" s="175">
        <v>17806</v>
      </c>
      <c r="J65" s="176">
        <f>IFERROR(I65/H65-1,"-")</f>
        <v>-5.1105782041033887E-2</v>
      </c>
      <c r="K65" s="175">
        <f>I65-H65</f>
        <v>-959</v>
      </c>
      <c r="L65" s="176">
        <f t="shared" ref="L65:L77" si="20">I65/I$9</f>
        <v>3.4273285469559024E-2</v>
      </c>
    </row>
    <row r="66" spans="1:12" x14ac:dyDescent="0.25">
      <c r="A66" s="1" t="s">
        <v>96</v>
      </c>
      <c r="B66" s="158" t="s">
        <v>97</v>
      </c>
      <c r="C66" s="159">
        <v>1515</v>
      </c>
      <c r="D66" s="159">
        <v>3043</v>
      </c>
      <c r="E66" s="159">
        <v>832</v>
      </c>
      <c r="F66" s="159">
        <v>2492</v>
      </c>
      <c r="G66" s="159">
        <v>3532</v>
      </c>
      <c r="H66" s="159">
        <v>3539</v>
      </c>
      <c r="I66" s="159">
        <v>2770</v>
      </c>
      <c r="J66" s="177">
        <f>IFERROR(I66/H66-1,"-")</f>
        <v>-0.21729302062729583</v>
      </c>
      <c r="K66" s="158">
        <f t="shared" ref="K66:K76" si="21">I66-H66</f>
        <v>-769</v>
      </c>
      <c r="L66" s="160">
        <f t="shared" si="20"/>
        <v>5.3317421515600635E-3</v>
      </c>
    </row>
    <row r="67" spans="1:12" x14ac:dyDescent="0.25">
      <c r="A67" s="161" t="s">
        <v>103</v>
      </c>
      <c r="B67" s="162" t="s">
        <v>103</v>
      </c>
      <c r="C67" s="163">
        <v>537</v>
      </c>
      <c r="D67" s="163">
        <v>948</v>
      </c>
      <c r="E67" s="163">
        <v>821</v>
      </c>
      <c r="F67" s="163">
        <v>1497</v>
      </c>
      <c r="G67" s="163">
        <v>2750</v>
      </c>
      <c r="H67" s="163">
        <v>2023</v>
      </c>
      <c r="I67" s="163">
        <v>453</v>
      </c>
      <c r="J67" s="178">
        <f>IFERROR(I67/H67-1,"-")</f>
        <v>-0.77607513593672761</v>
      </c>
      <c r="K67" s="162">
        <f t="shared" si="21"/>
        <v>-1570</v>
      </c>
      <c r="L67" s="164">
        <f t="shared" si="20"/>
        <v>8.7194194752949778E-4</v>
      </c>
    </row>
    <row r="68" spans="1:12" x14ac:dyDescent="0.25">
      <c r="A68" s="161" t="s">
        <v>100</v>
      </c>
      <c r="B68" s="162" t="s">
        <v>100</v>
      </c>
      <c r="C68" s="163">
        <v>978</v>
      </c>
      <c r="D68" s="163">
        <v>2095</v>
      </c>
      <c r="E68" s="163">
        <v>11</v>
      </c>
      <c r="F68" s="163">
        <v>995</v>
      </c>
      <c r="G68" s="163">
        <v>782</v>
      </c>
      <c r="H68" s="163">
        <v>1516</v>
      </c>
      <c r="I68" s="163">
        <v>2317</v>
      </c>
      <c r="J68" s="178">
        <f>IFERROR(I68/H68-1,"-")</f>
        <v>0.52836411609498679</v>
      </c>
      <c r="K68" s="162">
        <f t="shared" si="21"/>
        <v>801</v>
      </c>
      <c r="L68" s="164">
        <f t="shared" si="20"/>
        <v>4.4598002040305658E-3</v>
      </c>
    </row>
    <row r="69" spans="1:12" x14ac:dyDescent="0.25">
      <c r="A69" s="1"/>
      <c r="B69" s="158" t="s">
        <v>107</v>
      </c>
      <c r="C69" s="159">
        <v>10311</v>
      </c>
      <c r="D69" s="159">
        <v>9334</v>
      </c>
      <c r="E69" s="159">
        <v>1306</v>
      </c>
      <c r="F69" s="159">
        <v>10594</v>
      </c>
      <c r="G69" s="159">
        <v>17946</v>
      </c>
      <c r="H69" s="159">
        <v>15226</v>
      </c>
      <c r="I69" s="159">
        <v>15036</v>
      </c>
      <c r="J69" s="177">
        <f>IFERROR(I69/H69-1,"-")</f>
        <v>-1.2478654932352562E-2</v>
      </c>
      <c r="K69" s="158">
        <f t="shared" si="21"/>
        <v>-190</v>
      </c>
      <c r="L69" s="160">
        <f t="shared" si="20"/>
        <v>2.8941543317998961E-2</v>
      </c>
    </row>
    <row r="70" spans="1:12" s="56" customFormat="1" x14ac:dyDescent="0.25">
      <c r="B70" s="162" t="s">
        <v>110</v>
      </c>
      <c r="C70" s="163">
        <v>4221</v>
      </c>
      <c r="D70" s="163">
        <v>3219</v>
      </c>
      <c r="E70" s="163">
        <v>9</v>
      </c>
      <c r="F70" s="163">
        <v>2386</v>
      </c>
      <c r="G70" s="163">
        <v>5807</v>
      </c>
      <c r="H70" s="163">
        <v>7509</v>
      </c>
      <c r="I70" s="163">
        <v>6216</v>
      </c>
      <c r="J70" s="178">
        <f t="shared" ref="J70:J77" si="22">IFERROR(I70/H70-1,"-")</f>
        <v>-0.17219336795844986</v>
      </c>
      <c r="K70" s="162">
        <f t="shared" si="21"/>
        <v>-1293</v>
      </c>
      <c r="L70" s="164">
        <f t="shared" si="20"/>
        <v>1.196466036610013E-2</v>
      </c>
    </row>
    <row r="71" spans="1:12" s="56" customFormat="1" x14ac:dyDescent="0.25">
      <c r="B71" s="162" t="s">
        <v>113</v>
      </c>
      <c r="C71" s="163">
        <v>1290</v>
      </c>
      <c r="D71" s="163">
        <v>955</v>
      </c>
      <c r="E71" s="163">
        <v>273</v>
      </c>
      <c r="F71" s="163">
        <v>516</v>
      </c>
      <c r="G71" s="163">
        <v>1006</v>
      </c>
      <c r="H71" s="163">
        <v>1434</v>
      </c>
      <c r="I71" s="163">
        <v>1271</v>
      </c>
      <c r="J71" s="178">
        <f t="shared" si="22"/>
        <v>-0.11366806136680618</v>
      </c>
      <c r="K71" s="162">
        <f t="shared" si="21"/>
        <v>-163</v>
      </c>
      <c r="L71" s="164">
        <f t="shared" si="20"/>
        <v>2.4464419764017478E-3</v>
      </c>
    </row>
    <row r="72" spans="1:12" x14ac:dyDescent="0.25">
      <c r="A72" s="1"/>
      <c r="B72" s="162" t="s">
        <v>116</v>
      </c>
      <c r="C72" s="163">
        <v>873</v>
      </c>
      <c r="D72" s="163">
        <v>1521</v>
      </c>
      <c r="E72" s="163">
        <v>70</v>
      </c>
      <c r="F72" s="163">
        <v>1434</v>
      </c>
      <c r="G72" s="163">
        <v>2624</v>
      </c>
      <c r="H72" s="163">
        <v>569</v>
      </c>
      <c r="I72" s="163">
        <v>823</v>
      </c>
      <c r="J72" s="178">
        <f t="shared" si="22"/>
        <v>0.44639718804920925</v>
      </c>
      <c r="K72" s="162">
        <f t="shared" si="21"/>
        <v>254</v>
      </c>
      <c r="L72" s="164">
        <f t="shared" si="20"/>
        <v>1.5841241121783149E-3</v>
      </c>
    </row>
    <row r="73" spans="1:12" x14ac:dyDescent="0.25">
      <c r="A73" s="1"/>
      <c r="B73" s="162" t="s">
        <v>123</v>
      </c>
      <c r="C73" s="163">
        <v>240</v>
      </c>
      <c r="D73" s="163">
        <v>66</v>
      </c>
      <c r="E73" s="163">
        <v>0</v>
      </c>
      <c r="F73" s="163">
        <v>1282</v>
      </c>
      <c r="G73" s="163">
        <v>469</v>
      </c>
      <c r="H73" s="163">
        <v>696</v>
      </c>
      <c r="I73" s="163">
        <v>671</v>
      </c>
      <c r="J73" s="178">
        <f t="shared" si="22"/>
        <v>-3.5919540229885083E-2</v>
      </c>
      <c r="K73" s="162">
        <f t="shared" si="21"/>
        <v>-25</v>
      </c>
      <c r="L73" s="164">
        <f t="shared" si="20"/>
        <v>1.2915519796739361E-3</v>
      </c>
    </row>
    <row r="74" spans="1:12" x14ac:dyDescent="0.25">
      <c r="A74" s="1"/>
      <c r="B74" s="162" t="s">
        <v>119</v>
      </c>
      <c r="C74" s="163">
        <v>337</v>
      </c>
      <c r="D74" s="163">
        <v>185</v>
      </c>
      <c r="E74" s="163">
        <v>519</v>
      </c>
      <c r="F74" s="163">
        <v>221</v>
      </c>
      <c r="G74" s="163">
        <v>322</v>
      </c>
      <c r="H74" s="163">
        <v>191</v>
      </c>
      <c r="I74" s="163">
        <v>346</v>
      </c>
      <c r="J74" s="178">
        <f t="shared" si="22"/>
        <v>0.81151832460732987</v>
      </c>
      <c r="K74" s="162">
        <f t="shared" si="21"/>
        <v>155</v>
      </c>
      <c r="L74" s="164">
        <f t="shared" si="20"/>
        <v>6.659865647797047E-4</v>
      </c>
    </row>
    <row r="75" spans="1:12" x14ac:dyDescent="0.25">
      <c r="A75" s="1"/>
      <c r="B75" s="162" t="s">
        <v>128</v>
      </c>
      <c r="C75" s="163">
        <v>296</v>
      </c>
      <c r="D75" s="163">
        <v>358</v>
      </c>
      <c r="E75" s="163">
        <v>0</v>
      </c>
      <c r="F75" s="163">
        <v>736</v>
      </c>
      <c r="G75" s="163">
        <v>1226</v>
      </c>
      <c r="H75" s="163">
        <v>293</v>
      </c>
      <c r="I75" s="163">
        <v>460</v>
      </c>
      <c r="J75" s="178">
        <f t="shared" si="22"/>
        <v>0.56996587030716728</v>
      </c>
      <c r="K75" s="162">
        <f t="shared" si="21"/>
        <v>167</v>
      </c>
      <c r="L75" s="164">
        <f t="shared" si="20"/>
        <v>8.8541566415798899E-4</v>
      </c>
    </row>
    <row r="76" spans="1:12" x14ac:dyDescent="0.25">
      <c r="A76" s="161" t="s">
        <v>144</v>
      </c>
      <c r="B76" s="162" t="s">
        <v>131</v>
      </c>
      <c r="C76" s="163">
        <v>346</v>
      </c>
      <c r="D76" s="163">
        <v>384</v>
      </c>
      <c r="E76" s="163">
        <v>0</v>
      </c>
      <c r="F76" s="163">
        <v>209</v>
      </c>
      <c r="G76" s="163">
        <v>356</v>
      </c>
      <c r="H76" s="163">
        <v>572</v>
      </c>
      <c r="I76" s="163">
        <v>773</v>
      </c>
      <c r="J76" s="178">
        <f t="shared" si="22"/>
        <v>0.35139860139860146</v>
      </c>
      <c r="K76" s="162">
        <f t="shared" si="21"/>
        <v>201</v>
      </c>
      <c r="L76" s="164">
        <f t="shared" si="20"/>
        <v>1.4878832791176641E-3</v>
      </c>
    </row>
    <row r="77" spans="1:12" x14ac:dyDescent="0.25">
      <c r="A77" s="166" t="s">
        <v>145</v>
      </c>
      <c r="B77" s="167" t="s">
        <v>145</v>
      </c>
      <c r="C77" s="168">
        <f t="shared" ref="C77:I77" si="23">C69-SUM(C70:C76)</f>
        <v>2708</v>
      </c>
      <c r="D77" s="168">
        <f t="shared" si="23"/>
        <v>2646</v>
      </c>
      <c r="E77" s="168">
        <f t="shared" si="23"/>
        <v>435</v>
      </c>
      <c r="F77" s="168">
        <f t="shared" si="23"/>
        <v>3810</v>
      </c>
      <c r="G77" s="168">
        <f t="shared" si="23"/>
        <v>6136</v>
      </c>
      <c r="H77" s="168">
        <f t="shared" si="23"/>
        <v>3962</v>
      </c>
      <c r="I77" s="168">
        <f t="shared" si="23"/>
        <v>4476</v>
      </c>
      <c r="J77" s="179">
        <f t="shared" si="22"/>
        <v>0.12973245835436642</v>
      </c>
      <c r="K77" s="167">
        <f>I77-H77</f>
        <v>514</v>
      </c>
      <c r="L77" s="169">
        <f t="shared" si="20"/>
        <v>8.615479375589475E-3</v>
      </c>
    </row>
    <row r="78" spans="1:12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68</v>
      </c>
      <c r="C79" s="175">
        <v>72063</v>
      </c>
      <c r="D79" s="175">
        <v>76430</v>
      </c>
      <c r="E79" s="175">
        <v>5686</v>
      </c>
      <c r="F79" s="175">
        <v>46455</v>
      </c>
      <c r="G79" s="175">
        <v>73539</v>
      </c>
      <c r="H79" s="175">
        <v>78833</v>
      </c>
      <c r="I79" s="175">
        <v>80690</v>
      </c>
      <c r="J79" s="176">
        <f>IFERROR(I79/H79-1,"-")</f>
        <v>2.3556124973044268E-2</v>
      </c>
      <c r="K79" s="175">
        <f>I79-H79</f>
        <v>1857</v>
      </c>
      <c r="L79" s="176">
        <f t="shared" ref="L79:L91" si="24">I79/I$9</f>
        <v>0.15531345639327854</v>
      </c>
    </row>
    <row r="80" spans="1:12" x14ac:dyDescent="0.25">
      <c r="A80" s="1" t="s">
        <v>96</v>
      </c>
      <c r="B80" s="158" t="s">
        <v>97</v>
      </c>
      <c r="C80" s="159">
        <v>18422</v>
      </c>
      <c r="D80" s="159">
        <v>23831</v>
      </c>
      <c r="E80" s="159">
        <v>2380</v>
      </c>
      <c r="F80" s="159">
        <v>14579</v>
      </c>
      <c r="G80" s="159">
        <v>22585</v>
      </c>
      <c r="H80" s="159">
        <v>20080</v>
      </c>
      <c r="I80" s="159">
        <v>21637</v>
      </c>
      <c r="J80" s="177">
        <f>IFERROR(I80/H80-1,"-")</f>
        <v>7.7539840637450119E-2</v>
      </c>
      <c r="K80" s="158">
        <f t="shared" ref="K80:K90" si="25">I80-H80</f>
        <v>1557</v>
      </c>
      <c r="L80" s="160">
        <f t="shared" si="24"/>
        <v>4.1647258098666103E-2</v>
      </c>
    </row>
    <row r="81" spans="1:12" x14ac:dyDescent="0.25">
      <c r="A81" s="161" t="s">
        <v>103</v>
      </c>
      <c r="B81" s="162" t="s">
        <v>103</v>
      </c>
      <c r="C81" s="163">
        <v>2829</v>
      </c>
      <c r="D81" s="163">
        <v>3932</v>
      </c>
      <c r="E81" s="163">
        <v>1193</v>
      </c>
      <c r="F81" s="163">
        <v>3448</v>
      </c>
      <c r="G81" s="163">
        <v>4038</v>
      </c>
      <c r="H81" s="163">
        <v>3609</v>
      </c>
      <c r="I81" s="163">
        <v>4218</v>
      </c>
      <c r="J81" s="178">
        <f>IFERROR(I81/H81-1,"-")</f>
        <v>0.16874480465502906</v>
      </c>
      <c r="K81" s="162">
        <f t="shared" si="25"/>
        <v>609</v>
      </c>
      <c r="L81" s="164">
        <f t="shared" si="24"/>
        <v>8.1188766769965167E-3</v>
      </c>
    </row>
    <row r="82" spans="1:12" x14ac:dyDescent="0.25">
      <c r="A82" s="161" t="s">
        <v>100</v>
      </c>
      <c r="B82" s="162" t="s">
        <v>100</v>
      </c>
      <c r="C82" s="163">
        <v>15593</v>
      </c>
      <c r="D82" s="163">
        <v>19899</v>
      </c>
      <c r="E82" s="163">
        <v>1187</v>
      </c>
      <c r="F82" s="163">
        <v>11131</v>
      </c>
      <c r="G82" s="163">
        <v>18547</v>
      </c>
      <c r="H82" s="163">
        <v>16471</v>
      </c>
      <c r="I82" s="163">
        <v>17419</v>
      </c>
      <c r="J82" s="178">
        <f>IFERROR(I82/H82-1,"-")</f>
        <v>5.7555703964543792E-2</v>
      </c>
      <c r="K82" s="162">
        <f t="shared" si="25"/>
        <v>948</v>
      </c>
      <c r="L82" s="164">
        <f t="shared" si="24"/>
        <v>3.3528381421669584E-2</v>
      </c>
    </row>
    <row r="83" spans="1:12" x14ac:dyDescent="0.25">
      <c r="A83" s="1"/>
      <c r="B83" s="158" t="s">
        <v>107</v>
      </c>
      <c r="C83" s="159">
        <v>53641</v>
      </c>
      <c r="D83" s="159">
        <v>52599</v>
      </c>
      <c r="E83" s="159">
        <v>3306</v>
      </c>
      <c r="F83" s="159">
        <v>31876</v>
      </c>
      <c r="G83" s="159">
        <v>50954</v>
      </c>
      <c r="H83" s="159">
        <v>58753</v>
      </c>
      <c r="I83" s="159">
        <v>59053</v>
      </c>
      <c r="J83" s="177">
        <f>IFERROR(I83/H83-1,"-")</f>
        <v>5.1061222405663909E-3</v>
      </c>
      <c r="K83" s="158">
        <f t="shared" si="25"/>
        <v>300</v>
      </c>
      <c r="L83" s="160">
        <f t="shared" si="24"/>
        <v>0.11366619829461244</v>
      </c>
    </row>
    <row r="84" spans="1:12" s="56" customFormat="1" x14ac:dyDescent="0.25">
      <c r="B84" s="162" t="s">
        <v>110</v>
      </c>
      <c r="C84" s="163">
        <v>7590</v>
      </c>
      <c r="D84" s="163">
        <v>8587</v>
      </c>
      <c r="E84" s="163">
        <v>357</v>
      </c>
      <c r="F84" s="163">
        <v>3579</v>
      </c>
      <c r="G84" s="163">
        <v>8849</v>
      </c>
      <c r="H84" s="163">
        <v>10897</v>
      </c>
      <c r="I84" s="163">
        <v>10975</v>
      </c>
      <c r="J84" s="178">
        <f t="shared" ref="J84:J91" si="26">IFERROR(I84/H84-1,"-")</f>
        <v>7.157933376158665E-3</v>
      </c>
      <c r="K84" s="162">
        <f t="shared" si="25"/>
        <v>78</v>
      </c>
      <c r="L84" s="164">
        <f t="shared" si="24"/>
        <v>2.1124862856812889E-2</v>
      </c>
    </row>
    <row r="85" spans="1:12" s="56" customFormat="1" x14ac:dyDescent="0.25">
      <c r="B85" s="162" t="s">
        <v>113</v>
      </c>
      <c r="C85" s="163">
        <v>22711</v>
      </c>
      <c r="D85" s="163">
        <v>18991</v>
      </c>
      <c r="E85" s="163">
        <v>913</v>
      </c>
      <c r="F85" s="163">
        <v>10854</v>
      </c>
      <c r="G85" s="163">
        <v>17148</v>
      </c>
      <c r="H85" s="163">
        <v>18648</v>
      </c>
      <c r="I85" s="163">
        <v>18509</v>
      </c>
      <c r="J85" s="178">
        <f t="shared" si="26"/>
        <v>-7.4538824538824544E-3</v>
      </c>
      <c r="K85" s="162">
        <f t="shared" si="25"/>
        <v>-139</v>
      </c>
      <c r="L85" s="164">
        <f t="shared" si="24"/>
        <v>3.5626431582391774E-2</v>
      </c>
    </row>
    <row r="86" spans="1:12" x14ac:dyDescent="0.25">
      <c r="A86" s="1"/>
      <c r="B86" s="162" t="s">
        <v>116</v>
      </c>
      <c r="C86" s="163">
        <v>2007</v>
      </c>
      <c r="D86" s="163">
        <v>2440</v>
      </c>
      <c r="E86" s="163">
        <v>656</v>
      </c>
      <c r="F86" s="163">
        <v>2131</v>
      </c>
      <c r="G86" s="163">
        <v>3539</v>
      </c>
      <c r="H86" s="163">
        <v>4470</v>
      </c>
      <c r="I86" s="163">
        <v>4566</v>
      </c>
      <c r="J86" s="178">
        <f t="shared" si="26"/>
        <v>2.1476510067114152E-2</v>
      </c>
      <c r="K86" s="162">
        <f t="shared" si="25"/>
        <v>96</v>
      </c>
      <c r="L86" s="164">
        <f t="shared" si="24"/>
        <v>8.7887128750986469E-3</v>
      </c>
    </row>
    <row r="87" spans="1:12" x14ac:dyDescent="0.25">
      <c r="A87" s="1"/>
      <c r="B87" s="162" t="s">
        <v>123</v>
      </c>
      <c r="C87" s="163">
        <v>830</v>
      </c>
      <c r="D87" s="163">
        <v>713</v>
      </c>
      <c r="E87" s="163">
        <v>32</v>
      </c>
      <c r="F87" s="163">
        <v>1258</v>
      </c>
      <c r="G87" s="163">
        <v>1055</v>
      </c>
      <c r="H87" s="163">
        <v>1503</v>
      </c>
      <c r="I87" s="163">
        <v>1759</v>
      </c>
      <c r="J87" s="178">
        <f t="shared" si="26"/>
        <v>0.17032601463739194</v>
      </c>
      <c r="K87" s="162">
        <f t="shared" si="25"/>
        <v>256</v>
      </c>
      <c r="L87" s="164">
        <f t="shared" si="24"/>
        <v>3.3857525070737013E-3</v>
      </c>
    </row>
    <row r="88" spans="1:12" x14ac:dyDescent="0.25">
      <c r="A88" s="1"/>
      <c r="B88" s="162" t="s">
        <v>119</v>
      </c>
      <c r="C88" s="163">
        <v>698</v>
      </c>
      <c r="D88" s="163">
        <v>527</v>
      </c>
      <c r="E88" s="163">
        <v>86</v>
      </c>
      <c r="F88" s="163">
        <v>707</v>
      </c>
      <c r="G88" s="163">
        <v>670</v>
      </c>
      <c r="H88" s="163">
        <v>736</v>
      </c>
      <c r="I88" s="163">
        <v>976</v>
      </c>
      <c r="J88" s="178">
        <f t="shared" si="26"/>
        <v>0.32608695652173902</v>
      </c>
      <c r="K88" s="162">
        <f t="shared" si="25"/>
        <v>240</v>
      </c>
      <c r="L88" s="164">
        <f t="shared" si="24"/>
        <v>1.878621061343907E-3</v>
      </c>
    </row>
    <row r="89" spans="1:12" x14ac:dyDescent="0.25">
      <c r="A89" s="1"/>
      <c r="B89" s="162" t="s">
        <v>128</v>
      </c>
      <c r="C89" s="163">
        <v>1819</v>
      </c>
      <c r="D89" s="163">
        <v>1583</v>
      </c>
      <c r="E89" s="163">
        <v>17</v>
      </c>
      <c r="F89" s="163">
        <v>1097</v>
      </c>
      <c r="G89" s="163">
        <v>1801</v>
      </c>
      <c r="H89" s="163">
        <v>1606</v>
      </c>
      <c r="I89" s="163">
        <v>1482</v>
      </c>
      <c r="J89" s="178">
        <f t="shared" si="26"/>
        <v>-7.7210460772104583E-2</v>
      </c>
      <c r="K89" s="162">
        <f t="shared" si="25"/>
        <v>-124</v>
      </c>
      <c r="L89" s="164">
        <f t="shared" si="24"/>
        <v>2.852578291917695E-3</v>
      </c>
    </row>
    <row r="90" spans="1:12" x14ac:dyDescent="0.25">
      <c r="A90" s="161" t="s">
        <v>144</v>
      </c>
      <c r="B90" s="162" t="s">
        <v>131</v>
      </c>
      <c r="C90" s="163">
        <v>2720</v>
      </c>
      <c r="D90" s="163">
        <v>2952</v>
      </c>
      <c r="E90" s="163">
        <v>83</v>
      </c>
      <c r="F90" s="163">
        <v>1228</v>
      </c>
      <c r="G90" s="163">
        <v>1999</v>
      </c>
      <c r="H90" s="163">
        <v>2210</v>
      </c>
      <c r="I90" s="163">
        <v>1874</v>
      </c>
      <c r="J90" s="178">
        <f t="shared" si="26"/>
        <v>-0.15203619909502264</v>
      </c>
      <c r="K90" s="162">
        <f t="shared" si="25"/>
        <v>-336</v>
      </c>
      <c r="L90" s="164">
        <f t="shared" si="24"/>
        <v>3.6071064231131987E-3</v>
      </c>
    </row>
    <row r="91" spans="1:12" x14ac:dyDescent="0.25">
      <c r="A91" s="166" t="s">
        <v>145</v>
      </c>
      <c r="B91" s="167" t="s">
        <v>145</v>
      </c>
      <c r="C91" s="168">
        <f t="shared" ref="C91:I91" si="27">C83-SUM(C84:C90)</f>
        <v>15266</v>
      </c>
      <c r="D91" s="168">
        <f t="shared" si="27"/>
        <v>16806</v>
      </c>
      <c r="E91" s="168">
        <f t="shared" si="27"/>
        <v>1162</v>
      </c>
      <c r="F91" s="168">
        <f t="shared" si="27"/>
        <v>11022</v>
      </c>
      <c r="G91" s="168">
        <f t="shared" si="27"/>
        <v>15893</v>
      </c>
      <c r="H91" s="168">
        <f t="shared" si="27"/>
        <v>18683</v>
      </c>
      <c r="I91" s="168">
        <f t="shared" si="27"/>
        <v>18912</v>
      </c>
      <c r="J91" s="179">
        <f t="shared" si="26"/>
        <v>1.2257132152224015E-2</v>
      </c>
      <c r="K91" s="167">
        <f>I91-H91</f>
        <v>229</v>
      </c>
      <c r="L91" s="169">
        <f t="shared" si="24"/>
        <v>3.6402132696860622E-2</v>
      </c>
    </row>
    <row r="92" spans="1:12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68</v>
      </c>
      <c r="C93" s="175">
        <v>5059</v>
      </c>
      <c r="D93" s="175">
        <v>5501</v>
      </c>
      <c r="E93" s="175">
        <v>1199</v>
      </c>
      <c r="F93" s="175">
        <v>3897</v>
      </c>
      <c r="G93" s="175">
        <v>5725</v>
      </c>
      <c r="H93" s="175">
        <v>5545</v>
      </c>
      <c r="I93" s="175">
        <v>5676</v>
      </c>
      <c r="J93" s="176">
        <f>IFERROR(I93/H93-1,"-")</f>
        <v>2.362488728584311E-2</v>
      </c>
      <c r="K93" s="175">
        <f>I93-H93</f>
        <v>131</v>
      </c>
      <c r="L93" s="176">
        <f t="shared" ref="L93:L105" si="28">I93/I$9</f>
        <v>1.0925259369045098E-2</v>
      </c>
    </row>
    <row r="94" spans="1:12" x14ac:dyDescent="0.25">
      <c r="A94" s="1" t="s">
        <v>96</v>
      </c>
      <c r="B94" s="158" t="s">
        <v>97</v>
      </c>
      <c r="C94" s="159">
        <v>2788</v>
      </c>
      <c r="D94" s="159">
        <v>3135</v>
      </c>
      <c r="E94" s="159">
        <v>586</v>
      </c>
      <c r="F94" s="159">
        <v>1891</v>
      </c>
      <c r="G94" s="159">
        <v>3142</v>
      </c>
      <c r="H94" s="159">
        <v>2238</v>
      </c>
      <c r="I94" s="159">
        <v>2761</v>
      </c>
      <c r="J94" s="177">
        <f>IFERROR(I94/H94-1,"-")</f>
        <v>0.23369079535299364</v>
      </c>
      <c r="K94" s="158">
        <f t="shared" ref="K94:K104" si="29">I94-H94</f>
        <v>523</v>
      </c>
      <c r="L94" s="160">
        <f t="shared" si="28"/>
        <v>5.3144188016091467E-3</v>
      </c>
    </row>
    <row r="95" spans="1:12" x14ac:dyDescent="0.25">
      <c r="A95" s="161" t="s">
        <v>103</v>
      </c>
      <c r="B95" s="162" t="s">
        <v>103</v>
      </c>
      <c r="C95" s="163">
        <v>1416</v>
      </c>
      <c r="D95" s="163">
        <v>1885</v>
      </c>
      <c r="E95" s="163">
        <v>279</v>
      </c>
      <c r="F95" s="163">
        <v>758</v>
      </c>
      <c r="G95" s="163">
        <v>1501</v>
      </c>
      <c r="H95" s="163">
        <v>734</v>
      </c>
      <c r="I95" s="163">
        <v>950</v>
      </c>
      <c r="J95" s="178">
        <f>IFERROR(I95/H95-1,"-")</f>
        <v>0.29427792915531326</v>
      </c>
      <c r="K95" s="162">
        <f t="shared" si="29"/>
        <v>216</v>
      </c>
      <c r="L95" s="164">
        <f t="shared" si="28"/>
        <v>1.8285758281523685E-3</v>
      </c>
    </row>
    <row r="96" spans="1:12" x14ac:dyDescent="0.25">
      <c r="A96" s="161" t="s">
        <v>100</v>
      </c>
      <c r="B96" s="162" t="s">
        <v>100</v>
      </c>
      <c r="C96" s="163">
        <v>1372</v>
      </c>
      <c r="D96" s="163">
        <v>1250</v>
      </c>
      <c r="E96" s="163">
        <v>307</v>
      </c>
      <c r="F96" s="163">
        <v>1133</v>
      </c>
      <c r="G96" s="163">
        <v>1641</v>
      </c>
      <c r="H96" s="163">
        <v>1504</v>
      </c>
      <c r="I96" s="163">
        <v>1811</v>
      </c>
      <c r="J96" s="178">
        <f>IFERROR(I96/H96-1,"-")</f>
        <v>0.2041223404255319</v>
      </c>
      <c r="K96" s="162">
        <f t="shared" si="29"/>
        <v>307</v>
      </c>
      <c r="L96" s="164">
        <f t="shared" si="28"/>
        <v>3.4858429734567781E-3</v>
      </c>
    </row>
    <row r="97" spans="1:12" x14ac:dyDescent="0.25">
      <c r="A97" s="1"/>
      <c r="B97" s="158" t="s">
        <v>107</v>
      </c>
      <c r="C97" s="159">
        <v>2271</v>
      </c>
      <c r="D97" s="159">
        <v>2366</v>
      </c>
      <c r="E97" s="159">
        <v>613</v>
      </c>
      <c r="F97" s="159">
        <v>2006</v>
      </c>
      <c r="G97" s="159">
        <v>2583</v>
      </c>
      <c r="H97" s="159">
        <v>3307</v>
      </c>
      <c r="I97" s="159">
        <v>2915</v>
      </c>
      <c r="J97" s="177">
        <f>IFERROR(I97/H97-1,"-")</f>
        <v>-0.11853643785908674</v>
      </c>
      <c r="K97" s="158">
        <f t="shared" si="29"/>
        <v>-392</v>
      </c>
      <c r="L97" s="160">
        <f t="shared" si="28"/>
        <v>5.6108405674359521E-3</v>
      </c>
    </row>
    <row r="98" spans="1:12" s="56" customFormat="1" x14ac:dyDescent="0.25">
      <c r="B98" s="162" t="s">
        <v>110</v>
      </c>
      <c r="C98" s="163">
        <v>359</v>
      </c>
      <c r="D98" s="163">
        <v>391</v>
      </c>
      <c r="E98" s="163">
        <v>24</v>
      </c>
      <c r="F98" s="163">
        <v>326</v>
      </c>
      <c r="G98" s="163">
        <v>437</v>
      </c>
      <c r="H98" s="163">
        <v>466</v>
      </c>
      <c r="I98" s="163">
        <v>416</v>
      </c>
      <c r="J98" s="178">
        <f t="shared" ref="J98:J105" si="30">IFERROR(I98/H98-1,"-")</f>
        <v>-0.10729613733905574</v>
      </c>
      <c r="K98" s="162">
        <f t="shared" si="29"/>
        <v>-50</v>
      </c>
      <c r="L98" s="164">
        <f t="shared" si="28"/>
        <v>8.0072373106461611E-4</v>
      </c>
    </row>
    <row r="99" spans="1:12" s="56" customFormat="1" x14ac:dyDescent="0.25">
      <c r="B99" s="162" t="s">
        <v>113</v>
      </c>
      <c r="C99" s="163">
        <v>524</v>
      </c>
      <c r="D99" s="163">
        <v>526</v>
      </c>
      <c r="E99" s="163">
        <v>97</v>
      </c>
      <c r="F99" s="163">
        <v>410</v>
      </c>
      <c r="G99" s="163">
        <v>541</v>
      </c>
      <c r="H99" s="163">
        <v>738</v>
      </c>
      <c r="I99" s="163">
        <v>635</v>
      </c>
      <c r="J99" s="178">
        <f t="shared" si="30"/>
        <v>-0.13956639566395668</v>
      </c>
      <c r="K99" s="162">
        <f t="shared" si="29"/>
        <v>-103</v>
      </c>
      <c r="L99" s="164">
        <f t="shared" si="28"/>
        <v>1.2222585798702674E-3</v>
      </c>
    </row>
    <row r="100" spans="1:12" x14ac:dyDescent="0.25">
      <c r="A100" s="1"/>
      <c r="B100" s="162" t="s">
        <v>116</v>
      </c>
      <c r="C100" s="163">
        <v>388</v>
      </c>
      <c r="D100" s="163">
        <v>427</v>
      </c>
      <c r="E100" s="163">
        <v>241</v>
      </c>
      <c r="F100" s="163">
        <v>349</v>
      </c>
      <c r="G100" s="163">
        <v>499</v>
      </c>
      <c r="H100" s="163">
        <v>424</v>
      </c>
      <c r="I100" s="163">
        <v>431</v>
      </c>
      <c r="J100" s="178">
        <f t="shared" si="30"/>
        <v>1.6509433962264231E-2</v>
      </c>
      <c r="K100" s="162">
        <f t="shared" si="29"/>
        <v>7</v>
      </c>
      <c r="L100" s="164">
        <f t="shared" si="28"/>
        <v>8.295959809828114E-4</v>
      </c>
    </row>
    <row r="101" spans="1:12" x14ac:dyDescent="0.25">
      <c r="A101" s="1"/>
      <c r="B101" s="162" t="s">
        <v>123</v>
      </c>
      <c r="C101" s="163">
        <v>88</v>
      </c>
      <c r="D101" s="163">
        <v>93</v>
      </c>
      <c r="E101" s="163">
        <v>5</v>
      </c>
      <c r="F101" s="163">
        <v>136</v>
      </c>
      <c r="G101" s="163">
        <v>151</v>
      </c>
      <c r="H101" s="163">
        <v>169</v>
      </c>
      <c r="I101" s="163">
        <v>190</v>
      </c>
      <c r="J101" s="178">
        <f t="shared" si="30"/>
        <v>0.12426035502958577</v>
      </c>
      <c r="K101" s="162">
        <f t="shared" si="29"/>
        <v>21</v>
      </c>
      <c r="L101" s="164">
        <f t="shared" si="28"/>
        <v>3.6571516563047371E-4</v>
      </c>
    </row>
    <row r="102" spans="1:12" x14ac:dyDescent="0.25">
      <c r="A102" s="1"/>
      <c r="B102" s="162" t="s">
        <v>119</v>
      </c>
      <c r="C102" s="163">
        <v>81</v>
      </c>
      <c r="D102" s="163">
        <v>74</v>
      </c>
      <c r="E102" s="163">
        <v>24</v>
      </c>
      <c r="F102" s="163">
        <v>104</v>
      </c>
      <c r="G102" s="163">
        <v>90</v>
      </c>
      <c r="H102" s="163">
        <v>176</v>
      </c>
      <c r="I102" s="163">
        <v>145</v>
      </c>
      <c r="J102" s="178">
        <f t="shared" si="30"/>
        <v>-0.17613636363636365</v>
      </c>
      <c r="K102" s="162">
        <f t="shared" si="29"/>
        <v>-31</v>
      </c>
      <c r="L102" s="164">
        <f t="shared" si="28"/>
        <v>2.7909841587588785E-4</v>
      </c>
    </row>
    <row r="103" spans="1:12" x14ac:dyDescent="0.25">
      <c r="A103" s="1"/>
      <c r="B103" s="162" t="s">
        <v>128</v>
      </c>
      <c r="C103" s="163">
        <v>48</v>
      </c>
      <c r="D103" s="163">
        <v>92</v>
      </c>
      <c r="E103" s="163">
        <v>4</v>
      </c>
      <c r="F103" s="163">
        <v>50</v>
      </c>
      <c r="G103" s="163">
        <v>39</v>
      </c>
      <c r="H103" s="163">
        <v>66</v>
      </c>
      <c r="I103" s="163">
        <v>22</v>
      </c>
      <c r="J103" s="178">
        <f t="shared" si="30"/>
        <v>-0.66666666666666674</v>
      </c>
      <c r="K103" s="162">
        <f t="shared" si="29"/>
        <v>-44</v>
      </c>
      <c r="L103" s="164">
        <f t="shared" si="28"/>
        <v>4.2345966546686426E-5</v>
      </c>
    </row>
    <row r="104" spans="1:12" x14ac:dyDescent="0.25">
      <c r="A104" s="161" t="s">
        <v>144</v>
      </c>
      <c r="B104" s="162" t="s">
        <v>131</v>
      </c>
      <c r="C104" s="163">
        <v>18</v>
      </c>
      <c r="D104" s="163">
        <v>37</v>
      </c>
      <c r="E104" s="163">
        <v>7</v>
      </c>
      <c r="F104" s="163">
        <v>37</v>
      </c>
      <c r="G104" s="163">
        <v>64</v>
      </c>
      <c r="H104" s="163">
        <v>161</v>
      </c>
      <c r="I104" s="163">
        <v>83</v>
      </c>
      <c r="J104" s="178">
        <f t="shared" si="30"/>
        <v>-0.48447204968944102</v>
      </c>
      <c r="K104" s="162">
        <f t="shared" si="29"/>
        <v>-78</v>
      </c>
      <c r="L104" s="164">
        <f t="shared" si="28"/>
        <v>1.5975978288068063E-4</v>
      </c>
    </row>
    <row r="105" spans="1:12" x14ac:dyDescent="0.25">
      <c r="A105" s="166" t="s">
        <v>145</v>
      </c>
      <c r="B105" s="167" t="s">
        <v>145</v>
      </c>
      <c r="C105" s="168">
        <f t="shared" ref="C105:I105" si="31">C97-SUM(C98:C104)</f>
        <v>765</v>
      </c>
      <c r="D105" s="168">
        <f t="shared" si="31"/>
        <v>726</v>
      </c>
      <c r="E105" s="168">
        <f t="shared" si="31"/>
        <v>211</v>
      </c>
      <c r="F105" s="168">
        <f t="shared" si="31"/>
        <v>594</v>
      </c>
      <c r="G105" s="168">
        <f t="shared" si="31"/>
        <v>762</v>
      </c>
      <c r="H105" s="168">
        <f t="shared" si="31"/>
        <v>1107</v>
      </c>
      <c r="I105" s="168">
        <f t="shared" si="31"/>
        <v>993</v>
      </c>
      <c r="J105" s="179">
        <f t="shared" si="30"/>
        <v>-0.10298102981029811</v>
      </c>
      <c r="K105" s="167">
        <f>I105-H105</f>
        <v>-114</v>
      </c>
      <c r="L105" s="169">
        <f t="shared" si="28"/>
        <v>1.9113429445845283E-3</v>
      </c>
    </row>
    <row r="106" spans="1:12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68</v>
      </c>
      <c r="C107" s="175">
        <v>15010</v>
      </c>
      <c r="D107" s="175">
        <v>18102</v>
      </c>
      <c r="E107" s="175">
        <v>3571</v>
      </c>
      <c r="F107" s="175">
        <v>15013</v>
      </c>
      <c r="G107" s="175">
        <v>18881</v>
      </c>
      <c r="H107" s="175">
        <v>21087</v>
      </c>
      <c r="I107" s="175">
        <v>23878</v>
      </c>
      <c r="J107" s="176">
        <f>IFERROR(I107/H107-1,"-")</f>
        <v>0.13235642813107606</v>
      </c>
      <c r="K107" s="175">
        <f>I107-H107</f>
        <v>2791</v>
      </c>
      <c r="L107" s="176">
        <f t="shared" ref="L107:L119" si="32">I107/I$9</f>
        <v>4.5960772236444479E-2</v>
      </c>
    </row>
    <row r="108" spans="1:12" x14ac:dyDescent="0.25">
      <c r="A108" s="1" t="s">
        <v>96</v>
      </c>
      <c r="B108" s="158" t="s">
        <v>97</v>
      </c>
      <c r="C108" s="159">
        <v>1452</v>
      </c>
      <c r="D108" s="159">
        <v>3985</v>
      </c>
      <c r="E108" s="159">
        <v>995</v>
      </c>
      <c r="F108" s="159">
        <v>2517</v>
      </c>
      <c r="G108" s="159">
        <v>3251</v>
      </c>
      <c r="H108" s="159">
        <v>2867</v>
      </c>
      <c r="I108" s="159">
        <v>3099</v>
      </c>
      <c r="J108" s="177">
        <f>IFERROR(I108/H108-1,"-")</f>
        <v>8.0920823160097743E-2</v>
      </c>
      <c r="K108" s="158">
        <f t="shared" ref="K108:K118" si="33">I108-H108</f>
        <v>232</v>
      </c>
      <c r="L108" s="160">
        <f t="shared" si="32"/>
        <v>5.9650068330991471E-3</v>
      </c>
    </row>
    <row r="109" spans="1:12" x14ac:dyDescent="0.25">
      <c r="A109" s="161" t="s">
        <v>103</v>
      </c>
      <c r="B109" s="162" t="s">
        <v>103</v>
      </c>
      <c r="C109" s="163">
        <v>485</v>
      </c>
      <c r="D109" s="163">
        <v>421</v>
      </c>
      <c r="E109" s="163">
        <v>847</v>
      </c>
      <c r="F109" s="163">
        <v>1151</v>
      </c>
      <c r="G109" s="163">
        <v>633</v>
      </c>
      <c r="H109" s="163">
        <v>612</v>
      </c>
      <c r="I109" s="163">
        <v>734</v>
      </c>
      <c r="J109" s="178">
        <f>IFERROR(I109/H109-1,"-")</f>
        <v>0.19934640522875813</v>
      </c>
      <c r="K109" s="162">
        <f t="shared" si="33"/>
        <v>122</v>
      </c>
      <c r="L109" s="164">
        <f t="shared" si="32"/>
        <v>1.4128154293303562E-3</v>
      </c>
    </row>
    <row r="110" spans="1:12" x14ac:dyDescent="0.25">
      <c r="A110" s="161" t="s">
        <v>100</v>
      </c>
      <c r="B110" s="162" t="s">
        <v>100</v>
      </c>
      <c r="C110" s="163">
        <v>967</v>
      </c>
      <c r="D110" s="163">
        <v>3564</v>
      </c>
      <c r="E110" s="163">
        <v>148</v>
      </c>
      <c r="F110" s="163">
        <v>1366</v>
      </c>
      <c r="G110" s="163">
        <v>2618</v>
      </c>
      <c r="H110" s="163">
        <v>2255</v>
      </c>
      <c r="I110" s="163">
        <v>2365</v>
      </c>
      <c r="J110" s="178">
        <f>IFERROR(I110/H110-1,"-")</f>
        <v>4.8780487804878092E-2</v>
      </c>
      <c r="K110" s="162">
        <f t="shared" si="33"/>
        <v>110</v>
      </c>
      <c r="L110" s="164">
        <f t="shared" si="32"/>
        <v>4.5521914037687907E-3</v>
      </c>
    </row>
    <row r="111" spans="1:12" x14ac:dyDescent="0.25">
      <c r="A111" s="1"/>
      <c r="B111" s="158" t="s">
        <v>107</v>
      </c>
      <c r="C111" s="159">
        <v>13558</v>
      </c>
      <c r="D111" s="159">
        <v>14117</v>
      </c>
      <c r="E111" s="159">
        <v>2576</v>
      </c>
      <c r="F111" s="159">
        <v>12496</v>
      </c>
      <c r="G111" s="159">
        <v>15630</v>
      </c>
      <c r="H111" s="159">
        <v>18220</v>
      </c>
      <c r="I111" s="159">
        <v>20779</v>
      </c>
      <c r="J111" s="177">
        <f>IFERROR(I111/H111-1,"-")</f>
        <v>0.14045005488474205</v>
      </c>
      <c r="K111" s="158">
        <f t="shared" si="33"/>
        <v>2559</v>
      </c>
      <c r="L111" s="160">
        <f t="shared" si="32"/>
        <v>3.9995765403345332E-2</v>
      </c>
    </row>
    <row r="112" spans="1:12" s="56" customFormat="1" x14ac:dyDescent="0.25">
      <c r="B112" s="162" t="s">
        <v>110</v>
      </c>
      <c r="C112" s="163">
        <v>6222</v>
      </c>
      <c r="D112" s="163">
        <v>7286</v>
      </c>
      <c r="E112" s="163">
        <v>1427</v>
      </c>
      <c r="F112" s="163">
        <v>6076</v>
      </c>
      <c r="G112" s="163">
        <v>8931</v>
      </c>
      <c r="H112" s="163">
        <v>10241</v>
      </c>
      <c r="I112" s="163">
        <v>11255</v>
      </c>
      <c r="J112" s="178">
        <f t="shared" ref="J112:J119" si="34">IFERROR(I112/H112-1,"-")</f>
        <v>9.901376818670049E-2</v>
      </c>
      <c r="K112" s="162">
        <f t="shared" si="33"/>
        <v>1014</v>
      </c>
      <c r="L112" s="164">
        <f t="shared" si="32"/>
        <v>2.1663811521952535E-2</v>
      </c>
    </row>
    <row r="113" spans="1:12" s="56" customFormat="1" x14ac:dyDescent="0.25">
      <c r="B113" s="162" t="s">
        <v>113</v>
      </c>
      <c r="C113" s="163">
        <v>1663</v>
      </c>
      <c r="D113" s="163">
        <v>1095</v>
      </c>
      <c r="E113" s="163">
        <v>523</v>
      </c>
      <c r="F113" s="163">
        <v>815</v>
      </c>
      <c r="G113" s="163">
        <v>940</v>
      </c>
      <c r="H113" s="163">
        <v>1095</v>
      </c>
      <c r="I113" s="163">
        <v>1094</v>
      </c>
      <c r="J113" s="178">
        <f t="shared" si="34"/>
        <v>-9.1324200913245335E-4</v>
      </c>
      <c r="K113" s="162">
        <f t="shared" si="33"/>
        <v>-1</v>
      </c>
      <c r="L113" s="164">
        <f t="shared" si="32"/>
        <v>2.1057494273670433E-3</v>
      </c>
    </row>
    <row r="114" spans="1:12" x14ac:dyDescent="0.25">
      <c r="A114" s="1"/>
      <c r="B114" s="162" t="s">
        <v>116</v>
      </c>
      <c r="C114" s="163">
        <v>1509</v>
      </c>
      <c r="D114" s="163">
        <v>653</v>
      </c>
      <c r="E114" s="163">
        <v>329</v>
      </c>
      <c r="F114" s="163">
        <v>683</v>
      </c>
      <c r="G114" s="163">
        <v>905</v>
      </c>
      <c r="H114" s="163">
        <v>966</v>
      </c>
      <c r="I114" s="163">
        <v>1391</v>
      </c>
      <c r="J114" s="178">
        <f t="shared" si="34"/>
        <v>0.4399585921325051</v>
      </c>
      <c r="K114" s="162">
        <f t="shared" si="33"/>
        <v>425</v>
      </c>
      <c r="L114" s="164">
        <f t="shared" si="32"/>
        <v>2.6774199757473101E-3</v>
      </c>
    </row>
    <row r="115" spans="1:12" x14ac:dyDescent="0.25">
      <c r="A115" s="1"/>
      <c r="B115" s="162" t="s">
        <v>123</v>
      </c>
      <c r="C115" s="163">
        <v>316</v>
      </c>
      <c r="D115" s="163">
        <v>346</v>
      </c>
      <c r="E115" s="163">
        <v>0</v>
      </c>
      <c r="F115" s="163">
        <v>826</v>
      </c>
      <c r="G115" s="163">
        <v>603</v>
      </c>
      <c r="H115" s="163">
        <v>765</v>
      </c>
      <c r="I115" s="163">
        <v>753</v>
      </c>
      <c r="J115" s="178">
        <f t="shared" si="34"/>
        <v>-1.5686274509803977E-2</v>
      </c>
      <c r="K115" s="162">
        <f t="shared" si="33"/>
        <v>-12</v>
      </c>
      <c r="L115" s="164">
        <f t="shared" si="32"/>
        <v>1.4493869458934037E-3</v>
      </c>
    </row>
    <row r="116" spans="1:12" x14ac:dyDescent="0.25">
      <c r="A116" s="1"/>
      <c r="B116" s="162" t="s">
        <v>119</v>
      </c>
      <c r="C116" s="163">
        <v>415</v>
      </c>
      <c r="D116" s="163">
        <v>395</v>
      </c>
      <c r="E116" s="163">
        <v>15</v>
      </c>
      <c r="F116" s="163">
        <v>632</v>
      </c>
      <c r="G116" s="163">
        <v>568</v>
      </c>
      <c r="H116" s="163">
        <v>589</v>
      </c>
      <c r="I116" s="163">
        <v>510</v>
      </c>
      <c r="J116" s="178">
        <f t="shared" si="34"/>
        <v>-0.13412563667232602</v>
      </c>
      <c r="K116" s="162">
        <f t="shared" si="33"/>
        <v>-79</v>
      </c>
      <c r="L116" s="164">
        <f t="shared" si="32"/>
        <v>9.8165649721863998E-4</v>
      </c>
    </row>
    <row r="117" spans="1:12" x14ac:dyDescent="0.25">
      <c r="A117" s="1"/>
      <c r="B117" s="162" t="s">
        <v>128</v>
      </c>
      <c r="C117" s="163">
        <v>132</v>
      </c>
      <c r="D117" s="163">
        <v>147</v>
      </c>
      <c r="E117" s="163">
        <v>0</v>
      </c>
      <c r="F117" s="163">
        <v>142</v>
      </c>
      <c r="G117" s="163">
        <v>187</v>
      </c>
      <c r="H117" s="163">
        <v>241</v>
      </c>
      <c r="I117" s="163">
        <v>214</v>
      </c>
      <c r="J117" s="178">
        <f t="shared" si="34"/>
        <v>-0.11203319502074693</v>
      </c>
      <c r="K117" s="162">
        <f t="shared" si="33"/>
        <v>-27</v>
      </c>
      <c r="L117" s="164">
        <f t="shared" si="32"/>
        <v>4.1191076549958617E-4</v>
      </c>
    </row>
    <row r="118" spans="1:12" x14ac:dyDescent="0.25">
      <c r="A118" s="161" t="s">
        <v>144</v>
      </c>
      <c r="B118" s="162" t="s">
        <v>131</v>
      </c>
      <c r="C118" s="163">
        <v>418</v>
      </c>
      <c r="D118" s="163">
        <v>442</v>
      </c>
      <c r="E118" s="163">
        <v>0</v>
      </c>
      <c r="F118" s="163">
        <v>262</v>
      </c>
      <c r="G118" s="163">
        <v>220</v>
      </c>
      <c r="H118" s="163">
        <v>320</v>
      </c>
      <c r="I118" s="163">
        <v>228</v>
      </c>
      <c r="J118" s="178">
        <f t="shared" si="34"/>
        <v>-0.28749999999999998</v>
      </c>
      <c r="K118" s="162">
        <f t="shared" si="33"/>
        <v>-92</v>
      </c>
      <c r="L118" s="164">
        <f t="shared" si="32"/>
        <v>4.3885819875656842E-4</v>
      </c>
    </row>
    <row r="119" spans="1:12" x14ac:dyDescent="0.25">
      <c r="A119" s="166" t="s">
        <v>145</v>
      </c>
      <c r="B119" s="167" t="s">
        <v>145</v>
      </c>
      <c r="C119" s="168">
        <f t="shared" ref="C119:I119" si="35">C111-SUM(C112:C118)</f>
        <v>2883</v>
      </c>
      <c r="D119" s="168">
        <f t="shared" si="35"/>
        <v>3753</v>
      </c>
      <c r="E119" s="168">
        <f t="shared" si="35"/>
        <v>282</v>
      </c>
      <c r="F119" s="168">
        <f t="shared" si="35"/>
        <v>3060</v>
      </c>
      <c r="G119" s="168">
        <f t="shared" si="35"/>
        <v>3276</v>
      </c>
      <c r="H119" s="168">
        <f t="shared" si="35"/>
        <v>4003</v>
      </c>
      <c r="I119" s="168">
        <f t="shared" si="35"/>
        <v>5334</v>
      </c>
      <c r="J119" s="179">
        <f t="shared" si="34"/>
        <v>0.33250062453160134</v>
      </c>
      <c r="K119" s="167">
        <f>I119-H119</f>
        <v>1331</v>
      </c>
      <c r="L119" s="169">
        <f t="shared" si="32"/>
        <v>1.0266972070910246E-2</v>
      </c>
    </row>
    <row r="120" spans="1:12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68</v>
      </c>
      <c r="C121" s="175">
        <v>22049</v>
      </c>
      <c r="D121" s="175">
        <v>21994</v>
      </c>
      <c r="E121" s="175">
        <v>4922</v>
      </c>
      <c r="F121" s="175">
        <v>15421</v>
      </c>
      <c r="G121" s="175">
        <v>25102</v>
      </c>
      <c r="H121" s="175">
        <v>25562</v>
      </c>
      <c r="I121" s="175">
        <v>26122</v>
      </c>
      <c r="J121" s="176">
        <f>IFERROR(I121/H121-1,"-")</f>
        <v>2.1907518973476314E-2</v>
      </c>
      <c r="K121" s="175">
        <f>I121-H121</f>
        <v>560</v>
      </c>
      <c r="L121" s="176">
        <f t="shared" ref="L121:L133" si="36">I121/I$9</f>
        <v>5.0280060824206496E-2</v>
      </c>
    </row>
    <row r="122" spans="1:12" x14ac:dyDescent="0.25">
      <c r="A122" s="1" t="s">
        <v>96</v>
      </c>
      <c r="B122" s="158" t="s">
        <v>97</v>
      </c>
      <c r="C122" s="159">
        <v>9528</v>
      </c>
      <c r="D122" s="159">
        <v>10239</v>
      </c>
      <c r="E122" s="159">
        <v>2644</v>
      </c>
      <c r="F122" s="159">
        <v>6968</v>
      </c>
      <c r="G122" s="159">
        <v>10899</v>
      </c>
      <c r="H122" s="159">
        <v>12408</v>
      </c>
      <c r="I122" s="159">
        <v>12364</v>
      </c>
      <c r="J122" s="177">
        <f>IFERROR(I122/H122-1,"-")</f>
        <v>-3.5460992907800915E-3</v>
      </c>
      <c r="K122" s="158">
        <f t="shared" ref="K122:K132" si="37">I122-H122</f>
        <v>-44</v>
      </c>
      <c r="L122" s="160">
        <f t="shared" si="36"/>
        <v>2.3798433199237773E-2</v>
      </c>
    </row>
    <row r="123" spans="1:12" x14ac:dyDescent="0.25">
      <c r="A123" s="161" t="s">
        <v>103</v>
      </c>
      <c r="B123" s="162" t="s">
        <v>103</v>
      </c>
      <c r="C123" s="163">
        <v>4489</v>
      </c>
      <c r="D123" s="163">
        <v>5228</v>
      </c>
      <c r="E123" s="163">
        <v>1197</v>
      </c>
      <c r="F123" s="163">
        <v>2810</v>
      </c>
      <c r="G123" s="163">
        <v>5196</v>
      </c>
      <c r="H123" s="163">
        <v>5576</v>
      </c>
      <c r="I123" s="163">
        <v>5053</v>
      </c>
      <c r="J123" s="178">
        <f>IFERROR(I123/H123-1,"-")</f>
        <v>-9.379483500717356E-2</v>
      </c>
      <c r="K123" s="162">
        <f t="shared" si="37"/>
        <v>-523</v>
      </c>
      <c r="L123" s="164">
        <f t="shared" si="36"/>
        <v>9.726098589109387E-3</v>
      </c>
    </row>
    <row r="124" spans="1:12" x14ac:dyDescent="0.25">
      <c r="A124" s="161" t="s">
        <v>100</v>
      </c>
      <c r="B124" s="162" t="s">
        <v>100</v>
      </c>
      <c r="C124" s="163">
        <v>5039</v>
      </c>
      <c r="D124" s="163">
        <v>5011</v>
      </c>
      <c r="E124" s="163">
        <v>1447</v>
      </c>
      <c r="F124" s="163">
        <v>4158</v>
      </c>
      <c r="G124" s="163">
        <v>5703</v>
      </c>
      <c r="H124" s="163">
        <v>6832</v>
      </c>
      <c r="I124" s="163">
        <v>7311</v>
      </c>
      <c r="J124" s="178">
        <f>IFERROR(I124/H124-1,"-")</f>
        <v>7.0111241217798659E-2</v>
      </c>
      <c r="K124" s="162">
        <f t="shared" si="37"/>
        <v>479</v>
      </c>
      <c r="L124" s="164">
        <f t="shared" si="36"/>
        <v>1.4072334610128386E-2</v>
      </c>
    </row>
    <row r="125" spans="1:12" x14ac:dyDescent="0.25">
      <c r="A125" s="1"/>
      <c r="B125" s="158" t="s">
        <v>107</v>
      </c>
      <c r="C125" s="159">
        <v>12521</v>
      </c>
      <c r="D125" s="159">
        <v>11755</v>
      </c>
      <c r="E125" s="159">
        <v>2278</v>
      </c>
      <c r="F125" s="159">
        <v>8453</v>
      </c>
      <c r="G125" s="159">
        <v>14203</v>
      </c>
      <c r="H125" s="159">
        <v>13154</v>
      </c>
      <c r="I125" s="159">
        <v>13758</v>
      </c>
      <c r="J125" s="177">
        <f>IFERROR(I125/H125-1,"-")</f>
        <v>4.5917591607115726E-2</v>
      </c>
      <c r="K125" s="158">
        <f t="shared" si="37"/>
        <v>604</v>
      </c>
      <c r="L125" s="160">
        <f t="shared" si="36"/>
        <v>2.6481627624968723E-2</v>
      </c>
    </row>
    <row r="126" spans="1:12" s="56" customFormat="1" x14ac:dyDescent="0.25">
      <c r="B126" s="162" t="s">
        <v>110</v>
      </c>
      <c r="C126" s="163">
        <v>1454</v>
      </c>
      <c r="D126" s="163">
        <v>1415</v>
      </c>
      <c r="E126" s="163">
        <v>62</v>
      </c>
      <c r="F126" s="163">
        <v>888</v>
      </c>
      <c r="G126" s="163">
        <v>1807</v>
      </c>
      <c r="H126" s="163">
        <v>1694</v>
      </c>
      <c r="I126" s="163">
        <v>1732</v>
      </c>
      <c r="J126" s="178">
        <f t="shared" ref="J126:J133" si="38">IFERROR(I126/H126-1,"-")</f>
        <v>2.2432113341204207E-2</v>
      </c>
      <c r="K126" s="162">
        <f t="shared" si="37"/>
        <v>38</v>
      </c>
      <c r="L126" s="164">
        <f t="shared" si="36"/>
        <v>3.3337824572209499E-3</v>
      </c>
    </row>
    <row r="127" spans="1:12" s="56" customFormat="1" x14ac:dyDescent="0.25">
      <c r="B127" s="162" t="s">
        <v>113</v>
      </c>
      <c r="C127" s="163">
        <v>1747</v>
      </c>
      <c r="D127" s="163">
        <v>1459</v>
      </c>
      <c r="E127" s="163">
        <v>253</v>
      </c>
      <c r="F127" s="163">
        <v>1147</v>
      </c>
      <c r="G127" s="163">
        <v>2380</v>
      </c>
      <c r="H127" s="163">
        <v>2202</v>
      </c>
      <c r="I127" s="163">
        <v>2567</v>
      </c>
      <c r="J127" s="178">
        <f t="shared" si="38"/>
        <v>0.16575840145322429</v>
      </c>
      <c r="K127" s="162">
        <f t="shared" si="37"/>
        <v>365</v>
      </c>
      <c r="L127" s="164">
        <f t="shared" si="36"/>
        <v>4.941004369333821E-3</v>
      </c>
    </row>
    <row r="128" spans="1:12" x14ac:dyDescent="0.25">
      <c r="A128" s="1"/>
      <c r="B128" s="162" t="s">
        <v>116</v>
      </c>
      <c r="C128" s="163">
        <v>720</v>
      </c>
      <c r="D128" s="163">
        <v>740</v>
      </c>
      <c r="E128" s="163">
        <v>280</v>
      </c>
      <c r="F128" s="163">
        <v>739</v>
      </c>
      <c r="G128" s="163">
        <v>1130</v>
      </c>
      <c r="H128" s="163">
        <v>952</v>
      </c>
      <c r="I128" s="163">
        <v>934</v>
      </c>
      <c r="J128" s="178">
        <f t="shared" si="38"/>
        <v>-1.8907563025210128E-2</v>
      </c>
      <c r="K128" s="162">
        <f t="shared" si="37"/>
        <v>-18</v>
      </c>
      <c r="L128" s="164">
        <f t="shared" si="36"/>
        <v>1.7977787615729602E-3</v>
      </c>
    </row>
    <row r="129" spans="1:12" x14ac:dyDescent="0.25">
      <c r="A129" s="1"/>
      <c r="B129" s="162" t="s">
        <v>123</v>
      </c>
      <c r="C129" s="163">
        <v>274</v>
      </c>
      <c r="D129" s="163">
        <v>249</v>
      </c>
      <c r="E129" s="163">
        <v>41</v>
      </c>
      <c r="F129" s="163">
        <v>301</v>
      </c>
      <c r="G129" s="163">
        <v>330</v>
      </c>
      <c r="H129" s="163">
        <v>309</v>
      </c>
      <c r="I129" s="163">
        <v>418</v>
      </c>
      <c r="J129" s="178">
        <f t="shared" si="38"/>
        <v>0.35275080906148859</v>
      </c>
      <c r="K129" s="162">
        <f t="shared" si="37"/>
        <v>109</v>
      </c>
      <c r="L129" s="164">
        <f t="shared" si="36"/>
        <v>8.0457336438704218E-4</v>
      </c>
    </row>
    <row r="130" spans="1:12" x14ac:dyDescent="0.25">
      <c r="A130" s="1"/>
      <c r="B130" s="162" t="s">
        <v>119</v>
      </c>
      <c r="C130" s="163">
        <v>158</v>
      </c>
      <c r="D130" s="163">
        <v>229</v>
      </c>
      <c r="E130" s="163">
        <v>48</v>
      </c>
      <c r="F130" s="163">
        <v>190</v>
      </c>
      <c r="G130" s="163">
        <v>257</v>
      </c>
      <c r="H130" s="163">
        <v>300</v>
      </c>
      <c r="I130" s="163">
        <v>355</v>
      </c>
      <c r="J130" s="178">
        <f t="shared" si="38"/>
        <v>0.18333333333333335</v>
      </c>
      <c r="K130" s="162">
        <f t="shared" si="37"/>
        <v>55</v>
      </c>
      <c r="L130" s="164">
        <f t="shared" si="36"/>
        <v>6.8330991473062187E-4</v>
      </c>
    </row>
    <row r="131" spans="1:12" x14ac:dyDescent="0.25">
      <c r="A131" s="1"/>
      <c r="B131" s="162" t="s">
        <v>128</v>
      </c>
      <c r="C131" s="163">
        <v>309</v>
      </c>
      <c r="D131" s="163">
        <v>324</v>
      </c>
      <c r="E131" s="163">
        <v>2</v>
      </c>
      <c r="F131" s="163">
        <v>194</v>
      </c>
      <c r="G131" s="163">
        <v>205</v>
      </c>
      <c r="H131" s="163">
        <v>296</v>
      </c>
      <c r="I131" s="163">
        <v>223</v>
      </c>
      <c r="J131" s="178">
        <f t="shared" si="38"/>
        <v>-0.2466216216216216</v>
      </c>
      <c r="K131" s="162">
        <f t="shared" si="37"/>
        <v>-73</v>
      </c>
      <c r="L131" s="164">
        <f t="shared" si="36"/>
        <v>4.2923411545050334E-4</v>
      </c>
    </row>
    <row r="132" spans="1:12" x14ac:dyDescent="0.25">
      <c r="A132" s="161" t="s">
        <v>144</v>
      </c>
      <c r="B132" s="162" t="s">
        <v>131</v>
      </c>
      <c r="C132" s="163">
        <v>453</v>
      </c>
      <c r="D132" s="163">
        <v>415</v>
      </c>
      <c r="E132" s="163">
        <v>24</v>
      </c>
      <c r="F132" s="163">
        <v>296</v>
      </c>
      <c r="G132" s="163">
        <v>485</v>
      </c>
      <c r="H132" s="163">
        <v>417</v>
      </c>
      <c r="I132" s="163">
        <v>459</v>
      </c>
      <c r="J132" s="178">
        <f t="shared" si="38"/>
        <v>0.10071942446043169</v>
      </c>
      <c r="K132" s="162">
        <f t="shared" si="37"/>
        <v>42</v>
      </c>
      <c r="L132" s="164">
        <f t="shared" si="36"/>
        <v>8.834908474967759E-4</v>
      </c>
    </row>
    <row r="133" spans="1:12" x14ac:dyDescent="0.25">
      <c r="A133" s="166" t="s">
        <v>145</v>
      </c>
      <c r="B133" s="167" t="s">
        <v>145</v>
      </c>
      <c r="C133" s="168">
        <f t="shared" ref="C133:I133" si="39">C125-SUM(C126:C132)</f>
        <v>7406</v>
      </c>
      <c r="D133" s="168">
        <f t="shared" si="39"/>
        <v>6924</v>
      </c>
      <c r="E133" s="168">
        <f t="shared" si="39"/>
        <v>1568</v>
      </c>
      <c r="F133" s="168">
        <f t="shared" si="39"/>
        <v>4698</v>
      </c>
      <c r="G133" s="168">
        <f t="shared" si="39"/>
        <v>7609</v>
      </c>
      <c r="H133" s="168">
        <f t="shared" si="39"/>
        <v>6984</v>
      </c>
      <c r="I133" s="168">
        <f t="shared" si="39"/>
        <v>7070</v>
      </c>
      <c r="J133" s="179">
        <f t="shared" si="38"/>
        <v>1.2313860252004538E-2</v>
      </c>
      <c r="K133" s="167">
        <f>I133-H133</f>
        <v>86</v>
      </c>
      <c r="L133" s="169">
        <f t="shared" si="36"/>
        <v>1.3608453794776048E-2</v>
      </c>
    </row>
    <row r="134" spans="1:12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68</v>
      </c>
      <c r="C135" s="175">
        <v>23685</v>
      </c>
      <c r="D135" s="175">
        <v>25133</v>
      </c>
      <c r="E135" s="175">
        <v>7206</v>
      </c>
      <c r="F135" s="175">
        <v>20125</v>
      </c>
      <c r="G135" s="175">
        <v>27531</v>
      </c>
      <c r="H135" s="175">
        <v>27956</v>
      </c>
      <c r="I135" s="175">
        <v>27900</v>
      </c>
      <c r="J135" s="176">
        <f>IFERROR(I135/H135-1,"-")</f>
        <v>-2.0031478036914852E-3</v>
      </c>
      <c r="K135" s="175">
        <f>I135-H135</f>
        <v>-56</v>
      </c>
      <c r="L135" s="176">
        <f t="shared" ref="L135:L147" si="40">I135/I$9</f>
        <v>5.3702384847843246E-2</v>
      </c>
    </row>
    <row r="136" spans="1:12" x14ac:dyDescent="0.25">
      <c r="A136" s="1" t="s">
        <v>96</v>
      </c>
      <c r="B136" s="158" t="s">
        <v>97</v>
      </c>
      <c r="C136" s="159">
        <v>1832</v>
      </c>
      <c r="D136" s="159">
        <v>989</v>
      </c>
      <c r="E136" s="159">
        <v>3526</v>
      </c>
      <c r="F136" s="159">
        <v>1079</v>
      </c>
      <c r="G136" s="159">
        <v>1985</v>
      </c>
      <c r="H136" s="159">
        <v>1286</v>
      </c>
      <c r="I136" s="159">
        <v>1133</v>
      </c>
      <c r="J136" s="177">
        <f>IFERROR(I136/H136-1,"-")</f>
        <v>-0.11897356143079318</v>
      </c>
      <c r="K136" s="158">
        <f t="shared" ref="K136:K146" si="41">I136-H136</f>
        <v>-153</v>
      </c>
      <c r="L136" s="160">
        <f t="shared" si="40"/>
        <v>2.1808172771543509E-3</v>
      </c>
    </row>
    <row r="137" spans="1:12" x14ac:dyDescent="0.25">
      <c r="A137" s="161" t="s">
        <v>103</v>
      </c>
      <c r="B137" s="162" t="s">
        <v>103</v>
      </c>
      <c r="C137" s="163">
        <v>782</v>
      </c>
      <c r="D137" s="163">
        <v>547</v>
      </c>
      <c r="E137" s="163">
        <v>2995</v>
      </c>
      <c r="F137" s="163">
        <v>304</v>
      </c>
      <c r="G137" s="163">
        <v>1119</v>
      </c>
      <c r="H137" s="163">
        <v>616</v>
      </c>
      <c r="I137" s="163">
        <v>274</v>
      </c>
      <c r="J137" s="178">
        <f>IFERROR(I137/H137-1,"-")</f>
        <v>-0.55519480519480524</v>
      </c>
      <c r="K137" s="162">
        <f t="shared" si="41"/>
        <v>-342</v>
      </c>
      <c r="L137" s="164">
        <f t="shared" si="40"/>
        <v>5.2739976517236732E-4</v>
      </c>
    </row>
    <row r="138" spans="1:12" x14ac:dyDescent="0.25">
      <c r="A138" s="161" t="s">
        <v>100</v>
      </c>
      <c r="B138" s="162" t="s">
        <v>100</v>
      </c>
      <c r="C138" s="163">
        <v>1050</v>
      </c>
      <c r="D138" s="163">
        <v>442</v>
      </c>
      <c r="E138" s="163">
        <v>531</v>
      </c>
      <c r="F138" s="163">
        <v>775</v>
      </c>
      <c r="G138" s="163">
        <v>866</v>
      </c>
      <c r="H138" s="163">
        <v>670</v>
      </c>
      <c r="I138" s="163">
        <v>859</v>
      </c>
      <c r="J138" s="178">
        <f>IFERROR(I138/H138-1,"-")</f>
        <v>0.28208955223880605</v>
      </c>
      <c r="K138" s="162">
        <f t="shared" si="41"/>
        <v>189</v>
      </c>
      <c r="L138" s="164">
        <f t="shared" si="40"/>
        <v>1.6534175119819836E-3</v>
      </c>
    </row>
    <row r="139" spans="1:12" x14ac:dyDescent="0.25">
      <c r="A139" s="1"/>
      <c r="B139" s="158" t="s">
        <v>107</v>
      </c>
      <c r="C139" s="159">
        <v>21853</v>
      </c>
      <c r="D139" s="159">
        <v>24144</v>
      </c>
      <c r="E139" s="159">
        <v>3680</v>
      </c>
      <c r="F139" s="159">
        <v>19046</v>
      </c>
      <c r="G139" s="159">
        <v>25546</v>
      </c>
      <c r="H139" s="159">
        <v>26670</v>
      </c>
      <c r="I139" s="159">
        <v>26767</v>
      </c>
      <c r="J139" s="177">
        <f>IFERROR(I139/H139-1,"-")</f>
        <v>3.6370453693288507E-3</v>
      </c>
      <c r="K139" s="158">
        <f t="shared" si="41"/>
        <v>97</v>
      </c>
      <c r="L139" s="160">
        <f t="shared" si="40"/>
        <v>5.1521567570688889E-2</v>
      </c>
    </row>
    <row r="140" spans="1:12" s="56" customFormat="1" x14ac:dyDescent="0.25">
      <c r="B140" s="162" t="s">
        <v>110</v>
      </c>
      <c r="C140" s="163">
        <v>9815</v>
      </c>
      <c r="D140" s="163">
        <v>10794</v>
      </c>
      <c r="E140" s="163">
        <v>220</v>
      </c>
      <c r="F140" s="163">
        <v>6035</v>
      </c>
      <c r="G140" s="163">
        <v>9672</v>
      </c>
      <c r="H140" s="163">
        <v>10545</v>
      </c>
      <c r="I140" s="163">
        <v>11194</v>
      </c>
      <c r="J140" s="178">
        <f t="shared" ref="J140:J147" si="42">IFERROR(I140/H140-1,"-")</f>
        <v>6.1545756282598285E-2</v>
      </c>
      <c r="K140" s="162">
        <f t="shared" si="41"/>
        <v>649</v>
      </c>
      <c r="L140" s="164">
        <f t="shared" si="40"/>
        <v>2.1546397705618541E-2</v>
      </c>
    </row>
    <row r="141" spans="1:12" s="56" customFormat="1" x14ac:dyDescent="0.25">
      <c r="B141" s="162" t="s">
        <v>113</v>
      </c>
      <c r="C141" s="163">
        <v>1332</v>
      </c>
      <c r="D141" s="163">
        <v>1712</v>
      </c>
      <c r="E141" s="163">
        <v>323</v>
      </c>
      <c r="F141" s="163">
        <v>1451</v>
      </c>
      <c r="G141" s="163">
        <v>2061</v>
      </c>
      <c r="H141" s="163">
        <v>2099</v>
      </c>
      <c r="I141" s="163">
        <v>2221</v>
      </c>
      <c r="J141" s="178">
        <f t="shared" si="42"/>
        <v>5.8122915674130526E-2</v>
      </c>
      <c r="K141" s="162">
        <f t="shared" si="41"/>
        <v>122</v>
      </c>
      <c r="L141" s="164">
        <f t="shared" si="40"/>
        <v>4.2750178045541159E-3</v>
      </c>
    </row>
    <row r="142" spans="1:12" x14ac:dyDescent="0.25">
      <c r="A142" s="1"/>
      <c r="B142" s="162" t="s">
        <v>116</v>
      </c>
      <c r="C142" s="163">
        <v>1541</v>
      </c>
      <c r="D142" s="163">
        <v>1593</v>
      </c>
      <c r="E142" s="163">
        <v>1209</v>
      </c>
      <c r="F142" s="163">
        <v>1664</v>
      </c>
      <c r="G142" s="163">
        <v>1864</v>
      </c>
      <c r="H142" s="163">
        <v>2004</v>
      </c>
      <c r="I142" s="163">
        <v>1880</v>
      </c>
      <c r="J142" s="178">
        <f t="shared" si="42"/>
        <v>-6.187624750498999E-2</v>
      </c>
      <c r="K142" s="162">
        <f t="shared" si="41"/>
        <v>-124</v>
      </c>
      <c r="L142" s="164">
        <f t="shared" si="40"/>
        <v>3.6186553230804766E-3</v>
      </c>
    </row>
    <row r="143" spans="1:12" x14ac:dyDescent="0.25">
      <c r="A143" s="1"/>
      <c r="B143" s="162" t="s">
        <v>123</v>
      </c>
      <c r="C143" s="163">
        <v>358</v>
      </c>
      <c r="D143" s="163">
        <v>377</v>
      </c>
      <c r="E143" s="163">
        <v>58</v>
      </c>
      <c r="F143" s="163">
        <v>1123</v>
      </c>
      <c r="G143" s="163">
        <v>840</v>
      </c>
      <c r="H143" s="163">
        <v>702</v>
      </c>
      <c r="I143" s="163">
        <v>606</v>
      </c>
      <c r="J143" s="178">
        <f t="shared" si="42"/>
        <v>-0.13675213675213671</v>
      </c>
      <c r="K143" s="162">
        <f t="shared" si="41"/>
        <v>-96</v>
      </c>
      <c r="L143" s="164">
        <f t="shared" si="40"/>
        <v>1.1664388966950898E-3</v>
      </c>
    </row>
    <row r="144" spans="1:12" x14ac:dyDescent="0.25">
      <c r="A144" s="1"/>
      <c r="B144" s="162" t="s">
        <v>119</v>
      </c>
      <c r="C144" s="163">
        <v>407</v>
      </c>
      <c r="D144" s="163">
        <v>403</v>
      </c>
      <c r="E144" s="163">
        <v>188</v>
      </c>
      <c r="F144" s="163">
        <v>656</v>
      </c>
      <c r="G144" s="163">
        <v>468</v>
      </c>
      <c r="H144" s="163">
        <v>494</v>
      </c>
      <c r="I144" s="163">
        <v>433</v>
      </c>
      <c r="J144" s="178">
        <f t="shared" si="42"/>
        <v>-0.12348178137651822</v>
      </c>
      <c r="K144" s="162">
        <f t="shared" si="41"/>
        <v>-61</v>
      </c>
      <c r="L144" s="164">
        <f t="shared" si="40"/>
        <v>8.3344561430523747E-4</v>
      </c>
    </row>
    <row r="145" spans="1:12" x14ac:dyDescent="0.25">
      <c r="A145" s="1"/>
      <c r="B145" s="162" t="s">
        <v>128</v>
      </c>
      <c r="C145" s="163">
        <v>486</v>
      </c>
      <c r="D145" s="163">
        <v>699</v>
      </c>
      <c r="E145" s="163">
        <v>18</v>
      </c>
      <c r="F145" s="163">
        <v>674</v>
      </c>
      <c r="G145" s="163">
        <v>960</v>
      </c>
      <c r="H145" s="163">
        <v>734</v>
      </c>
      <c r="I145" s="163">
        <v>755</v>
      </c>
      <c r="J145" s="178">
        <f t="shared" si="42"/>
        <v>2.8610354223433276E-2</v>
      </c>
      <c r="K145" s="162">
        <f t="shared" si="41"/>
        <v>21</v>
      </c>
      <c r="L145" s="164">
        <f t="shared" si="40"/>
        <v>1.4532365792158297E-3</v>
      </c>
    </row>
    <row r="146" spans="1:12" x14ac:dyDescent="0.25">
      <c r="A146" s="161" t="s">
        <v>144</v>
      </c>
      <c r="B146" s="162" t="s">
        <v>131</v>
      </c>
      <c r="C146" s="163">
        <v>1888</v>
      </c>
      <c r="D146" s="163">
        <v>1550</v>
      </c>
      <c r="E146" s="163">
        <v>20</v>
      </c>
      <c r="F146" s="163">
        <v>285</v>
      </c>
      <c r="G146" s="163">
        <v>615</v>
      </c>
      <c r="H146" s="163">
        <v>557</v>
      </c>
      <c r="I146" s="163">
        <v>441</v>
      </c>
      <c r="J146" s="178">
        <f t="shared" si="42"/>
        <v>-0.20825852782764809</v>
      </c>
      <c r="K146" s="162">
        <f t="shared" si="41"/>
        <v>-116</v>
      </c>
      <c r="L146" s="164">
        <f t="shared" si="40"/>
        <v>8.4884414759494155E-4</v>
      </c>
    </row>
    <row r="147" spans="1:12" x14ac:dyDescent="0.25">
      <c r="A147" s="166" t="s">
        <v>145</v>
      </c>
      <c r="B147" s="167" t="s">
        <v>145</v>
      </c>
      <c r="C147" s="168">
        <f t="shared" ref="C147:I147" si="43">C139-SUM(C140:C146)</f>
        <v>6026</v>
      </c>
      <c r="D147" s="168">
        <f t="shared" si="43"/>
        <v>7016</v>
      </c>
      <c r="E147" s="168">
        <f t="shared" si="43"/>
        <v>1644</v>
      </c>
      <c r="F147" s="168">
        <f t="shared" si="43"/>
        <v>7158</v>
      </c>
      <c r="G147" s="168">
        <f t="shared" si="43"/>
        <v>9066</v>
      </c>
      <c r="H147" s="168">
        <f t="shared" si="43"/>
        <v>9535</v>
      </c>
      <c r="I147" s="168">
        <f t="shared" si="43"/>
        <v>9237</v>
      </c>
      <c r="J147" s="179">
        <f t="shared" si="42"/>
        <v>-3.1253277399056145E-2</v>
      </c>
      <c r="K147" s="167">
        <f>I147-H147</f>
        <v>-298</v>
      </c>
      <c r="L147" s="169">
        <f t="shared" si="40"/>
        <v>1.7779531499624662E-2</v>
      </c>
    </row>
    <row r="148" spans="1:12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68</v>
      </c>
      <c r="C149" s="175">
        <v>12872</v>
      </c>
      <c r="D149" s="175">
        <v>10953</v>
      </c>
      <c r="E149" s="175">
        <v>2436</v>
      </c>
      <c r="F149" s="175">
        <v>8965</v>
      </c>
      <c r="G149" s="175">
        <v>12104</v>
      </c>
      <c r="H149" s="175">
        <v>12756</v>
      </c>
      <c r="I149" s="175">
        <v>11758</v>
      </c>
      <c r="J149" s="176">
        <f>IFERROR(I149/H149-1,"-")</f>
        <v>-7.823769206647857E-2</v>
      </c>
      <c r="K149" s="175">
        <f>I149-H149</f>
        <v>-998</v>
      </c>
      <c r="L149" s="176">
        <f t="shared" ref="L149:L161" si="44">I149/I$9</f>
        <v>2.2631994302542684E-2</v>
      </c>
    </row>
    <row r="150" spans="1:12" x14ac:dyDescent="0.25">
      <c r="A150" s="1" t="s">
        <v>96</v>
      </c>
      <c r="B150" s="158" t="s">
        <v>97</v>
      </c>
      <c r="C150" s="159">
        <v>4104</v>
      </c>
      <c r="D150" s="159">
        <v>2804</v>
      </c>
      <c r="E150" s="159">
        <v>1575</v>
      </c>
      <c r="F150" s="159">
        <v>3499</v>
      </c>
      <c r="G150" s="159">
        <v>4560</v>
      </c>
      <c r="H150" s="159">
        <v>4385</v>
      </c>
      <c r="I150" s="159">
        <v>3588</v>
      </c>
      <c r="J150" s="177">
        <f>IFERROR(I150/H150-1,"-")</f>
        <v>-0.18175598631698975</v>
      </c>
      <c r="K150" s="158">
        <f t="shared" ref="K150:K160" si="45">I150-H150</f>
        <v>-797</v>
      </c>
      <c r="L150" s="160">
        <f t="shared" si="44"/>
        <v>6.906242180432314E-3</v>
      </c>
    </row>
    <row r="151" spans="1:12" x14ac:dyDescent="0.25">
      <c r="A151" s="161" t="s">
        <v>103</v>
      </c>
      <c r="B151" s="162" t="s">
        <v>103</v>
      </c>
      <c r="C151" s="163">
        <v>2263</v>
      </c>
      <c r="D151" s="163">
        <v>670</v>
      </c>
      <c r="E151" s="163">
        <v>1307</v>
      </c>
      <c r="F151" s="163">
        <v>2617</v>
      </c>
      <c r="G151" s="163">
        <v>3150</v>
      </c>
      <c r="H151" s="163">
        <v>3357</v>
      </c>
      <c r="I151" s="163">
        <v>2449</v>
      </c>
      <c r="J151" s="178">
        <f>IFERROR(I151/H151-1,"-")</f>
        <v>-0.27047959487637774</v>
      </c>
      <c r="K151" s="162">
        <f t="shared" si="45"/>
        <v>-908</v>
      </c>
      <c r="L151" s="164">
        <f t="shared" si="44"/>
        <v>4.7138760033106847E-3</v>
      </c>
    </row>
    <row r="152" spans="1:12" x14ac:dyDescent="0.25">
      <c r="A152" s="161" t="s">
        <v>100</v>
      </c>
      <c r="B152" s="162" t="s">
        <v>100</v>
      </c>
      <c r="C152" s="163">
        <v>1841</v>
      </c>
      <c r="D152" s="163">
        <v>2134</v>
      </c>
      <c r="E152" s="163">
        <v>268</v>
      </c>
      <c r="F152" s="163">
        <v>882</v>
      </c>
      <c r="G152" s="163">
        <v>1410</v>
      </c>
      <c r="H152" s="163">
        <v>1028</v>
      </c>
      <c r="I152" s="163">
        <v>1139</v>
      </c>
      <c r="J152" s="178">
        <f>IFERROR(I152/H152-1,"-")</f>
        <v>0.10797665369649811</v>
      </c>
      <c r="K152" s="162">
        <f t="shared" si="45"/>
        <v>111</v>
      </c>
      <c r="L152" s="164">
        <f t="shared" si="44"/>
        <v>2.1923661771216293E-3</v>
      </c>
    </row>
    <row r="153" spans="1:12" x14ac:dyDescent="0.25">
      <c r="A153" s="1"/>
      <c r="B153" s="158" t="s">
        <v>107</v>
      </c>
      <c r="C153" s="159">
        <v>8768</v>
      </c>
      <c r="D153" s="159">
        <v>8149</v>
      </c>
      <c r="E153" s="159">
        <v>861</v>
      </c>
      <c r="F153" s="159">
        <v>5466</v>
      </c>
      <c r="G153" s="159">
        <v>7544</v>
      </c>
      <c r="H153" s="159">
        <v>8371</v>
      </c>
      <c r="I153" s="159">
        <v>8170</v>
      </c>
      <c r="J153" s="177">
        <f>IFERROR(I153/H153-1,"-")</f>
        <v>-2.4011468163899208E-2</v>
      </c>
      <c r="K153" s="158">
        <f t="shared" si="45"/>
        <v>-201</v>
      </c>
      <c r="L153" s="160">
        <f t="shared" si="44"/>
        <v>1.572575212211037E-2</v>
      </c>
    </row>
    <row r="154" spans="1:12" s="56" customFormat="1" x14ac:dyDescent="0.25">
      <c r="B154" s="162" t="s">
        <v>110</v>
      </c>
      <c r="C154" s="163">
        <v>2615</v>
      </c>
      <c r="D154" s="163">
        <v>2413</v>
      </c>
      <c r="E154" s="163">
        <v>35</v>
      </c>
      <c r="F154" s="163">
        <v>1618</v>
      </c>
      <c r="G154" s="163">
        <v>2308</v>
      </c>
      <c r="H154" s="163">
        <v>2460</v>
      </c>
      <c r="I154" s="163">
        <v>1370</v>
      </c>
      <c r="J154" s="178">
        <f t="shared" ref="J154:J161" si="46">IFERROR(I154/H154-1,"-")</f>
        <v>-0.44308943089430897</v>
      </c>
      <c r="K154" s="162">
        <f t="shared" si="45"/>
        <v>-1090</v>
      </c>
      <c r="L154" s="164">
        <f t="shared" si="44"/>
        <v>2.6369988258618366E-3</v>
      </c>
    </row>
    <row r="155" spans="1:12" s="56" customFormat="1" x14ac:dyDescent="0.25">
      <c r="B155" s="162" t="s">
        <v>113</v>
      </c>
      <c r="C155" s="163">
        <v>2422</v>
      </c>
      <c r="D155" s="163">
        <v>2285</v>
      </c>
      <c r="E155" s="163">
        <v>249</v>
      </c>
      <c r="F155" s="163">
        <v>1405</v>
      </c>
      <c r="G155" s="163">
        <v>1734</v>
      </c>
      <c r="H155" s="163">
        <v>1727</v>
      </c>
      <c r="I155" s="163">
        <v>1721</v>
      </c>
      <c r="J155" s="178">
        <f t="shared" si="46"/>
        <v>-3.4742327735958201E-3</v>
      </c>
      <c r="K155" s="162">
        <f t="shared" si="45"/>
        <v>-6</v>
      </c>
      <c r="L155" s="164">
        <f t="shared" si="44"/>
        <v>3.3126094739476066E-3</v>
      </c>
    </row>
    <row r="156" spans="1:12" x14ac:dyDescent="0.25">
      <c r="A156" s="1"/>
      <c r="B156" s="162" t="s">
        <v>116</v>
      </c>
      <c r="C156" s="163">
        <v>967</v>
      </c>
      <c r="D156" s="163">
        <v>893</v>
      </c>
      <c r="E156" s="163">
        <v>201</v>
      </c>
      <c r="F156" s="163">
        <v>493</v>
      </c>
      <c r="G156" s="163">
        <v>985</v>
      </c>
      <c r="H156" s="163">
        <v>1082</v>
      </c>
      <c r="I156" s="163">
        <v>1673</v>
      </c>
      <c r="J156" s="178">
        <f t="shared" si="46"/>
        <v>0.54621072088724576</v>
      </c>
      <c r="K156" s="162">
        <f t="shared" si="45"/>
        <v>591</v>
      </c>
      <c r="L156" s="164">
        <f t="shared" si="44"/>
        <v>3.2202182742093817E-3</v>
      </c>
    </row>
    <row r="157" spans="1:12" x14ac:dyDescent="0.25">
      <c r="A157" s="1"/>
      <c r="B157" s="162" t="s">
        <v>123</v>
      </c>
      <c r="C157" s="163">
        <v>154</v>
      </c>
      <c r="D157" s="163">
        <v>225</v>
      </c>
      <c r="E157" s="163">
        <v>17</v>
      </c>
      <c r="F157" s="163">
        <v>171</v>
      </c>
      <c r="G157" s="163">
        <v>254</v>
      </c>
      <c r="H157" s="163">
        <v>334</v>
      </c>
      <c r="I157" s="163">
        <v>399</v>
      </c>
      <c r="J157" s="178">
        <f t="shared" si="46"/>
        <v>0.1946107784431137</v>
      </c>
      <c r="K157" s="162">
        <f t="shared" si="45"/>
        <v>65</v>
      </c>
      <c r="L157" s="164">
        <f t="shared" si="44"/>
        <v>7.6800184782399475E-4</v>
      </c>
    </row>
    <row r="158" spans="1:12" x14ac:dyDescent="0.25">
      <c r="A158" s="1"/>
      <c r="B158" s="162" t="s">
        <v>119</v>
      </c>
      <c r="C158" s="163">
        <v>352</v>
      </c>
      <c r="D158" s="163">
        <v>304</v>
      </c>
      <c r="E158" s="163">
        <v>29</v>
      </c>
      <c r="F158" s="163">
        <v>277</v>
      </c>
      <c r="G158" s="163">
        <v>359</v>
      </c>
      <c r="H158" s="163">
        <v>359</v>
      </c>
      <c r="I158" s="163">
        <v>411</v>
      </c>
      <c r="J158" s="178">
        <f t="shared" si="46"/>
        <v>0.14484679665738165</v>
      </c>
      <c r="K158" s="162">
        <f t="shared" si="45"/>
        <v>52</v>
      </c>
      <c r="L158" s="164">
        <f t="shared" si="44"/>
        <v>7.9109964775855098E-4</v>
      </c>
    </row>
    <row r="159" spans="1:12" x14ac:dyDescent="0.25">
      <c r="A159" s="1"/>
      <c r="B159" s="162" t="s">
        <v>128</v>
      </c>
      <c r="C159" s="163">
        <v>109</v>
      </c>
      <c r="D159" s="163">
        <v>218</v>
      </c>
      <c r="E159" s="163">
        <v>6</v>
      </c>
      <c r="F159" s="163">
        <v>117</v>
      </c>
      <c r="G159" s="163">
        <v>125</v>
      </c>
      <c r="H159" s="163">
        <v>148</v>
      </c>
      <c r="I159" s="163">
        <v>103</v>
      </c>
      <c r="J159" s="178">
        <f t="shared" si="46"/>
        <v>-0.30405405405405406</v>
      </c>
      <c r="K159" s="162">
        <f t="shared" si="45"/>
        <v>-45</v>
      </c>
      <c r="L159" s="164">
        <f t="shared" si="44"/>
        <v>1.9825611610494102E-4</v>
      </c>
    </row>
    <row r="160" spans="1:12" x14ac:dyDescent="0.25">
      <c r="A160" s="161" t="s">
        <v>144</v>
      </c>
      <c r="B160" s="162" t="s">
        <v>131</v>
      </c>
      <c r="C160" s="163">
        <v>181</v>
      </c>
      <c r="D160" s="163">
        <v>212</v>
      </c>
      <c r="E160" s="163">
        <v>10</v>
      </c>
      <c r="F160" s="163">
        <v>178</v>
      </c>
      <c r="G160" s="163">
        <v>225</v>
      </c>
      <c r="H160" s="163">
        <v>226</v>
      </c>
      <c r="I160" s="163">
        <v>166</v>
      </c>
      <c r="J160" s="178">
        <f t="shared" si="46"/>
        <v>-0.26548672566371678</v>
      </c>
      <c r="K160" s="162">
        <f t="shared" si="45"/>
        <v>-60</v>
      </c>
      <c r="L160" s="164">
        <f t="shared" si="44"/>
        <v>3.1951956576136125E-4</v>
      </c>
    </row>
    <row r="161" spans="1:12" x14ac:dyDescent="0.25">
      <c r="A161" s="166" t="s">
        <v>145</v>
      </c>
      <c r="B161" s="167" t="s">
        <v>145</v>
      </c>
      <c r="C161" s="168">
        <f t="shared" ref="C161:I161" si="47">C153-SUM(C154:C160)</f>
        <v>1968</v>
      </c>
      <c r="D161" s="168">
        <f t="shared" si="47"/>
        <v>1599</v>
      </c>
      <c r="E161" s="168">
        <f t="shared" si="47"/>
        <v>314</v>
      </c>
      <c r="F161" s="168">
        <f t="shared" si="47"/>
        <v>1207</v>
      </c>
      <c r="G161" s="168">
        <f t="shared" si="47"/>
        <v>1554</v>
      </c>
      <c r="H161" s="168">
        <f t="shared" si="47"/>
        <v>2035</v>
      </c>
      <c r="I161" s="168">
        <f t="shared" si="47"/>
        <v>2327</v>
      </c>
      <c r="J161" s="179">
        <f t="shared" si="46"/>
        <v>0.14348894348894348</v>
      </c>
      <c r="K161" s="167">
        <f>I161-H161</f>
        <v>292</v>
      </c>
      <c r="L161" s="169">
        <f t="shared" si="44"/>
        <v>4.4790483706426965E-3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5BE3E-FFED-464B-B0DC-9736A33D61CF}">
  <sheetPr codeName="Hoja23"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ACB00-E03C-4E66-A315-193AE1DA6D76}">
  <sheetPr codeName="Hoja27"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261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68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f t="shared" ref="C7" si="0">E7-1</f>
        <v>2020</v>
      </c>
      <c r="D7" s="293"/>
      <c r="E7" s="294">
        <f t="shared" ref="E7" si="1">G7-1</f>
        <v>2021</v>
      </c>
      <c r="F7" s="293"/>
      <c r="G7" s="294">
        <f t="shared" ref="G7" si="2">I7-1</f>
        <v>2022</v>
      </c>
      <c r="H7" s="293"/>
      <c r="I7" s="294">
        <f t="shared" ref="I7" si="3"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103867</v>
      </c>
      <c r="D9" s="119">
        <v>7.2706992884216115E-2</v>
      </c>
      <c r="E9" s="118">
        <v>18472</v>
      </c>
      <c r="F9" s="119">
        <f t="shared" ref="F9:F21" si="4">IFERROR(E9/C9-1,"-")</f>
        <v>-0.82215718178054631</v>
      </c>
      <c r="G9" s="118">
        <v>95884</v>
      </c>
      <c r="H9" s="119">
        <f t="shared" ref="H9:H21" si="5">IFERROR(G9/E9-1,"-")</f>
        <v>4.190775227371156</v>
      </c>
      <c r="I9" s="118">
        <v>98876</v>
      </c>
      <c r="J9" s="119">
        <f t="shared" ref="J9:J21" si="6">IFERROR(I9/C9-1,"-")</f>
        <v>-4.8051835520425135E-2</v>
      </c>
      <c r="K9" s="118">
        <v>114993</v>
      </c>
      <c r="L9" s="119">
        <f t="shared" ref="L9:L21" si="7">IFERROR(K9/I9-1,"-")</f>
        <v>0.1630021440996805</v>
      </c>
      <c r="M9" s="118">
        <v>115159</v>
      </c>
      <c r="N9" s="119">
        <f>IFERROR(M9/K9-1,"-")</f>
        <v>1.443566130112206E-3</v>
      </c>
    </row>
    <row r="10" spans="1:15" x14ac:dyDescent="0.25">
      <c r="A10" s="1" t="s">
        <v>72</v>
      </c>
      <c r="B10" s="117" t="s">
        <v>73</v>
      </c>
      <c r="C10" s="118">
        <v>99005</v>
      </c>
      <c r="D10" s="119">
        <v>9.3132383791542539E-2</v>
      </c>
      <c r="E10" s="118">
        <v>9638</v>
      </c>
      <c r="F10" s="119">
        <f t="shared" si="4"/>
        <v>-0.90265138124337152</v>
      </c>
      <c r="G10" s="118">
        <v>101150</v>
      </c>
      <c r="H10" s="119">
        <f t="shared" si="5"/>
        <v>9.4949159576675655</v>
      </c>
      <c r="I10" s="118">
        <v>108040</v>
      </c>
      <c r="J10" s="119">
        <f t="shared" si="6"/>
        <v>9.1258017271854897E-2</v>
      </c>
      <c r="K10" s="118">
        <v>113195</v>
      </c>
      <c r="L10" s="119">
        <f t="shared" si="7"/>
        <v>4.7713809700111076E-2</v>
      </c>
      <c r="M10" s="118"/>
      <c r="N10" s="119"/>
    </row>
    <row r="11" spans="1:15" x14ac:dyDescent="0.25">
      <c r="A11" s="1" t="s">
        <v>74</v>
      </c>
      <c r="B11" s="117" t="s">
        <v>75</v>
      </c>
      <c r="C11" s="118">
        <v>45771</v>
      </c>
      <c r="D11" s="119">
        <v>-0.51500927152317888</v>
      </c>
      <c r="E11" s="118">
        <v>26161</v>
      </c>
      <c r="F11" s="119">
        <f t="shared" si="4"/>
        <v>-0.42843722007384588</v>
      </c>
      <c r="G11" s="118">
        <v>109311</v>
      </c>
      <c r="H11" s="119">
        <f t="shared" si="5"/>
        <v>3.1783953212797673</v>
      </c>
      <c r="I11" s="118">
        <v>108534</v>
      </c>
      <c r="J11" s="119">
        <f t="shared" si="6"/>
        <v>1.3712394310808156</v>
      </c>
      <c r="K11" s="118">
        <v>122553</v>
      </c>
      <c r="L11" s="119">
        <f t="shared" si="7"/>
        <v>0.12916689700923212</v>
      </c>
      <c r="M11" s="118"/>
      <c r="N11" s="119"/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34934</v>
      </c>
      <c r="F12" s="119" t="str">
        <f>IFERROR(E12/C12-1,"-")</f>
        <v>-</v>
      </c>
      <c r="G12" s="118">
        <v>113016</v>
      </c>
      <c r="H12" s="119">
        <f t="shared" si="5"/>
        <v>2.2351291005896834</v>
      </c>
      <c r="I12" s="118">
        <v>122279</v>
      </c>
      <c r="J12" s="119" t="str">
        <f t="shared" si="6"/>
        <v>-</v>
      </c>
      <c r="K12" s="118">
        <v>113033</v>
      </c>
      <c r="L12" s="119">
        <f t="shared" si="7"/>
        <v>-7.5613964785449683E-2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42859</v>
      </c>
      <c r="F13" s="119" t="str">
        <f t="shared" si="4"/>
        <v>-</v>
      </c>
      <c r="G13" s="118">
        <v>104052</v>
      </c>
      <c r="H13" s="119">
        <f t="shared" si="5"/>
        <v>1.4277747964254881</v>
      </c>
      <c r="I13" s="118">
        <v>111302</v>
      </c>
      <c r="J13" s="119" t="str">
        <f t="shared" si="6"/>
        <v>-</v>
      </c>
      <c r="K13" s="118">
        <v>117998</v>
      </c>
      <c r="L13" s="119">
        <f t="shared" si="7"/>
        <v>6.0160644013584674E-2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64992</v>
      </c>
      <c r="F14" s="119" t="str">
        <f t="shared" si="4"/>
        <v>-</v>
      </c>
      <c r="G14" s="118">
        <v>93083</v>
      </c>
      <c r="H14" s="119">
        <f t="shared" si="5"/>
        <v>0.43222242737567695</v>
      </c>
      <c r="I14" s="118">
        <v>128219</v>
      </c>
      <c r="J14" s="119" t="str">
        <f t="shared" si="6"/>
        <v>-</v>
      </c>
      <c r="K14" s="118">
        <v>124929</v>
      </c>
      <c r="L14" s="119">
        <f t="shared" si="7"/>
        <v>-2.5659223671998688E-2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75700</v>
      </c>
      <c r="F15" s="119" t="str">
        <f t="shared" si="4"/>
        <v>-</v>
      </c>
      <c r="G15" s="118">
        <v>99960</v>
      </c>
      <c r="H15" s="119">
        <f t="shared" si="5"/>
        <v>0.32047556142668432</v>
      </c>
      <c r="I15" s="118">
        <v>125973</v>
      </c>
      <c r="J15" s="119" t="str">
        <f t="shared" si="6"/>
        <v>-</v>
      </c>
      <c r="K15" s="118">
        <v>138511</v>
      </c>
      <c r="L15" s="119">
        <f t="shared" si="7"/>
        <v>9.9529264207409485E-2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51125</v>
      </c>
      <c r="D16" s="119">
        <v>-0.51846549434402989</v>
      </c>
      <c r="E16" s="118">
        <v>93383</v>
      </c>
      <c r="F16" s="119">
        <f t="shared" si="4"/>
        <v>0.82656234718826416</v>
      </c>
      <c r="G16" s="118">
        <v>136811</v>
      </c>
      <c r="H16" s="119">
        <f t="shared" si="5"/>
        <v>0.46505252562029487</v>
      </c>
      <c r="I16" s="118">
        <v>135765</v>
      </c>
      <c r="J16" s="119">
        <f t="shared" si="6"/>
        <v>1.6555501222493887</v>
      </c>
      <c r="K16" s="118">
        <v>150260</v>
      </c>
      <c r="L16" s="119">
        <f t="shared" si="7"/>
        <v>0.10676536662615543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50300</v>
      </c>
      <c r="D17" s="119">
        <v>-0.43445019114009442</v>
      </c>
      <c r="E17" s="118">
        <v>89465</v>
      </c>
      <c r="F17" s="119">
        <f t="shared" si="4"/>
        <v>0.77862823061630215</v>
      </c>
      <c r="G17" s="118">
        <v>107425</v>
      </c>
      <c r="H17" s="119">
        <f t="shared" si="5"/>
        <v>0.20074889621639747</v>
      </c>
      <c r="I17" s="118">
        <v>125237</v>
      </c>
      <c r="J17" s="119">
        <f t="shared" si="6"/>
        <v>1.4898011928429424</v>
      </c>
      <c r="K17" s="118">
        <v>124231</v>
      </c>
      <c r="L17" s="119">
        <f t="shared" si="7"/>
        <v>-8.0327698683296811E-3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20597</v>
      </c>
      <c r="D18" s="119">
        <v>-0.75692166072650879</v>
      </c>
      <c r="E18" s="118">
        <v>105169</v>
      </c>
      <c r="F18" s="119">
        <f t="shared" si="4"/>
        <v>4.1060348594455505</v>
      </c>
      <c r="G18" s="118">
        <v>132612</v>
      </c>
      <c r="H18" s="119">
        <f t="shared" si="5"/>
        <v>0.26094191254076771</v>
      </c>
      <c r="I18" s="118">
        <v>146405</v>
      </c>
      <c r="J18" s="119">
        <f t="shared" si="6"/>
        <v>6.1080739913579647</v>
      </c>
      <c r="K18" s="118">
        <v>126079</v>
      </c>
      <c r="L18" s="119">
        <f t="shared" si="7"/>
        <v>-0.13883405621392708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22189</v>
      </c>
      <c r="D19" s="119">
        <v>-0.74290613739325895</v>
      </c>
      <c r="E19" s="118">
        <v>91621</v>
      </c>
      <c r="F19" s="119">
        <f t="shared" si="4"/>
        <v>3.1291180314570282</v>
      </c>
      <c r="G19" s="118">
        <v>113773</v>
      </c>
      <c r="H19" s="119">
        <f t="shared" si="5"/>
        <v>0.24177863153643808</v>
      </c>
      <c r="I19" s="118">
        <v>116842</v>
      </c>
      <c r="J19" s="119">
        <f t="shared" si="6"/>
        <v>4.2657623146604173</v>
      </c>
      <c r="K19" s="118">
        <v>109675</v>
      </c>
      <c r="L19" s="119">
        <f t="shared" si="7"/>
        <v>-6.1339244449769792E-2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41809</v>
      </c>
      <c r="D20" s="119">
        <v>-0.53155182072829132</v>
      </c>
      <c r="E20" s="118">
        <v>96818</v>
      </c>
      <c r="F20" s="119">
        <f t="shared" si="4"/>
        <v>1.3157214953718097</v>
      </c>
      <c r="G20" s="118">
        <v>108987</v>
      </c>
      <c r="H20" s="119">
        <f t="shared" si="5"/>
        <v>0.12568943791443732</v>
      </c>
      <c r="I20" s="118">
        <v>119696</v>
      </c>
      <c r="J20" s="119">
        <f t="shared" si="6"/>
        <v>1.8629242507594057</v>
      </c>
      <c r="K20" s="118">
        <v>97837</v>
      </c>
      <c r="L20" s="119">
        <f t="shared" si="7"/>
        <v>-0.18262097313193426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442013</v>
      </c>
      <c r="D21" s="122">
        <v>-0.5813537409489351</v>
      </c>
      <c r="E21" s="121">
        <v>749212</v>
      </c>
      <c r="F21" s="122">
        <f t="shared" si="4"/>
        <v>0.6949999208168085</v>
      </c>
      <c r="G21" s="121">
        <v>1316064</v>
      </c>
      <c r="H21" s="122">
        <f t="shared" si="5"/>
        <v>0.75659759854353648</v>
      </c>
      <c r="I21" s="121">
        <v>1447168</v>
      </c>
      <c r="J21" s="122">
        <f t="shared" si="6"/>
        <v>2.2740394513283544</v>
      </c>
      <c r="K21" s="121">
        <v>1453294</v>
      </c>
      <c r="L21" s="122">
        <f t="shared" si="7"/>
        <v>4.2330952591544957E-3</v>
      </c>
      <c r="M21" s="121">
        <v>115159</v>
      </c>
      <c r="N21" s="122">
        <v>1.443566130112206E-3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3"/>
      <c r="K24" s="123"/>
      <c r="N24" s="79"/>
    </row>
    <row r="26" spans="1:15" ht="48.75" customHeight="1" thickBot="1" x14ac:dyDescent="0.3">
      <c r="B26" s="268" t="s">
        <v>262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0" t="s">
        <v>97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$C$7</f>
        <v>2020</v>
      </c>
      <c r="D29" s="293"/>
      <c r="E29" s="294">
        <f>$E$7</f>
        <v>2021</v>
      </c>
      <c r="F29" s="293"/>
      <c r="G29" s="294">
        <f>$G$7</f>
        <v>2022</v>
      </c>
      <c r="H29" s="293"/>
      <c r="I29" s="294">
        <f>$I$7</f>
        <v>2023</v>
      </c>
      <c r="J29" s="293"/>
      <c r="K29" s="294">
        <f>$K$7</f>
        <v>2024</v>
      </c>
      <c r="L29" s="293"/>
      <c r="M29" s="294">
        <f>$M$7</f>
        <v>2025</v>
      </c>
      <c r="N29" s="295"/>
    </row>
    <row r="30" spans="1:15" ht="16.5" thickTop="1" thickBot="1" x14ac:dyDescent="0.3">
      <c r="B30" s="85"/>
      <c r="C30" s="114" t="s">
        <v>69</v>
      </c>
      <c r="D30" s="115" t="str">
        <f>CONCATENATE("var. ",RIGHT(C29,2),"/",RIGHT(C29-1,2))</f>
        <v>var. 20/19</v>
      </c>
      <c r="E30" s="116" t="s">
        <v>69</v>
      </c>
      <c r="F30" s="115" t="str">
        <f>CONCATENATE("var. ",RIGHT(E29,2),"/",RIGHT(E29-1,2))</f>
        <v>var. 21/20</v>
      </c>
      <c r="G30" s="116" t="s">
        <v>69</v>
      </c>
      <c r="H30" s="115" t="str">
        <f>CONCATENATE("var. ",RIGHT(G29,2),"/",RIGHT(G29-1,2))</f>
        <v>var. 22/21</v>
      </c>
      <c r="I30" s="116" t="s">
        <v>69</v>
      </c>
      <c r="J30" s="115" t="s">
        <v>242</v>
      </c>
      <c r="K30" s="116" t="s">
        <v>69</v>
      </c>
      <c r="L30" s="115" t="s">
        <v>243</v>
      </c>
      <c r="M30" s="116" t="s">
        <v>69</v>
      </c>
      <c r="N30" s="115" t="s">
        <v>263</v>
      </c>
    </row>
    <row r="31" spans="1:15" x14ac:dyDescent="0.25">
      <c r="B31" s="117" t="s">
        <v>71</v>
      </c>
      <c r="C31" s="118">
        <v>20862</v>
      </c>
      <c r="D31" s="119">
        <v>1.5793768545994067</v>
      </c>
      <c r="E31" s="118">
        <v>1702</v>
      </c>
      <c r="F31" s="119">
        <f t="shared" ref="F31:F43" si="8">IFERROR(E31/C31-1,"-")</f>
        <v>-0.91841625922730319</v>
      </c>
      <c r="G31" s="118">
        <v>11560</v>
      </c>
      <c r="H31" s="119">
        <f t="shared" ref="H31:H43" si="9">IFERROR(G31/E31-1,"-")</f>
        <v>5.7920094007050524</v>
      </c>
      <c r="I31" s="118">
        <v>13570</v>
      </c>
      <c r="J31" s="119">
        <f t="shared" ref="J31:J43" si="10">IFERROR(I31/G31-1,"-")</f>
        <v>0.1738754325259515</v>
      </c>
      <c r="K31" s="118">
        <v>13404</v>
      </c>
      <c r="L31" s="119">
        <f t="shared" ref="L31:L43" si="11">IFERROR(K31/I31-1,"-")</f>
        <v>-1.223286661753864E-2</v>
      </c>
      <c r="M31" s="118">
        <v>13521</v>
      </c>
      <c r="N31" s="119">
        <f t="shared" ref="N31:N41" si="12">IFERROR(M31/K31-1,"-")</f>
        <v>8.728737690241628E-3</v>
      </c>
    </row>
    <row r="32" spans="1:15" x14ac:dyDescent="0.25">
      <c r="B32" s="117" t="s">
        <v>73</v>
      </c>
      <c r="C32" s="118">
        <v>16597</v>
      </c>
      <c r="D32" s="119">
        <v>2.1493358633776092</v>
      </c>
      <c r="E32" s="118">
        <v>3589</v>
      </c>
      <c r="F32" s="119">
        <f t="shared" si="8"/>
        <v>-0.78375610050009037</v>
      </c>
      <c r="G32" s="118">
        <v>8808</v>
      </c>
      <c r="H32" s="119">
        <f t="shared" si="9"/>
        <v>1.4541655057118974</v>
      </c>
      <c r="I32" s="118">
        <v>10875</v>
      </c>
      <c r="J32" s="119">
        <f t="shared" si="10"/>
        <v>0.23467302452316074</v>
      </c>
      <c r="K32" s="118">
        <v>9013</v>
      </c>
      <c r="L32" s="119">
        <f t="shared" si="11"/>
        <v>-0.17121839080459766</v>
      </c>
      <c r="M32" s="118"/>
      <c r="N32" s="119"/>
    </row>
    <row r="33" spans="2:15" x14ac:dyDescent="0.25">
      <c r="B33" s="117" t="s">
        <v>75</v>
      </c>
      <c r="C33" s="118">
        <v>5317</v>
      </c>
      <c r="D33" s="119">
        <v>-0.49007384674402987</v>
      </c>
      <c r="E33" s="118">
        <v>9537</v>
      </c>
      <c r="F33" s="119">
        <f t="shared" si="8"/>
        <v>0.79368064698138041</v>
      </c>
      <c r="G33" s="118">
        <v>9074</v>
      </c>
      <c r="H33" s="119">
        <f t="shared" si="9"/>
        <v>-4.8547761350529517E-2</v>
      </c>
      <c r="I33" s="118">
        <v>15091</v>
      </c>
      <c r="J33" s="119">
        <f t="shared" si="10"/>
        <v>0.66310337227242666</v>
      </c>
      <c r="K33" s="118">
        <v>13346</v>
      </c>
      <c r="L33" s="119">
        <f t="shared" si="11"/>
        <v>-0.11563183354317141</v>
      </c>
      <c r="M33" s="118"/>
      <c r="N33" s="119"/>
    </row>
    <row r="34" spans="2:15" x14ac:dyDescent="0.25">
      <c r="B34" s="117" t="s">
        <v>77</v>
      </c>
      <c r="C34" s="118">
        <v>0</v>
      </c>
      <c r="D34" s="119">
        <v>-1</v>
      </c>
      <c r="E34" s="118">
        <v>13267</v>
      </c>
      <c r="F34" s="119" t="str">
        <f t="shared" si="8"/>
        <v>-</v>
      </c>
      <c r="G34" s="118">
        <v>14486</v>
      </c>
      <c r="H34" s="119">
        <f t="shared" si="9"/>
        <v>9.1882113514735853E-2</v>
      </c>
      <c r="I34" s="118">
        <v>21668</v>
      </c>
      <c r="J34" s="119">
        <f t="shared" si="10"/>
        <v>0.49578903769156435</v>
      </c>
      <c r="K34" s="118">
        <v>15353</v>
      </c>
      <c r="L34" s="119">
        <f t="shared" si="11"/>
        <v>-0.29144360347055565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18255</v>
      </c>
      <c r="F35" s="119" t="str">
        <f t="shared" si="8"/>
        <v>-</v>
      </c>
      <c r="G35" s="118">
        <v>14287</v>
      </c>
      <c r="H35" s="119">
        <f t="shared" si="9"/>
        <v>-0.21736510545056154</v>
      </c>
      <c r="I35" s="118">
        <v>13349</v>
      </c>
      <c r="J35" s="119">
        <f t="shared" si="10"/>
        <v>-6.5654091131798098E-2</v>
      </c>
      <c r="K35" s="118">
        <v>21013</v>
      </c>
      <c r="L35" s="119">
        <f t="shared" si="11"/>
        <v>0.57412540265188405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22760</v>
      </c>
      <c r="F36" s="119" t="str">
        <f t="shared" si="8"/>
        <v>-</v>
      </c>
      <c r="G36" s="118">
        <v>14239</v>
      </c>
      <c r="H36" s="119">
        <f t="shared" si="9"/>
        <v>-0.37438488576449913</v>
      </c>
      <c r="I36" s="118">
        <v>18322</v>
      </c>
      <c r="J36" s="119">
        <f t="shared" si="10"/>
        <v>0.28674766486410563</v>
      </c>
      <c r="K36" s="118">
        <v>20012</v>
      </c>
      <c r="L36" s="119">
        <f t="shared" si="11"/>
        <v>9.2238838554743019E-2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28666</v>
      </c>
      <c r="F37" s="119" t="str">
        <f t="shared" si="8"/>
        <v>-</v>
      </c>
      <c r="G37" s="118">
        <v>19252</v>
      </c>
      <c r="H37" s="119">
        <f t="shared" si="9"/>
        <v>-0.3284029861159562</v>
      </c>
      <c r="I37" s="118">
        <v>27286</v>
      </c>
      <c r="J37" s="119">
        <f t="shared" si="10"/>
        <v>0.41730729274880529</v>
      </c>
      <c r="K37" s="118">
        <v>25644</v>
      </c>
      <c r="L37" s="119">
        <f t="shared" si="11"/>
        <v>-6.0177380341567055E-2</v>
      </c>
      <c r="M37" s="118"/>
      <c r="N37" s="119"/>
    </row>
    <row r="38" spans="2:15" x14ac:dyDescent="0.25">
      <c r="B38" s="117" t="s">
        <v>85</v>
      </c>
      <c r="C38" s="118">
        <v>30547</v>
      </c>
      <c r="D38" s="119">
        <v>0.29970642045696305</v>
      </c>
      <c r="E38" s="118">
        <v>28927</v>
      </c>
      <c r="F38" s="119">
        <f t="shared" si="8"/>
        <v>-5.3033031066880509E-2</v>
      </c>
      <c r="G38" s="118">
        <v>31594</v>
      </c>
      <c r="H38" s="119">
        <f t="shared" si="9"/>
        <v>9.219760085733042E-2</v>
      </c>
      <c r="I38" s="118">
        <v>26883</v>
      </c>
      <c r="J38" s="119">
        <f t="shared" si="10"/>
        <v>-0.14911059061847187</v>
      </c>
      <c r="K38" s="118">
        <v>30588</v>
      </c>
      <c r="L38" s="119">
        <f t="shared" si="11"/>
        <v>0.13781943979466571</v>
      </c>
      <c r="M38" s="118"/>
      <c r="N38" s="119"/>
    </row>
    <row r="39" spans="2:15" x14ac:dyDescent="0.25">
      <c r="B39" s="117" t="s">
        <v>87</v>
      </c>
      <c r="C39" s="118">
        <v>30000</v>
      </c>
      <c r="D39" s="119">
        <v>0.64717509471256784</v>
      </c>
      <c r="E39" s="118">
        <v>26545</v>
      </c>
      <c r="F39" s="119">
        <f t="shared" si="8"/>
        <v>-0.11516666666666664</v>
      </c>
      <c r="G39" s="118">
        <v>22910</v>
      </c>
      <c r="H39" s="119">
        <f t="shared" si="9"/>
        <v>-0.13693727632322472</v>
      </c>
      <c r="I39" s="118">
        <v>24058</v>
      </c>
      <c r="J39" s="119">
        <f t="shared" si="10"/>
        <v>5.0109122653863025E-2</v>
      </c>
      <c r="K39" s="118">
        <v>21808</v>
      </c>
      <c r="L39" s="119">
        <f t="shared" si="11"/>
        <v>-9.3523983706043756E-2</v>
      </c>
      <c r="M39" s="118"/>
      <c r="N39" s="119"/>
    </row>
    <row r="40" spans="2:15" x14ac:dyDescent="0.25">
      <c r="B40" s="117" t="s">
        <v>89</v>
      </c>
      <c r="C40" s="118">
        <v>9240</v>
      </c>
      <c r="D40" s="119">
        <v>-0.4121389489756967</v>
      </c>
      <c r="E40" s="118">
        <v>18650</v>
      </c>
      <c r="F40" s="119">
        <f t="shared" si="8"/>
        <v>1.0183982683982684</v>
      </c>
      <c r="G40" s="118">
        <v>24745</v>
      </c>
      <c r="H40" s="119">
        <f t="shared" si="9"/>
        <v>0.32680965147453089</v>
      </c>
      <c r="I40" s="118">
        <v>21110</v>
      </c>
      <c r="J40" s="119">
        <f t="shared" si="10"/>
        <v>-0.14689836330571837</v>
      </c>
      <c r="K40" s="118">
        <v>14338</v>
      </c>
      <c r="L40" s="119">
        <f t="shared" si="11"/>
        <v>-0.32079583135954526</v>
      </c>
      <c r="M40" s="118"/>
      <c r="N40" s="119"/>
    </row>
    <row r="41" spans="2:15" x14ac:dyDescent="0.25">
      <c r="B41" s="117" t="s">
        <v>91</v>
      </c>
      <c r="C41" s="118">
        <v>4225</v>
      </c>
      <c r="D41" s="119">
        <v>-0.72914930444259252</v>
      </c>
      <c r="E41" s="118">
        <v>10836</v>
      </c>
      <c r="F41" s="119">
        <f t="shared" si="8"/>
        <v>1.5647337278106508</v>
      </c>
      <c r="G41" s="118">
        <v>28104</v>
      </c>
      <c r="H41" s="119">
        <f t="shared" si="9"/>
        <v>1.593576965669989</v>
      </c>
      <c r="I41" s="118">
        <v>11487</v>
      </c>
      <c r="J41" s="119">
        <f t="shared" si="10"/>
        <v>-0.591268146883006</v>
      </c>
      <c r="K41" s="118">
        <v>9819</v>
      </c>
      <c r="L41" s="119">
        <f t="shared" si="11"/>
        <v>-0.14520762601201354</v>
      </c>
      <c r="M41" s="118"/>
      <c r="N41" s="119"/>
    </row>
    <row r="42" spans="2:15" x14ac:dyDescent="0.25">
      <c r="B42" s="117" t="s">
        <v>93</v>
      </c>
      <c r="C42" s="118">
        <v>7870</v>
      </c>
      <c r="D42" s="119">
        <v>-0.47707641196013284</v>
      </c>
      <c r="E42" s="118">
        <v>16269</v>
      </c>
      <c r="F42" s="119">
        <f t="shared" si="8"/>
        <v>1.0672172808132148</v>
      </c>
      <c r="G42" s="118">
        <v>21520</v>
      </c>
      <c r="H42" s="119">
        <f t="shared" si="9"/>
        <v>0.32276107935337151</v>
      </c>
      <c r="I42" s="118">
        <v>15397</v>
      </c>
      <c r="J42" s="119">
        <f t="shared" si="10"/>
        <v>-0.2845260223048327</v>
      </c>
      <c r="K42" s="118">
        <v>13481</v>
      </c>
      <c r="L42" s="119">
        <f t="shared" si="11"/>
        <v>-0.12443982594011815</v>
      </c>
      <c r="M42" s="118"/>
      <c r="N42" s="119"/>
    </row>
    <row r="43" spans="2:15" ht="15.75" x14ac:dyDescent="0.25">
      <c r="B43" s="120" t="s">
        <v>30</v>
      </c>
      <c r="C43" s="121">
        <v>125264</v>
      </c>
      <c r="D43" s="122">
        <v>-0.22979395832436655</v>
      </c>
      <c r="E43" s="121">
        <v>199003</v>
      </c>
      <c r="F43" s="122">
        <f t="shared" si="8"/>
        <v>0.58866873163877886</v>
      </c>
      <c r="G43" s="121">
        <v>220579</v>
      </c>
      <c r="H43" s="122">
        <f t="shared" si="9"/>
        <v>0.10842047607322503</v>
      </c>
      <c r="I43" s="121">
        <v>219096</v>
      </c>
      <c r="J43" s="122">
        <f t="shared" si="10"/>
        <v>-6.7232148119268365E-3</v>
      </c>
      <c r="K43" s="121">
        <v>207819</v>
      </c>
      <c r="L43" s="122">
        <f t="shared" si="11"/>
        <v>-5.1470588235294157E-2</v>
      </c>
      <c r="M43" s="121">
        <v>13521</v>
      </c>
      <c r="N43" s="122">
        <v>8.728737690241628E-3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  <c r="K46" s="123"/>
      <c r="N46" s="79"/>
    </row>
    <row r="48" spans="2:15" ht="48.75" customHeight="1" thickBot="1" x14ac:dyDescent="0.3">
      <c r="B48" s="268" t="s">
        <v>264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100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f>$C$7</f>
        <v>2020</v>
      </c>
      <c r="D51" s="293"/>
      <c r="E51" s="294">
        <f>$E$7</f>
        <v>2021</v>
      </c>
      <c r="F51" s="293"/>
      <c r="G51" s="294">
        <f>$G$7</f>
        <v>2022</v>
      </c>
      <c r="H51" s="293"/>
      <c r="I51" s="294">
        <f>$I$7</f>
        <v>2023</v>
      </c>
      <c r="J51" s="293"/>
      <c r="K51" s="294">
        <f>$K$7</f>
        <v>2024</v>
      </c>
      <c r="L51" s="293"/>
      <c r="M51" s="294">
        <f>$M$7</f>
        <v>2025</v>
      </c>
      <c r="N51" s="295"/>
    </row>
    <row r="52" spans="1:15" ht="16.5" thickTop="1" thickBot="1" x14ac:dyDescent="0.3">
      <c r="B52" s="85"/>
      <c r="C52" s="114" t="s">
        <v>69</v>
      </c>
      <c r="D52" s="115" t="str">
        <f>CONCATENATE("var. ",RIGHT(C51,2),"/",RIGHT(C51-1,2))</f>
        <v>var. 20/19</v>
      </c>
      <c r="E52" s="116" t="s">
        <v>69</v>
      </c>
      <c r="F52" s="115" t="str">
        <f>CONCATENATE("var. ",RIGHT(E51,2),"/",RIGHT(E51-1,2))</f>
        <v>var. 21/20</v>
      </c>
      <c r="G52" s="116" t="s">
        <v>69</v>
      </c>
      <c r="H52" s="115" t="str">
        <f>CONCATENATE("var. ",RIGHT(G51,2),"/",RIGHT(G51-1,2))</f>
        <v>var. 22/21</v>
      </c>
      <c r="I52" s="116" t="s">
        <v>69</v>
      </c>
      <c r="J52" s="115" t="s">
        <v>242</v>
      </c>
      <c r="K52" s="116" t="s">
        <v>69</v>
      </c>
      <c r="L52" s="115" t="s">
        <v>243</v>
      </c>
      <c r="M52" s="116" t="s">
        <v>69</v>
      </c>
      <c r="N52" s="115" t="s">
        <v>263</v>
      </c>
    </row>
    <row r="53" spans="1:15" x14ac:dyDescent="0.25">
      <c r="A53" s="1">
        <v>1</v>
      </c>
      <c r="B53" s="117" t="s">
        <v>71</v>
      </c>
      <c r="C53" s="118">
        <v>19834</v>
      </c>
      <c r="D53" s="119">
        <v>2.3714091449940509</v>
      </c>
      <c r="E53" s="118">
        <v>355</v>
      </c>
      <c r="F53" s="119">
        <f t="shared" ref="F53:F65" si="13">IFERROR(E53/C53-1,"-")</f>
        <v>-0.98210144196833715</v>
      </c>
      <c r="G53" s="118">
        <v>6030</v>
      </c>
      <c r="H53" s="119">
        <f t="shared" ref="H53:H65" si="14">IFERROR(G53/E53-1,"-")</f>
        <v>15.985915492957748</v>
      </c>
      <c r="I53" s="118">
        <v>10446</v>
      </c>
      <c r="J53" s="119">
        <f t="shared" ref="J53:J65" si="15">IFERROR(I53/G53-1,"-")</f>
        <v>0.73233830845771153</v>
      </c>
      <c r="K53" s="118">
        <v>11099</v>
      </c>
      <c r="L53" s="119">
        <f>IFERROR(K53/I53-1,"-")</f>
        <v>6.251196630289102E-2</v>
      </c>
      <c r="M53" s="118">
        <v>9590</v>
      </c>
      <c r="N53" s="119">
        <f t="shared" ref="N53:N63" si="16">IFERROR(M53/K53-1,"-")</f>
        <v>-0.1359581944319308</v>
      </c>
    </row>
    <row r="54" spans="1:15" x14ac:dyDescent="0.25">
      <c r="A54" s="1">
        <v>2</v>
      </c>
      <c r="B54" s="117" t="s">
        <v>73</v>
      </c>
      <c r="C54" s="118">
        <v>14781</v>
      </c>
      <c r="D54" s="119">
        <v>2.3133826496301277</v>
      </c>
      <c r="E54" s="118">
        <v>0</v>
      </c>
      <c r="F54" s="119">
        <f t="shared" si="13"/>
        <v>-1</v>
      </c>
      <c r="G54" s="118">
        <v>4164</v>
      </c>
      <c r="H54" s="119" t="str">
        <f t="shared" si="14"/>
        <v>-</v>
      </c>
      <c r="I54" s="118">
        <v>7322</v>
      </c>
      <c r="J54" s="119">
        <f t="shared" si="15"/>
        <v>0.75840537944284336</v>
      </c>
      <c r="K54" s="118">
        <v>6226</v>
      </c>
      <c r="L54" s="119">
        <f t="shared" ref="L54:L65" si="17">IFERROR(K54/I54-1,"-")</f>
        <v>-0.14968587817536194</v>
      </c>
      <c r="M54" s="118"/>
      <c r="N54" s="119"/>
    </row>
    <row r="55" spans="1:15" x14ac:dyDescent="0.25">
      <c r="A55" s="1">
        <v>3</v>
      </c>
      <c r="B55" s="117" t="s">
        <v>75</v>
      </c>
      <c r="C55" s="118">
        <v>4526</v>
      </c>
      <c r="D55" s="119">
        <v>-0.49054479963980191</v>
      </c>
      <c r="E55" s="118">
        <v>0</v>
      </c>
      <c r="F55" s="119">
        <f t="shared" si="13"/>
        <v>-1</v>
      </c>
      <c r="G55" s="118">
        <v>5754</v>
      </c>
      <c r="H55" s="119" t="str">
        <f t="shared" si="14"/>
        <v>-</v>
      </c>
      <c r="I55" s="118">
        <v>12025</v>
      </c>
      <c r="J55" s="119">
        <f t="shared" si="15"/>
        <v>1.0898505387556483</v>
      </c>
      <c r="K55" s="118">
        <v>10522</v>
      </c>
      <c r="L55" s="119">
        <f t="shared" si="17"/>
        <v>-0.12498960498960499</v>
      </c>
      <c r="M55" s="118"/>
      <c r="N55" s="119"/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1016</v>
      </c>
      <c r="F56" s="119" t="str">
        <f t="shared" si="13"/>
        <v>-</v>
      </c>
      <c r="G56" s="118">
        <v>8238</v>
      </c>
      <c r="H56" s="119">
        <f t="shared" si="14"/>
        <v>7.1082677165354333</v>
      </c>
      <c r="I56" s="118">
        <v>11217</v>
      </c>
      <c r="J56" s="119">
        <f t="shared" si="15"/>
        <v>0.36161689730517121</v>
      </c>
      <c r="K56" s="118">
        <v>12181</v>
      </c>
      <c r="L56" s="119">
        <f t="shared" si="17"/>
        <v>8.5940982437371805E-2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2368</v>
      </c>
      <c r="F57" s="119" t="str">
        <f t="shared" si="13"/>
        <v>-</v>
      </c>
      <c r="G57" s="118">
        <v>8230</v>
      </c>
      <c r="H57" s="119">
        <f t="shared" si="14"/>
        <v>2.4755067567567566</v>
      </c>
      <c r="I57" s="118">
        <v>10705</v>
      </c>
      <c r="J57" s="119">
        <f t="shared" si="15"/>
        <v>0.30072904009720536</v>
      </c>
      <c r="K57" s="118">
        <v>16997</v>
      </c>
      <c r="L57" s="119">
        <f t="shared" si="17"/>
        <v>0.58776272769733762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13959</v>
      </c>
      <c r="F58" s="119" t="str">
        <f t="shared" si="13"/>
        <v>-</v>
      </c>
      <c r="G58" s="118">
        <v>11640</v>
      </c>
      <c r="H58" s="119">
        <f t="shared" si="14"/>
        <v>-0.1661293788953363</v>
      </c>
      <c r="I58" s="118">
        <v>13389</v>
      </c>
      <c r="J58" s="119">
        <f t="shared" si="15"/>
        <v>0.1502577319587628</v>
      </c>
      <c r="K58" s="118">
        <v>14806</v>
      </c>
      <c r="L58" s="119">
        <f t="shared" si="17"/>
        <v>0.10583314661289123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18588</v>
      </c>
      <c r="F59" s="119" t="str">
        <f t="shared" si="13"/>
        <v>-</v>
      </c>
      <c r="G59" s="118">
        <v>16093</v>
      </c>
      <c r="H59" s="119">
        <f t="shared" si="14"/>
        <v>-0.13422638261243813</v>
      </c>
      <c r="I59" s="118">
        <v>19485</v>
      </c>
      <c r="J59" s="119">
        <f t="shared" si="15"/>
        <v>0.21077487106195236</v>
      </c>
      <c r="K59" s="118">
        <v>16922</v>
      </c>
      <c r="L59" s="119">
        <f t="shared" si="17"/>
        <v>-0.1315370798049782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29598</v>
      </c>
      <c r="D60" s="119">
        <v>0.97649415692821373</v>
      </c>
      <c r="E60" s="118">
        <v>19378</v>
      </c>
      <c r="F60" s="119">
        <f t="shared" si="13"/>
        <v>-0.34529360091898098</v>
      </c>
      <c r="G60" s="118">
        <v>20033</v>
      </c>
      <c r="H60" s="119">
        <f t="shared" si="14"/>
        <v>3.3801217875941703E-2</v>
      </c>
      <c r="I60" s="118">
        <v>20000</v>
      </c>
      <c r="J60" s="119">
        <f t="shared" si="15"/>
        <v>-1.6472819847251907E-3</v>
      </c>
      <c r="K60" s="118">
        <v>18481</v>
      </c>
      <c r="L60" s="119">
        <f t="shared" si="17"/>
        <v>-7.5949999999999962E-2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29307</v>
      </c>
      <c r="D61" s="119">
        <v>1.4762991128010139</v>
      </c>
      <c r="E61" s="118">
        <v>13290</v>
      </c>
      <c r="F61" s="119">
        <f t="shared" si="13"/>
        <v>-0.54652472105640293</v>
      </c>
      <c r="G61" s="118">
        <v>17725</v>
      </c>
      <c r="H61" s="119">
        <f t="shared" si="14"/>
        <v>0.33370955605718589</v>
      </c>
      <c r="I61" s="118">
        <v>17405</v>
      </c>
      <c r="J61" s="119">
        <f t="shared" si="15"/>
        <v>-1.8053596614950651E-2</v>
      </c>
      <c r="K61" s="118">
        <v>14713</v>
      </c>
      <c r="L61" s="119">
        <f t="shared" si="17"/>
        <v>-0.15466819879345017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6135</v>
      </c>
      <c r="D62" s="119">
        <v>-0.49729596853490654</v>
      </c>
      <c r="E62" s="118">
        <v>8398</v>
      </c>
      <c r="F62" s="119">
        <f t="shared" si="13"/>
        <v>0.36886715566422157</v>
      </c>
      <c r="G62" s="118">
        <v>13863</v>
      </c>
      <c r="H62" s="119">
        <f t="shared" si="14"/>
        <v>0.65075017861395579</v>
      </c>
      <c r="I62" s="118">
        <v>17037</v>
      </c>
      <c r="J62" s="119">
        <f t="shared" si="15"/>
        <v>0.22895477169443845</v>
      </c>
      <c r="K62" s="118">
        <v>9764</v>
      </c>
      <c r="L62" s="119">
        <f t="shared" si="17"/>
        <v>-0.42689440629218756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1370</v>
      </c>
      <c r="D63" s="119">
        <v>-0.89727824848166748</v>
      </c>
      <c r="E63" s="118">
        <v>5966</v>
      </c>
      <c r="F63" s="119">
        <f t="shared" si="13"/>
        <v>3.3547445255474448</v>
      </c>
      <c r="G63" s="118">
        <v>17150</v>
      </c>
      <c r="H63" s="119">
        <f t="shared" si="14"/>
        <v>1.8746228628897081</v>
      </c>
      <c r="I63" s="118">
        <v>9424</v>
      </c>
      <c r="J63" s="119">
        <f t="shared" si="15"/>
        <v>-0.45049562682215738</v>
      </c>
      <c r="K63" s="118">
        <v>7049</v>
      </c>
      <c r="L63" s="119">
        <f t="shared" si="17"/>
        <v>-0.25201612903225812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2603</v>
      </c>
      <c r="D64" s="119">
        <v>-0.79377277768974808</v>
      </c>
      <c r="E64" s="118">
        <v>9654</v>
      </c>
      <c r="F64" s="119">
        <f t="shared" si="13"/>
        <v>2.7087975412985017</v>
      </c>
      <c r="G64" s="118">
        <v>16155</v>
      </c>
      <c r="H64" s="119">
        <f t="shared" si="14"/>
        <v>0.67339962709757617</v>
      </c>
      <c r="I64" s="118">
        <v>13222</v>
      </c>
      <c r="J64" s="119">
        <f t="shared" si="15"/>
        <v>-0.18155369854534198</v>
      </c>
      <c r="K64" s="118">
        <v>9980</v>
      </c>
      <c r="L64" s="119">
        <f t="shared" si="17"/>
        <v>-0.24519739827560127</v>
      </c>
      <c r="M64" s="118"/>
      <c r="N64" s="119"/>
    </row>
    <row r="65" spans="1:15" ht="15.75" x14ac:dyDescent="0.25">
      <c r="B65" s="120" t="s">
        <v>30</v>
      </c>
      <c r="C65" s="121">
        <v>108562</v>
      </c>
      <c r="D65" s="122">
        <v>-9.6957194430118632E-2</v>
      </c>
      <c r="E65" s="121">
        <v>92972</v>
      </c>
      <c r="F65" s="122">
        <f t="shared" si="13"/>
        <v>-0.14360457618687938</v>
      </c>
      <c r="G65" s="121">
        <v>145075</v>
      </c>
      <c r="H65" s="122">
        <f t="shared" si="14"/>
        <v>0.56041603923761985</v>
      </c>
      <c r="I65" s="121">
        <v>161677</v>
      </c>
      <c r="J65" s="122">
        <f t="shared" si="15"/>
        <v>0.11443735998621407</v>
      </c>
      <c r="K65" s="121">
        <v>148740</v>
      </c>
      <c r="L65" s="122">
        <f t="shared" si="17"/>
        <v>-8.0017565887541164E-2</v>
      </c>
      <c r="M65" s="121">
        <v>9590</v>
      </c>
      <c r="N65" s="122">
        <v>-0.1359581944319308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  <c r="K68" s="123"/>
      <c r="N68" s="79"/>
    </row>
    <row r="70" spans="1:15" ht="48.75" customHeight="1" thickBot="1" x14ac:dyDescent="0.3">
      <c r="B70" s="268" t="s">
        <v>265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103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f>$C$7</f>
        <v>2020</v>
      </c>
      <c r="D73" s="293"/>
      <c r="E73" s="294">
        <f>$E$7</f>
        <v>2021</v>
      </c>
      <c r="F73" s="293"/>
      <c r="G73" s="294">
        <f>$G$7</f>
        <v>2022</v>
      </c>
      <c r="H73" s="293"/>
      <c r="I73" s="294">
        <f>$I$7</f>
        <v>2023</v>
      </c>
      <c r="J73" s="293"/>
      <c r="K73" s="294">
        <f>$K$7</f>
        <v>2024</v>
      </c>
      <c r="L73" s="293"/>
      <c r="M73" s="294">
        <f>$M$7</f>
        <v>2025</v>
      </c>
      <c r="N73" s="295"/>
    </row>
    <row r="74" spans="1:15" ht="16.5" thickTop="1" thickBot="1" x14ac:dyDescent="0.3">
      <c r="B74" s="85"/>
      <c r="C74" s="114" t="s">
        <v>69</v>
      </c>
      <c r="D74" s="115" t="str">
        <f>CONCATENATE("var. ",RIGHT(C73,2),"/",RIGHT(C73-1,2))</f>
        <v>var. 20/19</v>
      </c>
      <c r="E74" s="116" t="s">
        <v>69</v>
      </c>
      <c r="F74" s="115" t="str">
        <f>CONCATENATE("var. ",RIGHT(E73,2),"/",RIGHT(E73-1,2))</f>
        <v>var. 21/20</v>
      </c>
      <c r="G74" s="116" t="s">
        <v>69</v>
      </c>
      <c r="H74" s="115" t="str">
        <f>CONCATENATE("var. ",RIGHT(G73,2),"/",RIGHT(G73-1,2))</f>
        <v>var. 22/21</v>
      </c>
      <c r="I74" s="116" t="s">
        <v>69</v>
      </c>
      <c r="J74" s="115" t="s">
        <v>242</v>
      </c>
      <c r="K74" s="116" t="s">
        <v>69</v>
      </c>
      <c r="L74" s="115" t="s">
        <v>243</v>
      </c>
      <c r="M74" s="116" t="s">
        <v>69</v>
      </c>
      <c r="N74" s="115" t="s">
        <v>263</v>
      </c>
    </row>
    <row r="75" spans="1:15" x14ac:dyDescent="0.25">
      <c r="A75" s="1">
        <v>1</v>
      </c>
      <c r="B75" s="117" t="s">
        <v>71</v>
      </c>
      <c r="C75" s="118">
        <v>1028</v>
      </c>
      <c r="D75" s="119">
        <v>-0.53378684807256238</v>
      </c>
      <c r="E75" s="118">
        <v>1347</v>
      </c>
      <c r="F75" s="119">
        <f t="shared" ref="F75:F87" si="18">IFERROR(E75/C75-1,"-")</f>
        <v>0.31031128404669261</v>
      </c>
      <c r="G75" s="118">
        <v>5530</v>
      </c>
      <c r="H75" s="119">
        <f t="shared" ref="H75:H87" si="19">IFERROR(G75/E75-1,"-")</f>
        <v>3.1054194506310315</v>
      </c>
      <c r="I75" s="118">
        <v>3124</v>
      </c>
      <c r="J75" s="119">
        <f t="shared" ref="J75:J87" si="20">IFERROR(I75/G75-1,"-")</f>
        <v>-0.43508137432188065</v>
      </c>
      <c r="K75" s="118">
        <v>2305</v>
      </c>
      <c r="L75" s="119">
        <f>IFERROR(K75/I75-1,"-")</f>
        <v>-0.26216389244558258</v>
      </c>
      <c r="M75" s="118">
        <v>3931</v>
      </c>
      <c r="N75" s="119">
        <f t="shared" ref="N75:N83" si="21">IFERROR(M75/K75-1,"-")</f>
        <v>0.70542299349240789</v>
      </c>
    </row>
    <row r="76" spans="1:15" x14ac:dyDescent="0.25">
      <c r="A76" s="1">
        <v>2</v>
      </c>
      <c r="B76" s="117" t="s">
        <v>73</v>
      </c>
      <c r="C76" s="118">
        <v>1816</v>
      </c>
      <c r="D76" s="119">
        <v>1.2447466007416566</v>
      </c>
      <c r="E76" s="118">
        <v>3589</v>
      </c>
      <c r="F76" s="119">
        <f t="shared" si="18"/>
        <v>0.9763215859030836</v>
      </c>
      <c r="G76" s="118">
        <v>4644</v>
      </c>
      <c r="H76" s="119">
        <f t="shared" si="19"/>
        <v>0.29395374756199488</v>
      </c>
      <c r="I76" s="118">
        <v>3553</v>
      </c>
      <c r="J76" s="119">
        <f t="shared" si="20"/>
        <v>-0.2349267872523686</v>
      </c>
      <c r="K76" s="118">
        <v>2787</v>
      </c>
      <c r="L76" s="119">
        <f t="shared" ref="L76:L87" si="22">IFERROR(K76/I76-1,"-")</f>
        <v>-0.21559245707852515</v>
      </c>
      <c r="M76" s="118"/>
      <c r="N76" s="119"/>
    </row>
    <row r="77" spans="1:15" x14ac:dyDescent="0.25">
      <c r="A77" s="1">
        <v>3</v>
      </c>
      <c r="B77" s="117" t="s">
        <v>75</v>
      </c>
      <c r="C77" s="118">
        <v>791</v>
      </c>
      <c r="D77" s="119">
        <v>-0.48736228127025272</v>
      </c>
      <c r="E77" s="118">
        <v>9537</v>
      </c>
      <c r="F77" s="119">
        <f t="shared" si="18"/>
        <v>11.056890012642224</v>
      </c>
      <c r="G77" s="118">
        <v>3320</v>
      </c>
      <c r="H77" s="119">
        <f t="shared" si="19"/>
        <v>-0.65188214323162419</v>
      </c>
      <c r="I77" s="118">
        <v>3066</v>
      </c>
      <c r="J77" s="119">
        <f t="shared" si="20"/>
        <v>-7.6506024096385516E-2</v>
      </c>
      <c r="K77" s="118">
        <v>2824</v>
      </c>
      <c r="L77" s="119">
        <f t="shared" si="22"/>
        <v>-7.8930202217873502E-2</v>
      </c>
      <c r="M77" s="118"/>
      <c r="N77" s="119"/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12251</v>
      </c>
      <c r="F78" s="119" t="str">
        <f t="shared" si="18"/>
        <v>-</v>
      </c>
      <c r="G78" s="118">
        <v>6248</v>
      </c>
      <c r="H78" s="119">
        <f t="shared" si="19"/>
        <v>-0.49000081625989711</v>
      </c>
      <c r="I78" s="118">
        <v>10451</v>
      </c>
      <c r="J78" s="119">
        <f t="shared" si="20"/>
        <v>0.6726952624839948</v>
      </c>
      <c r="K78" s="118">
        <v>3172</v>
      </c>
      <c r="L78" s="119">
        <f t="shared" si="22"/>
        <v>-0.69648837431824706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15887</v>
      </c>
      <c r="F79" s="119" t="str">
        <f t="shared" si="18"/>
        <v>-</v>
      </c>
      <c r="G79" s="118">
        <v>6057</v>
      </c>
      <c r="H79" s="119">
        <f t="shared" si="19"/>
        <v>-0.61874488575564923</v>
      </c>
      <c r="I79" s="118">
        <v>2644</v>
      </c>
      <c r="J79" s="119">
        <f t="shared" si="20"/>
        <v>-0.56348027076110285</v>
      </c>
      <c r="K79" s="118">
        <v>4016</v>
      </c>
      <c r="L79" s="119">
        <f t="shared" si="22"/>
        <v>0.51891074130105896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8801</v>
      </c>
      <c r="F80" s="119" t="str">
        <f t="shared" si="18"/>
        <v>-</v>
      </c>
      <c r="G80" s="118">
        <v>2599</v>
      </c>
      <c r="H80" s="119">
        <f t="shared" si="19"/>
        <v>-0.70469264856266334</v>
      </c>
      <c r="I80" s="118">
        <v>4933</v>
      </c>
      <c r="J80" s="119">
        <f t="shared" si="20"/>
        <v>0.89803770681031159</v>
      </c>
      <c r="K80" s="118">
        <v>5206</v>
      </c>
      <c r="L80" s="119">
        <f t="shared" si="22"/>
        <v>5.5341577133590114E-2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10078</v>
      </c>
      <c r="F81" s="119" t="str">
        <f t="shared" si="18"/>
        <v>-</v>
      </c>
      <c r="G81" s="118">
        <v>3159</v>
      </c>
      <c r="H81" s="119">
        <f t="shared" si="19"/>
        <v>-0.6865449493947211</v>
      </c>
      <c r="I81" s="118">
        <v>7801</v>
      </c>
      <c r="J81" s="119">
        <f t="shared" si="20"/>
        <v>1.4694523583412473</v>
      </c>
      <c r="K81" s="118">
        <v>8722</v>
      </c>
      <c r="L81" s="119">
        <f t="shared" si="22"/>
        <v>0.11806178695039105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949</v>
      </c>
      <c r="D82" s="119">
        <v>-0.88871951219512191</v>
      </c>
      <c r="E82" s="118">
        <v>9549</v>
      </c>
      <c r="F82" s="119">
        <f t="shared" si="18"/>
        <v>9.0621707060063219</v>
      </c>
      <c r="G82" s="118">
        <v>11561</v>
      </c>
      <c r="H82" s="119">
        <f t="shared" si="19"/>
        <v>0.21070269138129638</v>
      </c>
      <c r="I82" s="118">
        <v>6883</v>
      </c>
      <c r="J82" s="119">
        <f t="shared" si="20"/>
        <v>-0.4046362771386558</v>
      </c>
      <c r="K82" s="118">
        <v>12107</v>
      </c>
      <c r="L82" s="119">
        <f t="shared" si="22"/>
        <v>0.75897137875926202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693</v>
      </c>
      <c r="D83" s="119">
        <v>-0.89134524929444969</v>
      </c>
      <c r="E83" s="118">
        <v>13255</v>
      </c>
      <c r="F83" s="119">
        <f t="shared" si="18"/>
        <v>18.126984126984127</v>
      </c>
      <c r="G83" s="118">
        <v>5185</v>
      </c>
      <c r="H83" s="119">
        <f t="shared" si="19"/>
        <v>-0.6088268577895134</v>
      </c>
      <c r="I83" s="118">
        <v>6653</v>
      </c>
      <c r="J83" s="119">
        <f t="shared" si="20"/>
        <v>0.28312439729990357</v>
      </c>
      <c r="K83" s="118">
        <v>7095</v>
      </c>
      <c r="L83" s="119">
        <f t="shared" si="22"/>
        <v>6.6436194198106202E-2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3105</v>
      </c>
      <c r="D84" s="119">
        <v>-0.11639157655093912</v>
      </c>
      <c r="E84" s="118">
        <v>10252</v>
      </c>
      <c r="F84" s="119">
        <f t="shared" si="18"/>
        <v>2.3017713365539452</v>
      </c>
      <c r="G84" s="118">
        <v>10882</v>
      </c>
      <c r="H84" s="119">
        <f t="shared" si="19"/>
        <v>6.1451424112368258E-2</v>
      </c>
      <c r="I84" s="118">
        <v>4073</v>
      </c>
      <c r="J84" s="119">
        <f t="shared" si="20"/>
        <v>-0.62571218526006245</v>
      </c>
      <c r="K84" s="118">
        <v>4574</v>
      </c>
      <c r="L84" s="119">
        <f t="shared" si="22"/>
        <v>0.12300515590473848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2855</v>
      </c>
      <c r="D85" s="119">
        <v>0.26215738284703805</v>
      </c>
      <c r="E85" s="118">
        <v>4870</v>
      </c>
      <c r="F85" s="119">
        <f t="shared" si="18"/>
        <v>0.7057793345008756</v>
      </c>
      <c r="G85" s="118">
        <v>10954</v>
      </c>
      <c r="H85" s="119">
        <f t="shared" si="19"/>
        <v>1.2492813141683778</v>
      </c>
      <c r="I85" s="118">
        <v>2063</v>
      </c>
      <c r="J85" s="119">
        <f t="shared" si="20"/>
        <v>-0.81166697096950879</v>
      </c>
      <c r="K85" s="118">
        <v>2770</v>
      </c>
      <c r="L85" s="119">
        <f t="shared" si="22"/>
        <v>0.34270479883664562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5267</v>
      </c>
      <c r="D86" s="119">
        <v>1.1692751235584842</v>
      </c>
      <c r="E86" s="118">
        <v>6615</v>
      </c>
      <c r="F86" s="119">
        <f t="shared" si="18"/>
        <v>0.25593316878678563</v>
      </c>
      <c r="G86" s="118">
        <v>5365</v>
      </c>
      <c r="H86" s="119">
        <f t="shared" si="19"/>
        <v>-0.18896447467876043</v>
      </c>
      <c r="I86" s="118">
        <v>2175</v>
      </c>
      <c r="J86" s="119">
        <f t="shared" si="20"/>
        <v>-0.59459459459459452</v>
      </c>
      <c r="K86" s="118">
        <v>3501</v>
      </c>
      <c r="L86" s="119">
        <f t="shared" si="22"/>
        <v>0.60965517241379308</v>
      </c>
      <c r="M86" s="118"/>
      <c r="N86" s="119"/>
    </row>
    <row r="87" spans="1:15" ht="15.75" x14ac:dyDescent="0.25">
      <c r="B87" s="120" t="s">
        <v>30</v>
      </c>
      <c r="C87" s="121">
        <v>16702</v>
      </c>
      <c r="D87" s="122">
        <v>-0.60626134515193664</v>
      </c>
      <c r="E87" s="121">
        <v>106031</v>
      </c>
      <c r="F87" s="122">
        <f t="shared" si="18"/>
        <v>5.3484013890552031</v>
      </c>
      <c r="G87" s="121">
        <v>75504</v>
      </c>
      <c r="H87" s="122">
        <f t="shared" si="19"/>
        <v>-0.28790636700587569</v>
      </c>
      <c r="I87" s="121">
        <v>57419</v>
      </c>
      <c r="J87" s="122">
        <f t="shared" si="20"/>
        <v>-0.23952373384191561</v>
      </c>
      <c r="K87" s="121">
        <v>59079</v>
      </c>
      <c r="L87" s="122">
        <f t="shared" si="22"/>
        <v>2.8910291018652279E-2</v>
      </c>
      <c r="M87" s="121">
        <v>3931</v>
      </c>
      <c r="N87" s="122">
        <v>0.70542299349240789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  <c r="K90" s="123"/>
      <c r="N90" s="79"/>
    </row>
    <row r="92" spans="1:15" ht="48.75" customHeight="1" thickBot="1" x14ac:dyDescent="0.3">
      <c r="B92" s="268" t="s">
        <v>266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0" t="s">
        <v>107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f>$C$7</f>
        <v>2020</v>
      </c>
      <c r="D95" s="293"/>
      <c r="E95" s="294">
        <f>$E$7</f>
        <v>2021</v>
      </c>
      <c r="F95" s="293"/>
      <c r="G95" s="294">
        <f>$G$7</f>
        <v>2022</v>
      </c>
      <c r="H95" s="293"/>
      <c r="I95" s="294">
        <f>$I$7</f>
        <v>2023</v>
      </c>
      <c r="J95" s="293"/>
      <c r="K95" s="294">
        <f>$K$7</f>
        <v>2024</v>
      </c>
      <c r="L95" s="293"/>
      <c r="M95" s="294">
        <f>$M$7</f>
        <v>2025</v>
      </c>
      <c r="N95" s="295"/>
    </row>
    <row r="96" spans="1:15" ht="16.5" thickTop="1" thickBot="1" x14ac:dyDescent="0.3">
      <c r="B96" s="85"/>
      <c r="C96" s="114" t="s">
        <v>69</v>
      </c>
      <c r="D96" s="115" t="str">
        <f>CONCATENATE("var. ",RIGHT(C95,2),"/",RIGHT(C95-1,2))</f>
        <v>var. 20/19</v>
      </c>
      <c r="E96" s="116" t="s">
        <v>69</v>
      </c>
      <c r="F96" s="115" t="str">
        <f>CONCATENATE("var. ",RIGHT(E95,2),"/",RIGHT(E95-1,2))</f>
        <v>var. 21/20</v>
      </c>
      <c r="G96" s="116" t="s">
        <v>69</v>
      </c>
      <c r="H96" s="115" t="str">
        <f>CONCATENATE("var. ",RIGHT(G95,2),"/",RIGHT(G95-1,2))</f>
        <v>var. 22/21</v>
      </c>
      <c r="I96" s="116" t="s">
        <v>69</v>
      </c>
      <c r="J96" s="115" t="s">
        <v>242</v>
      </c>
      <c r="K96" s="116" t="s">
        <v>69</v>
      </c>
      <c r="L96" s="115" t="s">
        <v>243</v>
      </c>
      <c r="M96" s="116" t="s">
        <v>69</v>
      </c>
      <c r="N96" s="115" t="s">
        <v>263</v>
      </c>
    </row>
    <row r="97" spans="2:14" x14ac:dyDescent="0.25">
      <c r="B97" s="117" t="s">
        <v>71</v>
      </c>
      <c r="C97" s="118">
        <v>83005</v>
      </c>
      <c r="D97" s="119">
        <v>-6.4616459504840074E-2</v>
      </c>
      <c r="E97" s="118">
        <v>16770</v>
      </c>
      <c r="F97" s="119">
        <f t="shared" ref="F97:F109" si="23">IFERROR(E97/C97-1,"-")</f>
        <v>-0.79796397807361008</v>
      </c>
      <c r="G97" s="118">
        <v>84324</v>
      </c>
      <c r="H97" s="119">
        <f t="shared" ref="H97:H109" si="24">IFERROR(G97/E97-1,"-")</f>
        <v>4.0282647584973166</v>
      </c>
      <c r="I97" s="118">
        <v>85306</v>
      </c>
      <c r="J97" s="119">
        <f t="shared" ref="J97:J109" si="25">IFERROR(I97/G97-1,"-")</f>
        <v>1.1645557611118962E-2</v>
      </c>
      <c r="K97" s="118">
        <v>101589</v>
      </c>
      <c r="L97" s="119">
        <f t="shared" ref="L97:L109" si="26">IFERROR(K97/I97-1,"-")</f>
        <v>0.19087754671418189</v>
      </c>
      <c r="M97" s="118">
        <v>101638</v>
      </c>
      <c r="N97" s="119">
        <f t="shared" ref="N97:N105" si="27">IFERROR(M97/K97-1,"-")</f>
        <v>4.8233568595024146E-4</v>
      </c>
    </row>
    <row r="98" spans="2:14" x14ac:dyDescent="0.25">
      <c r="B98" s="117" t="s">
        <v>73</v>
      </c>
      <c r="C98" s="118">
        <v>82408</v>
      </c>
      <c r="D98" s="119">
        <v>-3.3903868698710427E-2</v>
      </c>
      <c r="E98" s="118">
        <v>6049</v>
      </c>
      <c r="F98" s="119">
        <f t="shared" si="23"/>
        <v>-0.92659693233666629</v>
      </c>
      <c r="G98" s="118">
        <v>92342</v>
      </c>
      <c r="H98" s="119">
        <f t="shared" si="24"/>
        <v>14.265663746073731</v>
      </c>
      <c r="I98" s="118">
        <v>97165</v>
      </c>
      <c r="J98" s="119">
        <f t="shared" si="25"/>
        <v>5.2229754607870715E-2</v>
      </c>
      <c r="K98" s="118">
        <v>104182</v>
      </c>
      <c r="L98" s="119">
        <f t="shared" si="26"/>
        <v>7.2217362218905956E-2</v>
      </c>
      <c r="M98" s="118"/>
      <c r="N98" s="119"/>
    </row>
    <row r="99" spans="2:14" x14ac:dyDescent="0.25">
      <c r="B99" s="117" t="s">
        <v>75</v>
      </c>
      <c r="C99" s="118">
        <v>40454</v>
      </c>
      <c r="D99" s="119">
        <v>-0.51810644684804874</v>
      </c>
      <c r="E99" s="118">
        <v>16624</v>
      </c>
      <c r="F99" s="119">
        <f t="shared" si="23"/>
        <v>-0.58906412221288385</v>
      </c>
      <c r="G99" s="118">
        <v>100237</v>
      </c>
      <c r="H99" s="119">
        <f t="shared" si="24"/>
        <v>5.0296559191530319</v>
      </c>
      <c r="I99" s="118">
        <v>93443</v>
      </c>
      <c r="J99" s="119">
        <f t="shared" si="25"/>
        <v>-6.7779362909903496E-2</v>
      </c>
      <c r="K99" s="118">
        <v>109207</v>
      </c>
      <c r="L99" s="119">
        <f t="shared" si="26"/>
        <v>0.16870177541388864</v>
      </c>
      <c r="M99" s="118"/>
      <c r="N99" s="119"/>
    </row>
    <row r="100" spans="2:14" x14ac:dyDescent="0.25">
      <c r="B100" s="117" t="s">
        <v>77</v>
      </c>
      <c r="C100" s="118">
        <v>0</v>
      </c>
      <c r="D100" s="119">
        <v>-1</v>
      </c>
      <c r="E100" s="118">
        <v>21667</v>
      </c>
      <c r="F100" s="119" t="str">
        <f t="shared" si="23"/>
        <v>-</v>
      </c>
      <c r="G100" s="118">
        <v>98530</v>
      </c>
      <c r="H100" s="119">
        <f t="shared" si="24"/>
        <v>3.5474685004846078</v>
      </c>
      <c r="I100" s="118">
        <v>100611</v>
      </c>
      <c r="J100" s="119">
        <f t="shared" si="25"/>
        <v>2.112047092256164E-2</v>
      </c>
      <c r="K100" s="118">
        <v>97680</v>
      </c>
      <c r="L100" s="119">
        <f t="shared" si="26"/>
        <v>-2.9132003458866351E-2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24604</v>
      </c>
      <c r="F101" s="119" t="str">
        <f t="shared" si="23"/>
        <v>-</v>
      </c>
      <c r="G101" s="118">
        <v>89765</v>
      </c>
      <c r="H101" s="119">
        <f t="shared" si="24"/>
        <v>2.6483905056088441</v>
      </c>
      <c r="I101" s="118">
        <v>97953</v>
      </c>
      <c r="J101" s="119">
        <f t="shared" si="25"/>
        <v>9.1215952765554498E-2</v>
      </c>
      <c r="K101" s="118">
        <v>96985</v>
      </c>
      <c r="L101" s="119">
        <f t="shared" si="26"/>
        <v>-9.8822904862536642E-3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42232</v>
      </c>
      <c r="F102" s="119" t="str">
        <f t="shared" si="23"/>
        <v>-</v>
      </c>
      <c r="G102" s="118">
        <v>78844</v>
      </c>
      <c r="H102" s="119">
        <f t="shared" si="24"/>
        <v>0.8669255540822125</v>
      </c>
      <c r="I102" s="118">
        <v>109897</v>
      </c>
      <c r="J102" s="119">
        <f t="shared" si="25"/>
        <v>0.39385368575922075</v>
      </c>
      <c r="K102" s="118">
        <v>104917</v>
      </c>
      <c r="L102" s="119">
        <f t="shared" si="26"/>
        <v>-4.5315158739547057E-2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47034</v>
      </c>
      <c r="F103" s="119" t="str">
        <f t="shared" si="23"/>
        <v>-</v>
      </c>
      <c r="G103" s="118">
        <v>80708</v>
      </c>
      <c r="H103" s="119">
        <f t="shared" si="24"/>
        <v>0.71595016371135767</v>
      </c>
      <c r="I103" s="118">
        <v>98687</v>
      </c>
      <c r="J103" s="119">
        <f t="shared" si="25"/>
        <v>0.22276602071665752</v>
      </c>
      <c r="K103" s="118">
        <v>112867</v>
      </c>
      <c r="L103" s="119">
        <f t="shared" si="26"/>
        <v>0.14368660512529519</v>
      </c>
      <c r="M103" s="118"/>
      <c r="N103" s="119"/>
    </row>
    <row r="104" spans="2:14" x14ac:dyDescent="0.25">
      <c r="B104" s="117" t="s">
        <v>85</v>
      </c>
      <c r="C104" s="118">
        <v>20578</v>
      </c>
      <c r="D104" s="119">
        <v>-0.7510765955387817</v>
      </c>
      <c r="E104" s="118">
        <v>64456</v>
      </c>
      <c r="F104" s="119">
        <f t="shared" si="23"/>
        <v>2.132277189231218</v>
      </c>
      <c r="G104" s="118">
        <v>105217</v>
      </c>
      <c r="H104" s="119">
        <f t="shared" si="24"/>
        <v>0.63238488271068638</v>
      </c>
      <c r="I104" s="118">
        <v>108882</v>
      </c>
      <c r="J104" s="119">
        <f t="shared" si="25"/>
        <v>3.4832774171474234E-2</v>
      </c>
      <c r="K104" s="118">
        <v>119672</v>
      </c>
      <c r="L104" s="119">
        <f t="shared" si="26"/>
        <v>9.9098106206719105E-2</v>
      </c>
      <c r="M104" s="118"/>
      <c r="N104" s="119"/>
    </row>
    <row r="105" spans="2:14" x14ac:dyDescent="0.25">
      <c r="B105" s="117" t="s">
        <v>87</v>
      </c>
      <c r="C105" s="118">
        <v>20300</v>
      </c>
      <c r="D105" s="119">
        <v>-0.71298089838392698</v>
      </c>
      <c r="E105" s="118">
        <v>62920</v>
      </c>
      <c r="F105" s="119">
        <f t="shared" si="23"/>
        <v>2.0995073891625617</v>
      </c>
      <c r="G105" s="118">
        <v>84515</v>
      </c>
      <c r="H105" s="119">
        <f t="shared" si="24"/>
        <v>0.34321360457724093</v>
      </c>
      <c r="I105" s="118">
        <v>101179</v>
      </c>
      <c r="J105" s="119">
        <f t="shared" si="25"/>
        <v>0.19717209962728499</v>
      </c>
      <c r="K105" s="118">
        <v>102423</v>
      </c>
      <c r="L105" s="119">
        <f t="shared" si="26"/>
        <v>1.2295041461172662E-2</v>
      </c>
      <c r="M105" s="118"/>
      <c r="N105" s="119"/>
    </row>
    <row r="106" spans="2:14" x14ac:dyDescent="0.25">
      <c r="B106" s="117" t="s">
        <v>89</v>
      </c>
      <c r="C106" s="118">
        <v>11357</v>
      </c>
      <c r="D106" s="119">
        <v>-0.83544395502492175</v>
      </c>
      <c r="E106" s="118">
        <v>86519</v>
      </c>
      <c r="F106" s="119">
        <f t="shared" si="23"/>
        <v>6.6181209826538696</v>
      </c>
      <c r="G106" s="118">
        <v>107867</v>
      </c>
      <c r="H106" s="119">
        <f t="shared" si="24"/>
        <v>0.2467434898692773</v>
      </c>
      <c r="I106" s="118">
        <v>125295</v>
      </c>
      <c r="J106" s="119">
        <f t="shared" si="25"/>
        <v>0.16156934002058088</v>
      </c>
      <c r="K106" s="118">
        <v>111741</v>
      </c>
      <c r="L106" s="119">
        <f t="shared" si="26"/>
        <v>-0.10817670298096493</v>
      </c>
      <c r="M106" s="118"/>
      <c r="N106" s="119"/>
    </row>
    <row r="107" spans="2:14" x14ac:dyDescent="0.25">
      <c r="B107" s="117" t="s">
        <v>91</v>
      </c>
      <c r="C107" s="118">
        <v>17964</v>
      </c>
      <c r="D107" s="119">
        <v>-0.74594105334615601</v>
      </c>
      <c r="E107" s="118">
        <v>80785</v>
      </c>
      <c r="F107" s="119">
        <f t="shared" si="23"/>
        <v>3.4970496548652861</v>
      </c>
      <c r="G107" s="118">
        <v>85669</v>
      </c>
      <c r="H107" s="119">
        <f t="shared" si="24"/>
        <v>6.0456767964349734E-2</v>
      </c>
      <c r="I107" s="118">
        <v>105355</v>
      </c>
      <c r="J107" s="119">
        <f t="shared" si="25"/>
        <v>0.22979140645974616</v>
      </c>
      <c r="K107" s="118">
        <v>99856</v>
      </c>
      <c r="L107" s="119">
        <f t="shared" si="26"/>
        <v>-5.2194959897489457E-2</v>
      </c>
      <c r="M107" s="118"/>
      <c r="N107" s="119"/>
    </row>
    <row r="108" spans="2:14" x14ac:dyDescent="0.25">
      <c r="B108" s="117" t="s">
        <v>93</v>
      </c>
      <c r="C108" s="118">
        <v>33939</v>
      </c>
      <c r="D108" s="119">
        <v>-0.54260107816711589</v>
      </c>
      <c r="E108" s="118">
        <v>80549</v>
      </c>
      <c r="F108" s="119">
        <f t="shared" si="23"/>
        <v>1.3733462977695279</v>
      </c>
      <c r="G108" s="118">
        <v>87467</v>
      </c>
      <c r="H108" s="119">
        <f t="shared" si="24"/>
        <v>8.5885610001365631E-2</v>
      </c>
      <c r="I108" s="118">
        <v>104299</v>
      </c>
      <c r="J108" s="119">
        <f t="shared" si="25"/>
        <v>0.19243829101261056</v>
      </c>
      <c r="K108" s="118">
        <v>84356</v>
      </c>
      <c r="L108" s="119">
        <f t="shared" si="26"/>
        <v>-0.1912098869596065</v>
      </c>
      <c r="M108" s="118"/>
      <c r="N108" s="119"/>
    </row>
    <row r="109" spans="2:14" ht="15.75" x14ac:dyDescent="0.25">
      <c r="B109" s="120" t="s">
        <v>30</v>
      </c>
      <c r="C109" s="121">
        <v>316749</v>
      </c>
      <c r="D109" s="122">
        <v>-0.64536856035415113</v>
      </c>
      <c r="E109" s="121">
        <v>550209</v>
      </c>
      <c r="F109" s="122">
        <f t="shared" si="23"/>
        <v>0.73705047214040142</v>
      </c>
      <c r="G109" s="121">
        <v>1095485</v>
      </c>
      <c r="H109" s="122">
        <f t="shared" si="24"/>
        <v>0.99103431605080972</v>
      </c>
      <c r="I109" s="121">
        <v>1228072</v>
      </c>
      <c r="J109" s="122">
        <f t="shared" si="25"/>
        <v>0.12103041118773872</v>
      </c>
      <c r="K109" s="121">
        <v>1245475</v>
      </c>
      <c r="L109" s="122">
        <f t="shared" si="26"/>
        <v>1.4170993231667151E-2</v>
      </c>
      <c r="M109" s="121">
        <v>101638</v>
      </c>
      <c r="N109" s="122">
        <v>4.8233568595024146E-4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  <c r="K112" s="123"/>
      <c r="N112" s="79"/>
    </row>
    <row r="114" spans="1:15" ht="48.75" customHeight="1" thickBot="1" x14ac:dyDescent="0.3">
      <c r="B114" s="268" t="s">
        <v>267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0" t="s">
        <v>110</v>
      </c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</row>
    <row r="117" spans="1:15" ht="22.5" thickTop="1" thickBot="1" x14ac:dyDescent="0.3">
      <c r="B117" s="109"/>
      <c r="C117" s="292">
        <f>$C$7</f>
        <v>2020</v>
      </c>
      <c r="D117" s="293"/>
      <c r="E117" s="294">
        <f>$E$7</f>
        <v>2021</v>
      </c>
      <c r="F117" s="293"/>
      <c r="G117" s="294">
        <f>$G$7</f>
        <v>2022</v>
      </c>
      <c r="H117" s="293"/>
      <c r="I117" s="294">
        <f>$I$7</f>
        <v>2023</v>
      </c>
      <c r="J117" s="293"/>
      <c r="K117" s="294">
        <f>$K$7</f>
        <v>2024</v>
      </c>
      <c r="L117" s="293"/>
      <c r="M117" s="294">
        <f>$M$7</f>
        <v>2025</v>
      </c>
      <c r="N117" s="295"/>
    </row>
    <row r="118" spans="1:15" ht="16.5" thickTop="1" thickBot="1" x14ac:dyDescent="0.3">
      <c r="B118" s="85"/>
      <c r="C118" s="114" t="s">
        <v>69</v>
      </c>
      <c r="D118" s="115" t="str">
        <f>CONCATENATE("var. ",RIGHT(C117,2),"/",RIGHT(C117-1,2))</f>
        <v>var. 20/19</v>
      </c>
      <c r="E118" s="116" t="s">
        <v>69</v>
      </c>
      <c r="F118" s="115" t="str">
        <f>CONCATENATE("var. ",RIGHT(E117,2),"/",RIGHT(E117-1,2))</f>
        <v>var. 21/20</v>
      </c>
      <c r="G118" s="116" t="s">
        <v>69</v>
      </c>
      <c r="H118" s="115" t="str">
        <f>CONCATENATE("var. ",RIGHT(G117,2),"/",RIGHT(G117-1,2))</f>
        <v>var. 22/21</v>
      </c>
      <c r="I118" s="116" t="s">
        <v>69</v>
      </c>
      <c r="J118" s="115" t="s">
        <v>242</v>
      </c>
      <c r="K118" s="116" t="s">
        <v>69</v>
      </c>
      <c r="L118" s="115" t="s">
        <v>243</v>
      </c>
      <c r="M118" s="116" t="s">
        <v>69</v>
      </c>
      <c r="N118" s="115" t="s">
        <v>263</v>
      </c>
    </row>
    <row r="119" spans="1:15" x14ac:dyDescent="0.25">
      <c r="B119" s="117" t="s">
        <v>71</v>
      </c>
      <c r="C119" s="118">
        <v>42263</v>
      </c>
      <c r="D119" s="119">
        <v>4.0863842626690516E-3</v>
      </c>
      <c r="E119" s="118">
        <v>14353</v>
      </c>
      <c r="F119" s="119">
        <f t="shared" ref="F119:F131" si="28">IFERROR(E119/C119-1,"-")</f>
        <v>-0.66038851950879018</v>
      </c>
      <c r="G119" s="118">
        <v>50977</v>
      </c>
      <c r="H119" s="119">
        <f t="shared" ref="H119:H131" si="29">IFERROR(G119/E119-1,"-")</f>
        <v>2.5516616735177315</v>
      </c>
      <c r="I119" s="118">
        <v>48434</v>
      </c>
      <c r="J119" s="119">
        <f t="shared" ref="J119:J131" si="30">IFERROR(I119/G119-1,"-")</f>
        <v>-4.9885242364203441E-2</v>
      </c>
      <c r="K119" s="118">
        <v>58730</v>
      </c>
      <c r="L119" s="119">
        <f t="shared" ref="L119:L131" si="31">IFERROR(K119/I119-1,"-")</f>
        <v>0.21257794111574513</v>
      </c>
      <c r="M119" s="118">
        <v>52009</v>
      </c>
      <c r="N119" s="119">
        <f t="shared" ref="N119:N127" si="32">IFERROR(M119/K119-1,"-")</f>
        <v>-0.11443895794312953</v>
      </c>
    </row>
    <row r="120" spans="1:15" x14ac:dyDescent="0.25">
      <c r="B120" s="117" t="s">
        <v>73</v>
      </c>
      <c r="C120" s="118">
        <v>49580</v>
      </c>
      <c r="D120" s="119">
        <v>0.10280706437119091</v>
      </c>
      <c r="E120" s="118">
        <v>852</v>
      </c>
      <c r="F120" s="119">
        <f t="shared" si="28"/>
        <v>-0.98281565147236793</v>
      </c>
      <c r="G120" s="118">
        <v>59365</v>
      </c>
      <c r="H120" s="119">
        <f t="shared" si="29"/>
        <v>68.677230046948353</v>
      </c>
      <c r="I120" s="118">
        <v>58781</v>
      </c>
      <c r="J120" s="119">
        <f t="shared" si="30"/>
        <v>-9.8374463067464335E-3</v>
      </c>
      <c r="K120" s="118">
        <v>57712</v>
      </c>
      <c r="L120" s="119">
        <f t="shared" si="31"/>
        <v>-1.818614858542722E-2</v>
      </c>
      <c r="M120" s="118"/>
      <c r="N120" s="119"/>
    </row>
    <row r="121" spans="1:15" x14ac:dyDescent="0.25">
      <c r="B121" s="117" t="s">
        <v>75</v>
      </c>
      <c r="C121" s="118">
        <v>25966</v>
      </c>
      <c r="D121" s="119">
        <v>-0.35491404153830863</v>
      </c>
      <c r="E121" s="118">
        <v>2939</v>
      </c>
      <c r="F121" s="119">
        <f t="shared" si="28"/>
        <v>-0.88681352537934222</v>
      </c>
      <c r="G121" s="118">
        <v>52398</v>
      </c>
      <c r="H121" s="119">
        <f t="shared" si="29"/>
        <v>16.828513099693772</v>
      </c>
      <c r="I121" s="118">
        <v>52865</v>
      </c>
      <c r="J121" s="119">
        <f t="shared" si="30"/>
        <v>8.9125539142715926E-3</v>
      </c>
      <c r="K121" s="118">
        <v>58698</v>
      </c>
      <c r="L121" s="119">
        <f t="shared" si="31"/>
        <v>0.11033765251111327</v>
      </c>
      <c r="M121" s="118"/>
      <c r="N121" s="119"/>
    </row>
    <row r="122" spans="1:15" x14ac:dyDescent="0.25">
      <c r="B122" s="117" t="s">
        <v>77</v>
      </c>
      <c r="C122" s="118">
        <v>0</v>
      </c>
      <c r="D122" s="119">
        <v>-1</v>
      </c>
      <c r="E122" s="118">
        <v>2300</v>
      </c>
      <c r="F122" s="119" t="str">
        <f t="shared" si="28"/>
        <v>-</v>
      </c>
      <c r="G122" s="118">
        <v>62277</v>
      </c>
      <c r="H122" s="119">
        <f t="shared" si="29"/>
        <v>26.076956521739131</v>
      </c>
      <c r="I122" s="118">
        <v>61897</v>
      </c>
      <c r="J122" s="119">
        <f t="shared" si="30"/>
        <v>-6.1017711193538382E-3</v>
      </c>
      <c r="K122" s="118">
        <v>58370</v>
      </c>
      <c r="L122" s="119">
        <f t="shared" si="31"/>
        <v>-5.6981760020679562E-2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2132</v>
      </c>
      <c r="F123" s="119" t="str">
        <f t="shared" si="28"/>
        <v>-</v>
      </c>
      <c r="G123" s="118">
        <v>55252</v>
      </c>
      <c r="H123" s="119">
        <f t="shared" si="29"/>
        <v>24.915572232645403</v>
      </c>
      <c r="I123" s="118">
        <v>63430</v>
      </c>
      <c r="J123" s="119">
        <f t="shared" si="30"/>
        <v>0.14801274162021283</v>
      </c>
      <c r="K123" s="118">
        <v>57570</v>
      </c>
      <c r="L123" s="119">
        <f t="shared" si="31"/>
        <v>-9.2385306637237874E-2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5286</v>
      </c>
      <c r="F124" s="119" t="str">
        <f t="shared" si="28"/>
        <v>-</v>
      </c>
      <c r="G124" s="118">
        <v>50592</v>
      </c>
      <c r="H124" s="119">
        <f t="shared" si="29"/>
        <v>8.5709421112372297</v>
      </c>
      <c r="I124" s="118">
        <v>70294</v>
      </c>
      <c r="J124" s="119">
        <f t="shared" si="30"/>
        <v>0.38942915876027828</v>
      </c>
      <c r="K124" s="118">
        <v>70684</v>
      </c>
      <c r="L124" s="119">
        <f t="shared" si="31"/>
        <v>5.5481264403789421E-3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10333</v>
      </c>
      <c r="F125" s="119" t="str">
        <f t="shared" si="28"/>
        <v>-</v>
      </c>
      <c r="G125" s="118">
        <v>46134</v>
      </c>
      <c r="H125" s="119">
        <f t="shared" si="29"/>
        <v>3.4647246685376949</v>
      </c>
      <c r="I125" s="118">
        <v>55757</v>
      </c>
      <c r="J125" s="119">
        <f t="shared" si="30"/>
        <v>0.20858802618459271</v>
      </c>
      <c r="K125" s="118">
        <v>75808</v>
      </c>
      <c r="L125" s="119">
        <f t="shared" si="31"/>
        <v>0.35961403949279913</v>
      </c>
      <c r="M125" s="118"/>
      <c r="N125" s="119"/>
    </row>
    <row r="126" spans="1:15" x14ac:dyDescent="0.25">
      <c r="B126" s="117" t="s">
        <v>85</v>
      </c>
      <c r="C126" s="118">
        <v>5444</v>
      </c>
      <c r="D126" s="119">
        <v>-0.87829469495428225</v>
      </c>
      <c r="E126" s="118">
        <v>29383</v>
      </c>
      <c r="F126" s="119">
        <f t="shared" si="28"/>
        <v>4.397318148420279</v>
      </c>
      <c r="G126" s="118">
        <v>65185</v>
      </c>
      <c r="H126" s="119">
        <f t="shared" si="29"/>
        <v>1.2184596535411631</v>
      </c>
      <c r="I126" s="118">
        <v>75839</v>
      </c>
      <c r="J126" s="119">
        <f t="shared" si="30"/>
        <v>0.1634425097798573</v>
      </c>
      <c r="K126" s="118">
        <v>82502</v>
      </c>
      <c r="L126" s="119">
        <f t="shared" si="31"/>
        <v>8.7857171112488253E-2</v>
      </c>
      <c r="M126" s="118"/>
      <c r="N126" s="119"/>
    </row>
    <row r="127" spans="1:15" x14ac:dyDescent="0.25">
      <c r="B127" s="117" t="s">
        <v>87</v>
      </c>
      <c r="C127" s="118">
        <v>4379</v>
      </c>
      <c r="D127" s="119">
        <v>-0.88509879037548211</v>
      </c>
      <c r="E127" s="118">
        <v>31305</v>
      </c>
      <c r="F127" s="119">
        <f t="shared" si="28"/>
        <v>6.1488924411966206</v>
      </c>
      <c r="G127" s="118">
        <v>57053</v>
      </c>
      <c r="H127" s="119">
        <f t="shared" si="29"/>
        <v>0.82248842038013104</v>
      </c>
      <c r="I127" s="118">
        <v>72566</v>
      </c>
      <c r="J127" s="119">
        <f t="shared" si="30"/>
        <v>0.27190507072371295</v>
      </c>
      <c r="K127" s="118">
        <v>69731</v>
      </c>
      <c r="L127" s="119">
        <f t="shared" si="31"/>
        <v>-3.9067883030620365E-2</v>
      </c>
      <c r="M127" s="118"/>
      <c r="N127" s="119"/>
    </row>
    <row r="128" spans="1:15" x14ac:dyDescent="0.25">
      <c r="A128" s="123"/>
      <c r="B128" s="117" t="s">
        <v>89</v>
      </c>
      <c r="C128" s="118">
        <v>5886</v>
      </c>
      <c r="D128" s="119">
        <v>-0.84455301729829657</v>
      </c>
      <c r="E128" s="118">
        <v>54281</v>
      </c>
      <c r="F128" s="119">
        <f t="shared" si="28"/>
        <v>8.2220523275569146</v>
      </c>
      <c r="G128" s="118">
        <v>68927</v>
      </c>
      <c r="H128" s="119">
        <f t="shared" si="29"/>
        <v>0.26981816841988904</v>
      </c>
      <c r="I128" s="118">
        <v>90194</v>
      </c>
      <c r="J128" s="119">
        <f t="shared" si="30"/>
        <v>0.30854382172443318</v>
      </c>
      <c r="K128" s="118">
        <v>68520</v>
      </c>
      <c r="L128" s="119">
        <f t="shared" si="31"/>
        <v>-0.24030423309754534</v>
      </c>
      <c r="M128" s="118"/>
      <c r="N128" s="119"/>
    </row>
    <row r="129" spans="2:15" x14ac:dyDescent="0.25">
      <c r="B129" s="117" t="s">
        <v>91</v>
      </c>
      <c r="C129" s="118">
        <v>13929</v>
      </c>
      <c r="D129" s="119">
        <v>-0.62386584575502269</v>
      </c>
      <c r="E129" s="118">
        <v>49708</v>
      </c>
      <c r="F129" s="119">
        <f t="shared" si="28"/>
        <v>2.5686696819585038</v>
      </c>
      <c r="G129" s="118">
        <v>51768</v>
      </c>
      <c r="H129" s="119">
        <f t="shared" si="29"/>
        <v>4.1442021405005303E-2</v>
      </c>
      <c r="I129" s="118">
        <v>62736</v>
      </c>
      <c r="J129" s="119">
        <f t="shared" si="30"/>
        <v>0.21186833565136753</v>
      </c>
      <c r="K129" s="118">
        <v>58789</v>
      </c>
      <c r="L129" s="119">
        <f t="shared" si="31"/>
        <v>-6.2914435093088472E-2</v>
      </c>
      <c r="M129" s="118"/>
      <c r="N129" s="119"/>
    </row>
    <row r="130" spans="2:15" x14ac:dyDescent="0.25">
      <c r="B130" s="117" t="s">
        <v>93</v>
      </c>
      <c r="C130" s="118">
        <v>28677</v>
      </c>
      <c r="D130" s="119">
        <v>-0.21596128608923881</v>
      </c>
      <c r="E130" s="118">
        <v>48685</v>
      </c>
      <c r="F130" s="119">
        <f t="shared" si="28"/>
        <v>0.69770199114272757</v>
      </c>
      <c r="G130" s="118">
        <v>53949</v>
      </c>
      <c r="H130" s="119">
        <f t="shared" si="29"/>
        <v>0.10812365204888574</v>
      </c>
      <c r="I130" s="118">
        <v>62797</v>
      </c>
      <c r="J130" s="119">
        <f t="shared" si="30"/>
        <v>0.16400674711301422</v>
      </c>
      <c r="K130" s="118">
        <v>44607</v>
      </c>
      <c r="L130" s="119">
        <f t="shared" si="31"/>
        <v>-0.28966351895791198</v>
      </c>
      <c r="M130" s="118"/>
      <c r="N130" s="119"/>
    </row>
    <row r="131" spans="2:15" ht="15.75" x14ac:dyDescent="0.25">
      <c r="B131" s="120" t="s">
        <v>30</v>
      </c>
      <c r="C131" s="121">
        <v>181253</v>
      </c>
      <c r="D131" s="122">
        <v>-0.61968139795460175</v>
      </c>
      <c r="E131" s="121">
        <v>251557</v>
      </c>
      <c r="F131" s="122">
        <f t="shared" si="28"/>
        <v>0.38787771788604886</v>
      </c>
      <c r="G131" s="121">
        <v>673877</v>
      </c>
      <c r="H131" s="122">
        <f t="shared" si="29"/>
        <v>1.6788242823694035</v>
      </c>
      <c r="I131" s="121">
        <v>775590</v>
      </c>
      <c r="J131" s="122">
        <f t="shared" si="30"/>
        <v>0.15093704043913059</v>
      </c>
      <c r="K131" s="121">
        <v>761721</v>
      </c>
      <c r="L131" s="122">
        <f t="shared" si="31"/>
        <v>-1.7881870575948589E-2</v>
      </c>
      <c r="M131" s="121">
        <v>52009</v>
      </c>
      <c r="N131" s="122">
        <v>-0.11443895794312953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3"/>
      <c r="K134" s="123"/>
      <c r="N134" s="79"/>
    </row>
    <row r="136" spans="2:15" ht="48.75" customHeight="1" thickBot="1" x14ac:dyDescent="0.3">
      <c r="B136" s="268" t="s">
        <v>268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0" t="s">
        <v>113</v>
      </c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</row>
    <row r="139" spans="2:15" ht="22.5" thickTop="1" thickBot="1" x14ac:dyDescent="0.3">
      <c r="B139" s="109"/>
      <c r="C139" s="292">
        <f>$C$7</f>
        <v>2020</v>
      </c>
      <c r="D139" s="293"/>
      <c r="E139" s="294">
        <f>$E$7</f>
        <v>2021</v>
      </c>
      <c r="F139" s="293"/>
      <c r="G139" s="294">
        <f>$G$7</f>
        <v>2022</v>
      </c>
      <c r="H139" s="293"/>
      <c r="I139" s="294">
        <f>$I$7</f>
        <v>2023</v>
      </c>
      <c r="J139" s="293"/>
      <c r="K139" s="294">
        <f>$K$7</f>
        <v>2024</v>
      </c>
      <c r="L139" s="293"/>
      <c r="M139" s="294">
        <f>$M$7</f>
        <v>2025</v>
      </c>
      <c r="N139" s="295"/>
    </row>
    <row r="140" spans="2:15" ht="16.5" thickTop="1" thickBot="1" x14ac:dyDescent="0.3">
      <c r="B140" s="85"/>
      <c r="C140" s="114" t="s">
        <v>69</v>
      </c>
      <c r="D140" s="115" t="str">
        <f>CONCATENATE("var. ",RIGHT(C139,2),"/",RIGHT(C139-1,2))</f>
        <v>var. 20/19</v>
      </c>
      <c r="E140" s="116" t="s">
        <v>69</v>
      </c>
      <c r="F140" s="115" t="str">
        <f>CONCATENATE("var. ",RIGHT(E139,2),"/",RIGHT(E139-1,2))</f>
        <v>var. 21/20</v>
      </c>
      <c r="G140" s="116" t="s">
        <v>69</v>
      </c>
      <c r="H140" s="115" t="str">
        <f>CONCATENATE("var. ",RIGHT(G139,2),"/",RIGHT(G139-1,2))</f>
        <v>var. 22/21</v>
      </c>
      <c r="I140" s="116" t="s">
        <v>69</v>
      </c>
      <c r="J140" s="115" t="s">
        <v>242</v>
      </c>
      <c r="K140" s="116" t="s">
        <v>69</v>
      </c>
      <c r="L140" s="115" t="s">
        <v>243</v>
      </c>
      <c r="M140" s="116" t="s">
        <v>69</v>
      </c>
      <c r="N140" s="115" t="s">
        <v>263</v>
      </c>
    </row>
    <row r="141" spans="2:15" x14ac:dyDescent="0.25">
      <c r="B141" s="117" t="s">
        <v>71</v>
      </c>
      <c r="C141" s="118">
        <v>8543</v>
      </c>
      <c r="D141" s="119">
        <v>-0.28198016473356868</v>
      </c>
      <c r="E141" s="118">
        <v>1170</v>
      </c>
      <c r="F141" s="119">
        <f t="shared" ref="F141:F153" si="33">IFERROR(E141/C141-1,"-")</f>
        <v>-0.86304576846541026</v>
      </c>
      <c r="G141" s="118">
        <v>4976</v>
      </c>
      <c r="H141" s="119">
        <f t="shared" ref="H141:H153" si="34">IFERROR(G141/E141-1,"-")</f>
        <v>3.252991452991453</v>
      </c>
      <c r="I141" s="118">
        <v>4993</v>
      </c>
      <c r="J141" s="119">
        <f t="shared" ref="J141:J153" si="35">IFERROR(I141/G141-1,"-")</f>
        <v>3.416398713826263E-3</v>
      </c>
      <c r="K141" s="118">
        <v>5093</v>
      </c>
      <c r="L141" s="119">
        <f t="shared" ref="L141:L153" si="36">IFERROR(K141/I141-1,"-")</f>
        <v>2.0028039254956997E-2</v>
      </c>
      <c r="M141" s="118">
        <v>7459</v>
      </c>
      <c r="N141" s="119">
        <f t="shared" ref="N141:N149" si="37">IFERROR(M141/K141-1,"-")</f>
        <v>0.46455919890045161</v>
      </c>
    </row>
    <row r="142" spans="2:15" x14ac:dyDescent="0.25">
      <c r="B142" s="117" t="s">
        <v>73</v>
      </c>
      <c r="C142" s="118">
        <v>4050</v>
      </c>
      <c r="D142" s="119">
        <v>-0.61705748865355514</v>
      </c>
      <c r="E142" s="118">
        <v>1158</v>
      </c>
      <c r="F142" s="119">
        <f t="shared" si="33"/>
        <v>-0.71407407407407408</v>
      </c>
      <c r="G142" s="118">
        <v>3796</v>
      </c>
      <c r="H142" s="119">
        <f t="shared" si="34"/>
        <v>2.2780656303972364</v>
      </c>
      <c r="I142" s="118">
        <v>5377</v>
      </c>
      <c r="J142" s="119">
        <f t="shared" si="35"/>
        <v>0.41649104320337194</v>
      </c>
      <c r="K142" s="118">
        <v>5005</v>
      </c>
      <c r="L142" s="119">
        <f t="shared" si="36"/>
        <v>-6.9183559605728084E-2</v>
      </c>
      <c r="M142" s="118"/>
      <c r="N142" s="119"/>
    </row>
    <row r="143" spans="2:15" x14ac:dyDescent="0.25">
      <c r="B143" s="117" t="s">
        <v>75</v>
      </c>
      <c r="C143" s="118">
        <v>2210</v>
      </c>
      <c r="D143" s="119">
        <v>-0.81928203450813641</v>
      </c>
      <c r="E143" s="118">
        <v>4101</v>
      </c>
      <c r="F143" s="119">
        <f t="shared" si="33"/>
        <v>0.85565610859728514</v>
      </c>
      <c r="G143" s="118">
        <v>7067</v>
      </c>
      <c r="H143" s="119">
        <f t="shared" si="34"/>
        <v>0.72323823457693237</v>
      </c>
      <c r="I143" s="118">
        <v>6335</v>
      </c>
      <c r="J143" s="119">
        <f t="shared" si="35"/>
        <v>-0.10358001981038634</v>
      </c>
      <c r="K143" s="118">
        <v>7007</v>
      </c>
      <c r="L143" s="119">
        <f t="shared" si="36"/>
        <v>0.10607734806629843</v>
      </c>
      <c r="M143" s="118"/>
      <c r="N143" s="119"/>
    </row>
    <row r="144" spans="2:15" x14ac:dyDescent="0.25">
      <c r="B144" s="117" t="s">
        <v>77</v>
      </c>
      <c r="C144" s="118">
        <v>0</v>
      </c>
      <c r="D144" s="119">
        <v>-1</v>
      </c>
      <c r="E144" s="118">
        <v>5579</v>
      </c>
      <c r="F144" s="119" t="str">
        <f t="shared" si="33"/>
        <v>-</v>
      </c>
      <c r="G144" s="118">
        <v>3719</v>
      </c>
      <c r="H144" s="119">
        <f t="shared" si="34"/>
        <v>-0.33339308119734723</v>
      </c>
      <c r="I144" s="118">
        <v>6723</v>
      </c>
      <c r="J144" s="119">
        <f t="shared" si="35"/>
        <v>0.80774401720892719</v>
      </c>
      <c r="K144" s="118">
        <v>4485</v>
      </c>
      <c r="L144" s="119">
        <f t="shared" si="36"/>
        <v>-0.33288710397144128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5807</v>
      </c>
      <c r="F145" s="119" t="str">
        <f t="shared" si="33"/>
        <v>-</v>
      </c>
      <c r="G145" s="118">
        <v>2829</v>
      </c>
      <c r="H145" s="119">
        <f t="shared" si="34"/>
        <v>-0.51282934389529877</v>
      </c>
      <c r="I145" s="118">
        <v>6831</v>
      </c>
      <c r="J145" s="119">
        <f t="shared" si="35"/>
        <v>1.4146341463414633</v>
      </c>
      <c r="K145" s="118">
        <v>4423</v>
      </c>
      <c r="L145" s="119">
        <f t="shared" si="36"/>
        <v>-0.35251061338017864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9992</v>
      </c>
      <c r="F146" s="119" t="str">
        <f t="shared" si="33"/>
        <v>-</v>
      </c>
      <c r="G146" s="118">
        <v>2320</v>
      </c>
      <c r="H146" s="119">
        <f t="shared" si="34"/>
        <v>-0.76781425140112092</v>
      </c>
      <c r="I146" s="118">
        <v>4197</v>
      </c>
      <c r="J146" s="119">
        <f t="shared" si="35"/>
        <v>0.80905172413793114</v>
      </c>
      <c r="K146" s="118">
        <v>3422</v>
      </c>
      <c r="L146" s="119">
        <f t="shared" si="36"/>
        <v>-0.18465570645699314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5536</v>
      </c>
      <c r="F147" s="119" t="str">
        <f t="shared" si="33"/>
        <v>-</v>
      </c>
      <c r="G147" s="118">
        <v>3214</v>
      </c>
      <c r="H147" s="119">
        <f t="shared" si="34"/>
        <v>-0.41943641618497107</v>
      </c>
      <c r="I147" s="118">
        <v>2579</v>
      </c>
      <c r="J147" s="119">
        <f t="shared" si="35"/>
        <v>-0.19757311761045426</v>
      </c>
      <c r="K147" s="118">
        <v>3664</v>
      </c>
      <c r="L147" s="119">
        <f t="shared" si="36"/>
        <v>0.42070569988367579</v>
      </c>
      <c r="M147" s="118"/>
      <c r="N147" s="119"/>
    </row>
    <row r="148" spans="1:15" x14ac:dyDescent="0.25">
      <c r="B148" s="117" t="s">
        <v>85</v>
      </c>
      <c r="C148" s="118">
        <v>2629</v>
      </c>
      <c r="D148" s="119">
        <v>-0.24236311239193087</v>
      </c>
      <c r="E148" s="118">
        <v>3392</v>
      </c>
      <c r="F148" s="119">
        <f t="shared" si="33"/>
        <v>0.29022441993153292</v>
      </c>
      <c r="G148" s="118">
        <v>2991</v>
      </c>
      <c r="H148" s="119">
        <f t="shared" si="34"/>
        <v>-0.11821933962264153</v>
      </c>
      <c r="I148" s="118">
        <v>2725</v>
      </c>
      <c r="J148" s="119">
        <f t="shared" si="35"/>
        <v>-8.8933467067870309E-2</v>
      </c>
      <c r="K148" s="118">
        <v>4368</v>
      </c>
      <c r="L148" s="119">
        <f t="shared" si="36"/>
        <v>0.60293577981651381</v>
      </c>
      <c r="M148" s="118"/>
      <c r="N148" s="119"/>
    </row>
    <row r="149" spans="1:15" x14ac:dyDescent="0.25">
      <c r="B149" s="117" t="s">
        <v>87</v>
      </c>
      <c r="C149" s="118">
        <v>1124</v>
      </c>
      <c r="D149" s="119">
        <v>-0.87093811000114818</v>
      </c>
      <c r="E149" s="118">
        <v>4152</v>
      </c>
      <c r="F149" s="119">
        <f t="shared" si="33"/>
        <v>2.6939501779359429</v>
      </c>
      <c r="G149" s="118">
        <v>1957</v>
      </c>
      <c r="H149" s="119">
        <f t="shared" si="34"/>
        <v>-0.52866088631984587</v>
      </c>
      <c r="I149" s="118">
        <v>3736</v>
      </c>
      <c r="J149" s="119">
        <f t="shared" si="35"/>
        <v>0.90904445579969351</v>
      </c>
      <c r="K149" s="118">
        <v>3728</v>
      </c>
      <c r="L149" s="119">
        <f t="shared" si="36"/>
        <v>-2.1413276231263545E-3</v>
      </c>
      <c r="M149" s="118"/>
      <c r="N149" s="119"/>
    </row>
    <row r="150" spans="1:15" x14ac:dyDescent="0.25">
      <c r="A150" s="123"/>
      <c r="B150" s="117" t="s">
        <v>89</v>
      </c>
      <c r="C150" s="118">
        <v>442</v>
      </c>
      <c r="D150" s="119">
        <v>-0.9198839949247779</v>
      </c>
      <c r="E150" s="118">
        <v>4720</v>
      </c>
      <c r="F150" s="119">
        <f t="shared" si="33"/>
        <v>9.6787330316742075</v>
      </c>
      <c r="G150" s="118">
        <v>3075</v>
      </c>
      <c r="H150" s="119">
        <f t="shared" si="34"/>
        <v>-0.34851694915254239</v>
      </c>
      <c r="I150" s="118">
        <v>4324</v>
      </c>
      <c r="J150" s="119">
        <f t="shared" si="35"/>
        <v>0.40617886178861795</v>
      </c>
      <c r="K150" s="118">
        <v>5830</v>
      </c>
      <c r="L150" s="119">
        <f t="shared" si="36"/>
        <v>0.34828862164662344</v>
      </c>
      <c r="M150" s="118"/>
      <c r="N150" s="119"/>
    </row>
    <row r="151" spans="1:15" x14ac:dyDescent="0.25">
      <c r="B151" s="117" t="s">
        <v>91</v>
      </c>
      <c r="C151" s="118">
        <v>1738</v>
      </c>
      <c r="D151" s="119">
        <v>-0.8307692307692307</v>
      </c>
      <c r="E151" s="118">
        <v>6331</v>
      </c>
      <c r="F151" s="119">
        <f t="shared" si="33"/>
        <v>2.6426927502876869</v>
      </c>
      <c r="G151" s="118">
        <v>5078</v>
      </c>
      <c r="H151" s="119">
        <f t="shared" si="34"/>
        <v>-0.19791502132364558</v>
      </c>
      <c r="I151" s="118">
        <v>5984</v>
      </c>
      <c r="J151" s="119">
        <f t="shared" si="35"/>
        <v>0.17841669948798744</v>
      </c>
      <c r="K151" s="118">
        <v>7349</v>
      </c>
      <c r="L151" s="119">
        <f t="shared" si="36"/>
        <v>0.2281082887700534</v>
      </c>
      <c r="M151" s="118"/>
      <c r="N151" s="119"/>
    </row>
    <row r="152" spans="1:15" x14ac:dyDescent="0.25">
      <c r="B152" s="117" t="s">
        <v>93</v>
      </c>
      <c r="C152" s="118">
        <v>1685</v>
      </c>
      <c r="D152" s="119">
        <v>-0.84878398994884685</v>
      </c>
      <c r="E152" s="118">
        <v>5141</v>
      </c>
      <c r="F152" s="119">
        <f t="shared" si="33"/>
        <v>2.0510385756676559</v>
      </c>
      <c r="G152" s="118">
        <v>4905</v>
      </c>
      <c r="H152" s="119">
        <f t="shared" si="34"/>
        <v>-4.5905465862672634E-2</v>
      </c>
      <c r="I152" s="118">
        <v>6500</v>
      </c>
      <c r="J152" s="119">
        <f t="shared" si="35"/>
        <v>0.32517838939857291</v>
      </c>
      <c r="K152" s="118">
        <v>6382</v>
      </c>
      <c r="L152" s="119">
        <f t="shared" si="36"/>
        <v>-1.8153846153846187E-2</v>
      </c>
      <c r="M152" s="118"/>
      <c r="N152" s="119"/>
    </row>
    <row r="153" spans="1:15" ht="15.75" x14ac:dyDescent="0.25">
      <c r="B153" s="120" t="s">
        <v>30</v>
      </c>
      <c r="C153" s="121">
        <v>22554</v>
      </c>
      <c r="D153" s="122">
        <v>-0.75418787396597387</v>
      </c>
      <c r="E153" s="121">
        <v>57079</v>
      </c>
      <c r="F153" s="122">
        <f t="shared" si="33"/>
        <v>1.530770595016405</v>
      </c>
      <c r="G153" s="121">
        <v>45927</v>
      </c>
      <c r="H153" s="122">
        <f t="shared" si="34"/>
        <v>-0.19537833528968618</v>
      </c>
      <c r="I153" s="121">
        <v>60304</v>
      </c>
      <c r="J153" s="122">
        <f t="shared" si="35"/>
        <v>0.31304025954231718</v>
      </c>
      <c r="K153" s="121">
        <v>60756</v>
      </c>
      <c r="L153" s="122">
        <f t="shared" si="36"/>
        <v>7.4953568585831576E-3</v>
      </c>
      <c r="M153" s="121">
        <v>7459</v>
      </c>
      <c r="N153" s="122">
        <v>0.46455919890045161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3"/>
      <c r="K156" s="123"/>
      <c r="N156" s="79"/>
    </row>
    <row r="158" spans="1:15" ht="48.75" customHeight="1" thickBot="1" x14ac:dyDescent="0.3">
      <c r="B158" s="268" t="s">
        <v>269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0" t="s">
        <v>116</v>
      </c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</row>
    <row r="161" spans="2:14" ht="22.5" thickTop="1" thickBot="1" x14ac:dyDescent="0.3">
      <c r="B161" s="109"/>
      <c r="C161" s="292">
        <f>$C$7</f>
        <v>2020</v>
      </c>
      <c r="D161" s="293"/>
      <c r="E161" s="294">
        <f>$E$7</f>
        <v>2021</v>
      </c>
      <c r="F161" s="293"/>
      <c r="G161" s="294">
        <f>$G$7</f>
        <v>2022</v>
      </c>
      <c r="H161" s="293"/>
      <c r="I161" s="294">
        <f>$I$7</f>
        <v>2023</v>
      </c>
      <c r="J161" s="293"/>
      <c r="K161" s="294">
        <f>$K$7</f>
        <v>2024</v>
      </c>
      <c r="L161" s="293"/>
      <c r="M161" s="294">
        <f>$M$7</f>
        <v>2025</v>
      </c>
      <c r="N161" s="295"/>
    </row>
    <row r="162" spans="2:14" ht="16.5" thickTop="1" thickBot="1" x14ac:dyDescent="0.3">
      <c r="B162" s="85"/>
      <c r="C162" s="114" t="s">
        <v>69</v>
      </c>
      <c r="D162" s="115" t="str">
        <f>CONCATENATE("var. ",RIGHT(C161,2),"/",RIGHT(C161-1,2))</f>
        <v>var. 20/19</v>
      </c>
      <c r="E162" s="116" t="s">
        <v>69</v>
      </c>
      <c r="F162" s="115" t="str">
        <f>CONCATENATE("var. ",RIGHT(E161,2),"/",RIGHT(E161-1,2))</f>
        <v>var. 21/20</v>
      </c>
      <c r="G162" s="116" t="s">
        <v>69</v>
      </c>
      <c r="H162" s="115" t="str">
        <f>CONCATENATE("var. ",RIGHT(G161,2),"/",RIGHT(G161-1,2))</f>
        <v>var. 22/21</v>
      </c>
      <c r="I162" s="116" t="s">
        <v>69</v>
      </c>
      <c r="J162" s="115" t="s">
        <v>242</v>
      </c>
      <c r="K162" s="116" t="s">
        <v>69</v>
      </c>
      <c r="L162" s="115" t="s">
        <v>243</v>
      </c>
      <c r="M162" s="116" t="s">
        <v>69</v>
      </c>
      <c r="N162" s="115" t="s">
        <v>263</v>
      </c>
    </row>
    <row r="163" spans="2:14" x14ac:dyDescent="0.25">
      <c r="B163" s="117" t="s">
        <v>71</v>
      </c>
      <c r="C163" s="118">
        <v>3070</v>
      </c>
      <c r="D163" s="119">
        <v>-0.67239355458328887</v>
      </c>
      <c r="E163" s="118">
        <v>534</v>
      </c>
      <c r="F163" s="119">
        <f t="shared" ref="F163:F175" si="38">IFERROR(E163/C163-1,"-")</f>
        <v>-0.82605863192182416</v>
      </c>
      <c r="G163" s="118">
        <v>3457</v>
      </c>
      <c r="H163" s="119">
        <f t="shared" ref="H163:H175" si="39">IFERROR(G163/E163-1,"-")</f>
        <v>5.4737827715355802</v>
      </c>
      <c r="I163" s="118">
        <v>4073</v>
      </c>
      <c r="J163" s="119">
        <f t="shared" ref="J163:J175" si="40">IFERROR(I163/G163-1,"-")</f>
        <v>0.17818918137113093</v>
      </c>
      <c r="K163" s="118">
        <v>4322</v>
      </c>
      <c r="L163" s="119">
        <f t="shared" ref="L163:L175" si="41">IFERROR(K163/I163-1,"-")</f>
        <v>6.1134299042474805E-2</v>
      </c>
      <c r="M163" s="118">
        <v>6767</v>
      </c>
      <c r="N163" s="119">
        <f t="shared" ref="N163:N171" si="42">IFERROR(M163/K163-1,"-")</f>
        <v>0.56571031929662197</v>
      </c>
    </row>
    <row r="164" spans="2:14" x14ac:dyDescent="0.25">
      <c r="B164" s="117" t="s">
        <v>73</v>
      </c>
      <c r="C164" s="118">
        <v>2897</v>
      </c>
      <c r="D164" s="119">
        <v>-0.66372605919907146</v>
      </c>
      <c r="E164" s="118">
        <v>1789</v>
      </c>
      <c r="F164" s="119">
        <f t="shared" si="38"/>
        <v>-0.3824646185709355</v>
      </c>
      <c r="G164" s="118">
        <v>5286</v>
      </c>
      <c r="H164" s="119">
        <f t="shared" si="39"/>
        <v>1.9547233091112353</v>
      </c>
      <c r="I164" s="118">
        <v>9048</v>
      </c>
      <c r="J164" s="119">
        <f t="shared" si="40"/>
        <v>0.71169125993189564</v>
      </c>
      <c r="K164" s="118">
        <v>6182</v>
      </c>
      <c r="L164" s="119">
        <f t="shared" si="41"/>
        <v>-0.31675508399646335</v>
      </c>
      <c r="M164" s="118"/>
      <c r="N164" s="119"/>
    </row>
    <row r="165" spans="2:14" x14ac:dyDescent="0.25">
      <c r="B165" s="117" t="s">
        <v>75</v>
      </c>
      <c r="C165" s="118">
        <v>1443</v>
      </c>
      <c r="D165" s="119">
        <v>-0.83025526408657802</v>
      </c>
      <c r="E165" s="118">
        <v>4861</v>
      </c>
      <c r="F165" s="119">
        <f t="shared" si="38"/>
        <v>2.3686763686763688</v>
      </c>
      <c r="G165" s="118">
        <v>6981</v>
      </c>
      <c r="H165" s="119">
        <f t="shared" si="39"/>
        <v>0.43612425426866896</v>
      </c>
      <c r="I165" s="118">
        <v>9135</v>
      </c>
      <c r="J165" s="119">
        <f t="shared" si="40"/>
        <v>0.30855178341211853</v>
      </c>
      <c r="K165" s="118">
        <v>4939</v>
      </c>
      <c r="L165" s="119">
        <f t="shared" si="41"/>
        <v>-0.45933223864258343</v>
      </c>
      <c r="M165" s="118"/>
      <c r="N165" s="119"/>
    </row>
    <row r="166" spans="2:14" x14ac:dyDescent="0.25">
      <c r="B166" s="117" t="s">
        <v>77</v>
      </c>
      <c r="C166" s="118">
        <v>0</v>
      </c>
      <c r="D166" s="119">
        <v>-1</v>
      </c>
      <c r="E166" s="118">
        <v>5689</v>
      </c>
      <c r="F166" s="119" t="str">
        <f t="shared" si="38"/>
        <v>-</v>
      </c>
      <c r="G166" s="118">
        <v>7206</v>
      </c>
      <c r="H166" s="119">
        <f t="shared" si="39"/>
        <v>0.26665494814554402</v>
      </c>
      <c r="I166" s="118">
        <v>9264</v>
      </c>
      <c r="J166" s="119">
        <f t="shared" si="40"/>
        <v>0.28559533721898411</v>
      </c>
      <c r="K166" s="118">
        <v>7525</v>
      </c>
      <c r="L166" s="119">
        <f t="shared" si="41"/>
        <v>-0.18771588946459417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6409</v>
      </c>
      <c r="F167" s="119" t="str">
        <f t="shared" si="38"/>
        <v>-</v>
      </c>
      <c r="G167" s="118">
        <v>5583</v>
      </c>
      <c r="H167" s="119">
        <f t="shared" si="39"/>
        <v>-0.12888126072710249</v>
      </c>
      <c r="I167" s="118">
        <v>6665</v>
      </c>
      <c r="J167" s="119">
        <f t="shared" si="40"/>
        <v>0.19380261508149732</v>
      </c>
      <c r="K167" s="118">
        <v>6516</v>
      </c>
      <c r="L167" s="119">
        <f t="shared" si="41"/>
        <v>-2.2355588897224332E-2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7439</v>
      </c>
      <c r="F168" s="119" t="str">
        <f t="shared" si="38"/>
        <v>-</v>
      </c>
      <c r="G168" s="118">
        <v>3065</v>
      </c>
      <c r="H168" s="119">
        <f t="shared" si="39"/>
        <v>-0.58798225567952689</v>
      </c>
      <c r="I168" s="118">
        <v>6352</v>
      </c>
      <c r="J168" s="119">
        <f t="shared" si="40"/>
        <v>1.0724306688417617</v>
      </c>
      <c r="K168" s="118">
        <v>6666</v>
      </c>
      <c r="L168" s="119">
        <f t="shared" si="41"/>
        <v>4.9433249370277155E-2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8515</v>
      </c>
      <c r="F169" s="119" t="str">
        <f t="shared" si="38"/>
        <v>-</v>
      </c>
      <c r="G169" s="118">
        <v>3821</v>
      </c>
      <c r="H169" s="119">
        <f t="shared" si="39"/>
        <v>-0.55126247798003525</v>
      </c>
      <c r="I169" s="118">
        <v>5284</v>
      </c>
      <c r="J169" s="119">
        <f t="shared" si="40"/>
        <v>0.38288406176393619</v>
      </c>
      <c r="K169" s="118">
        <v>6802</v>
      </c>
      <c r="L169" s="119">
        <f t="shared" si="41"/>
        <v>0.28728236184708544</v>
      </c>
      <c r="M169" s="118"/>
      <c r="N169" s="119"/>
    </row>
    <row r="170" spans="2:14" x14ac:dyDescent="0.25">
      <c r="B170" s="117" t="s">
        <v>85</v>
      </c>
      <c r="C170" s="118">
        <v>1664</v>
      </c>
      <c r="D170" s="119">
        <v>-0.86251342642320084</v>
      </c>
      <c r="E170" s="118">
        <v>10470</v>
      </c>
      <c r="F170" s="119">
        <f t="shared" si="38"/>
        <v>5.2920673076923075</v>
      </c>
      <c r="G170" s="118">
        <v>7591</v>
      </c>
      <c r="H170" s="119">
        <f t="shared" si="39"/>
        <v>-0.27497612225405921</v>
      </c>
      <c r="I170" s="118">
        <v>8768</v>
      </c>
      <c r="J170" s="119">
        <f t="shared" si="40"/>
        <v>0.15505203530496647</v>
      </c>
      <c r="K170" s="118">
        <v>9306</v>
      </c>
      <c r="L170" s="119">
        <f t="shared" si="41"/>
        <v>6.1359489051094895E-2</v>
      </c>
      <c r="M170" s="118"/>
      <c r="N170" s="119"/>
    </row>
    <row r="171" spans="2:14" x14ac:dyDescent="0.25">
      <c r="B171" s="117" t="s">
        <v>87</v>
      </c>
      <c r="C171" s="118">
        <v>1599</v>
      </c>
      <c r="D171" s="119">
        <v>-0.81808873720136521</v>
      </c>
      <c r="E171" s="118">
        <v>7466</v>
      </c>
      <c r="F171" s="119">
        <f t="shared" si="38"/>
        <v>3.66916823014384</v>
      </c>
      <c r="G171" s="118">
        <v>6027</v>
      </c>
      <c r="H171" s="119">
        <f t="shared" si="39"/>
        <v>-0.19274042325207608</v>
      </c>
      <c r="I171" s="118">
        <v>5100</v>
      </c>
      <c r="J171" s="119">
        <f t="shared" si="40"/>
        <v>-0.15380786460925833</v>
      </c>
      <c r="K171" s="118">
        <v>7942</v>
      </c>
      <c r="L171" s="119">
        <f t="shared" si="41"/>
        <v>0.55725490196078442</v>
      </c>
      <c r="M171" s="118"/>
      <c r="N171" s="119"/>
    </row>
    <row r="172" spans="2:14" x14ac:dyDescent="0.25">
      <c r="B172" s="117" t="s">
        <v>89</v>
      </c>
      <c r="C172" s="118">
        <v>2076</v>
      </c>
      <c r="D172" s="119">
        <v>-0.72655426765015807</v>
      </c>
      <c r="E172" s="118">
        <v>5600</v>
      </c>
      <c r="F172" s="119">
        <f t="shared" si="38"/>
        <v>1.6974951830443161</v>
      </c>
      <c r="G172" s="118">
        <v>6802</v>
      </c>
      <c r="H172" s="119">
        <f t="shared" si="39"/>
        <v>0.21464285714285714</v>
      </c>
      <c r="I172" s="118">
        <v>4406</v>
      </c>
      <c r="J172" s="119">
        <f t="shared" si="40"/>
        <v>-0.3522493384298736</v>
      </c>
      <c r="K172" s="118">
        <v>10904</v>
      </c>
      <c r="L172" s="119">
        <f t="shared" si="41"/>
        <v>1.4748070812528371</v>
      </c>
      <c r="M172" s="118"/>
      <c r="N172" s="119"/>
    </row>
    <row r="173" spans="2:14" x14ac:dyDescent="0.25">
      <c r="B173" s="117" t="s">
        <v>91</v>
      </c>
      <c r="C173" s="118">
        <v>274</v>
      </c>
      <c r="D173" s="119">
        <v>-0.88463157894736844</v>
      </c>
      <c r="E173" s="118">
        <v>4317</v>
      </c>
      <c r="F173" s="119">
        <f t="shared" si="38"/>
        <v>14.755474452554745</v>
      </c>
      <c r="G173" s="118">
        <v>4995</v>
      </c>
      <c r="H173" s="119">
        <f t="shared" si="39"/>
        <v>0.15705350938151486</v>
      </c>
      <c r="I173" s="118">
        <v>4070</v>
      </c>
      <c r="J173" s="119">
        <f t="shared" si="40"/>
        <v>-0.18518518518518523</v>
      </c>
      <c r="K173" s="118">
        <v>7615</v>
      </c>
      <c r="L173" s="119">
        <f t="shared" si="41"/>
        <v>0.87100737100737091</v>
      </c>
      <c r="M173" s="118"/>
      <c r="N173" s="119"/>
    </row>
    <row r="174" spans="2:14" x14ac:dyDescent="0.25">
      <c r="B174" s="117" t="s">
        <v>93</v>
      </c>
      <c r="C174" s="118">
        <v>803</v>
      </c>
      <c r="D174" s="119">
        <v>-0.67995217218015147</v>
      </c>
      <c r="E174" s="118">
        <v>4121</v>
      </c>
      <c r="F174" s="119">
        <f t="shared" si="38"/>
        <v>4.1320049813200495</v>
      </c>
      <c r="G174" s="118">
        <v>4838</v>
      </c>
      <c r="H174" s="119">
        <f t="shared" si="39"/>
        <v>0.1739868963843727</v>
      </c>
      <c r="I174" s="118">
        <v>4128</v>
      </c>
      <c r="J174" s="119">
        <f t="shared" si="40"/>
        <v>-0.14675485737908223</v>
      </c>
      <c r="K174" s="118">
        <v>6510</v>
      </c>
      <c r="L174" s="119">
        <f t="shared" si="41"/>
        <v>0.57703488372093026</v>
      </c>
      <c r="M174" s="118"/>
      <c r="N174" s="119"/>
    </row>
    <row r="175" spans="2:14" ht="15.75" x14ac:dyDescent="0.25">
      <c r="B175" s="120" t="s">
        <v>30</v>
      </c>
      <c r="C175" s="121">
        <v>13883</v>
      </c>
      <c r="D175" s="122">
        <v>-0.84995893135051015</v>
      </c>
      <c r="E175" s="121">
        <v>67210</v>
      </c>
      <c r="F175" s="122">
        <f t="shared" si="38"/>
        <v>3.8411726572066556</v>
      </c>
      <c r="G175" s="121">
        <v>65652</v>
      </c>
      <c r="H175" s="122">
        <f t="shared" si="39"/>
        <v>-2.318107424490401E-2</v>
      </c>
      <c r="I175" s="121">
        <v>76293</v>
      </c>
      <c r="J175" s="122">
        <f t="shared" si="40"/>
        <v>0.16208188630963272</v>
      </c>
      <c r="K175" s="121">
        <v>85229</v>
      </c>
      <c r="L175" s="122">
        <f t="shared" si="41"/>
        <v>0.1171273904552188</v>
      </c>
      <c r="M175" s="121">
        <v>6767</v>
      </c>
      <c r="N175" s="122">
        <v>0.56571031929662197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3"/>
      <c r="K178" s="123"/>
      <c r="N178" s="79"/>
    </row>
    <row r="180" spans="1:15" ht="48.75" customHeight="1" thickBot="1" x14ac:dyDescent="0.3">
      <c r="B180" s="268" t="s">
        <v>270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0" t="s">
        <v>119</v>
      </c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</row>
    <row r="183" spans="1:15" ht="22.5" thickTop="1" thickBot="1" x14ac:dyDescent="0.3">
      <c r="B183" s="109"/>
      <c r="C183" s="292">
        <f>$C$7</f>
        <v>2020</v>
      </c>
      <c r="D183" s="293"/>
      <c r="E183" s="294">
        <f>$E$7</f>
        <v>2021</v>
      </c>
      <c r="F183" s="293"/>
      <c r="G183" s="294">
        <f>$G$7</f>
        <v>2022</v>
      </c>
      <c r="H183" s="293"/>
      <c r="I183" s="294">
        <f>$I$7</f>
        <v>2023</v>
      </c>
      <c r="J183" s="293"/>
      <c r="K183" s="294">
        <f>$K$7</f>
        <v>2024</v>
      </c>
      <c r="L183" s="293"/>
      <c r="M183" s="294">
        <f>$M$7</f>
        <v>2025</v>
      </c>
      <c r="N183" s="295"/>
    </row>
    <row r="184" spans="1:15" ht="16.5" thickTop="1" thickBot="1" x14ac:dyDescent="0.3">
      <c r="B184" s="85"/>
      <c r="C184" s="114" t="s">
        <v>69</v>
      </c>
      <c r="D184" s="115" t="str">
        <f>CONCATENATE("var. ",RIGHT(C183,2),"/",RIGHT(C183-1,2))</f>
        <v>var. 20/19</v>
      </c>
      <c r="E184" s="116" t="s">
        <v>69</v>
      </c>
      <c r="F184" s="115" t="str">
        <f>CONCATENATE("var. ",RIGHT(E183,2),"/",RIGHT(E183-1,2))</f>
        <v>var. 21/20</v>
      </c>
      <c r="G184" s="116" t="s">
        <v>69</v>
      </c>
      <c r="H184" s="115" t="str">
        <f>CONCATENATE("var. ",RIGHT(G183,2),"/",RIGHT(G183-1,2))</f>
        <v>var. 22/21</v>
      </c>
      <c r="I184" s="116" t="s">
        <v>69</v>
      </c>
      <c r="J184" s="115" t="s">
        <v>242</v>
      </c>
      <c r="K184" s="116" t="s">
        <v>69</v>
      </c>
      <c r="L184" s="115" t="s">
        <v>243</v>
      </c>
      <c r="M184" s="116" t="s">
        <v>69</v>
      </c>
      <c r="N184" s="115" t="s">
        <v>263</v>
      </c>
    </row>
    <row r="185" spans="1:15" x14ac:dyDescent="0.25">
      <c r="A185" s="123"/>
      <c r="B185" s="117" t="s">
        <v>71</v>
      </c>
      <c r="C185" s="118">
        <v>2047</v>
      </c>
      <c r="D185" s="119">
        <v>-0.37323943661971826</v>
      </c>
      <c r="E185" s="118">
        <v>24</v>
      </c>
      <c r="F185" s="119">
        <f t="shared" ref="F185:F197" si="43">IFERROR(E185/C185-1,"-")</f>
        <v>-0.98827552515876893</v>
      </c>
      <c r="G185" s="118">
        <v>3777</v>
      </c>
      <c r="H185" s="119">
        <f t="shared" ref="H185:H197" si="44">IFERROR(G185/E185-1,"-")</f>
        <v>156.375</v>
      </c>
      <c r="I185" s="118">
        <v>3304</v>
      </c>
      <c r="J185" s="119">
        <f t="shared" ref="J185:J197" si="45">IFERROR(I185/G185-1,"-")</f>
        <v>-0.12523166534286467</v>
      </c>
      <c r="K185" s="118">
        <v>3117</v>
      </c>
      <c r="L185" s="119">
        <f t="shared" ref="L185:L197" si="46">IFERROR(K185/I185-1,"-")</f>
        <v>-5.6598062953995165E-2</v>
      </c>
      <c r="M185" s="118">
        <v>2934</v>
      </c>
      <c r="N185" s="119">
        <f t="shared" ref="N185:N193" si="47">IFERROR(M185/K185-1,"-")</f>
        <v>-5.8710298363811364E-2</v>
      </c>
    </row>
    <row r="186" spans="1:15" x14ac:dyDescent="0.25">
      <c r="B186" s="117" t="s">
        <v>73</v>
      </c>
      <c r="C186" s="118">
        <v>2775</v>
      </c>
      <c r="D186" s="119">
        <v>0.53399668325041461</v>
      </c>
      <c r="E186" s="118">
        <v>97</v>
      </c>
      <c r="F186" s="119">
        <f t="shared" si="43"/>
        <v>-0.96504504504504507</v>
      </c>
      <c r="G186" s="118">
        <v>2670</v>
      </c>
      <c r="H186" s="119">
        <f t="shared" si="44"/>
        <v>26.52577319587629</v>
      </c>
      <c r="I186" s="118">
        <v>4270</v>
      </c>
      <c r="J186" s="119">
        <f t="shared" si="45"/>
        <v>0.59925093632958792</v>
      </c>
      <c r="K186" s="118">
        <v>3826</v>
      </c>
      <c r="L186" s="119">
        <f t="shared" si="46"/>
        <v>-0.1039812646370023</v>
      </c>
      <c r="M186" s="118"/>
      <c r="N186" s="119"/>
    </row>
    <row r="187" spans="1:15" x14ac:dyDescent="0.25">
      <c r="B187" s="117" t="s">
        <v>75</v>
      </c>
      <c r="C187" s="118">
        <v>1005</v>
      </c>
      <c r="D187" s="119">
        <v>-0.6405579399141631</v>
      </c>
      <c r="E187" s="118">
        <v>852</v>
      </c>
      <c r="F187" s="119">
        <f t="shared" si="43"/>
        <v>-0.15223880597014927</v>
      </c>
      <c r="G187" s="118">
        <v>4541</v>
      </c>
      <c r="H187" s="119">
        <f t="shared" si="44"/>
        <v>4.32981220657277</v>
      </c>
      <c r="I187" s="118">
        <v>3083</v>
      </c>
      <c r="J187" s="119">
        <f t="shared" si="45"/>
        <v>-0.32107465316009687</v>
      </c>
      <c r="K187" s="118">
        <v>2968</v>
      </c>
      <c r="L187" s="119">
        <f t="shared" si="46"/>
        <v>-3.7301329873499878E-2</v>
      </c>
      <c r="M187" s="118"/>
      <c r="N187" s="119"/>
    </row>
    <row r="188" spans="1:15" x14ac:dyDescent="0.25">
      <c r="B188" s="117" t="s">
        <v>77</v>
      </c>
      <c r="C188" s="118">
        <v>0</v>
      </c>
      <c r="D188" s="119">
        <v>-1</v>
      </c>
      <c r="E188" s="118">
        <v>1103</v>
      </c>
      <c r="F188" s="119" t="str">
        <f t="shared" si="43"/>
        <v>-</v>
      </c>
      <c r="G188" s="118">
        <v>5354</v>
      </c>
      <c r="H188" s="119">
        <f t="shared" si="44"/>
        <v>3.8540344514959202</v>
      </c>
      <c r="I188" s="118">
        <v>2209</v>
      </c>
      <c r="J188" s="119">
        <f t="shared" si="45"/>
        <v>-0.58741128128502051</v>
      </c>
      <c r="K188" s="118">
        <v>2779</v>
      </c>
      <c r="L188" s="119">
        <f t="shared" si="46"/>
        <v>0.25803531009506564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2887</v>
      </c>
      <c r="F189" s="119" t="str">
        <f t="shared" si="43"/>
        <v>-</v>
      </c>
      <c r="G189" s="118">
        <v>3171</v>
      </c>
      <c r="H189" s="119">
        <f t="shared" si="44"/>
        <v>9.8372012469691628E-2</v>
      </c>
      <c r="I189" s="118">
        <v>2062</v>
      </c>
      <c r="J189" s="119">
        <f t="shared" si="45"/>
        <v>-0.3497319457584358</v>
      </c>
      <c r="K189" s="118">
        <v>1796</v>
      </c>
      <c r="L189" s="119">
        <f t="shared" si="46"/>
        <v>-0.12900096993210475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5012</v>
      </c>
      <c r="F190" s="119" t="str">
        <f t="shared" si="43"/>
        <v>-</v>
      </c>
      <c r="G190" s="118">
        <v>2792</v>
      </c>
      <c r="H190" s="119">
        <f t="shared" si="44"/>
        <v>-0.44293695131683963</v>
      </c>
      <c r="I190" s="118">
        <v>1595</v>
      </c>
      <c r="J190" s="119">
        <f t="shared" si="45"/>
        <v>-0.42872492836676213</v>
      </c>
      <c r="K190" s="118">
        <v>1704</v>
      </c>
      <c r="L190" s="119">
        <f t="shared" si="46"/>
        <v>6.8338557993730342E-2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6248</v>
      </c>
      <c r="F191" s="119" t="str">
        <f t="shared" si="43"/>
        <v>-</v>
      </c>
      <c r="G191" s="118">
        <v>5024</v>
      </c>
      <c r="H191" s="119">
        <f t="shared" si="44"/>
        <v>-0.19590268886043538</v>
      </c>
      <c r="I191" s="118">
        <v>11773</v>
      </c>
      <c r="J191" s="119">
        <f t="shared" si="45"/>
        <v>1.3433519108280256</v>
      </c>
      <c r="K191" s="118">
        <v>2649</v>
      </c>
      <c r="L191" s="119">
        <f t="shared" si="46"/>
        <v>-0.77499362949120876</v>
      </c>
      <c r="M191" s="118"/>
      <c r="N191" s="119"/>
    </row>
    <row r="192" spans="1:15" x14ac:dyDescent="0.25">
      <c r="B192" s="117" t="s">
        <v>85</v>
      </c>
      <c r="C192" s="118">
        <v>3277</v>
      </c>
      <c r="D192" s="119">
        <v>0.18431514275388516</v>
      </c>
      <c r="E192" s="118">
        <v>4263</v>
      </c>
      <c r="F192" s="119">
        <f t="shared" si="43"/>
        <v>0.30088495575221241</v>
      </c>
      <c r="G192" s="118">
        <v>3955</v>
      </c>
      <c r="H192" s="119">
        <f t="shared" si="44"/>
        <v>-7.2249589490968824E-2</v>
      </c>
      <c r="I192" s="118">
        <v>1969</v>
      </c>
      <c r="J192" s="119">
        <f t="shared" si="45"/>
        <v>-0.50214917825537286</v>
      </c>
      <c r="K192" s="118">
        <v>2079</v>
      </c>
      <c r="L192" s="119">
        <f t="shared" si="46"/>
        <v>5.5865921787709549E-2</v>
      </c>
      <c r="M192" s="118"/>
      <c r="N192" s="119"/>
    </row>
    <row r="193" spans="2:15" x14ac:dyDescent="0.25">
      <c r="B193" s="117" t="s">
        <v>87</v>
      </c>
      <c r="C193" s="118">
        <v>8307</v>
      </c>
      <c r="D193" s="119">
        <v>2.9073377234242708</v>
      </c>
      <c r="E193" s="118">
        <v>4691</v>
      </c>
      <c r="F193" s="119">
        <f t="shared" si="43"/>
        <v>-0.4352955338870832</v>
      </c>
      <c r="G193" s="118">
        <v>2964</v>
      </c>
      <c r="H193" s="119">
        <f t="shared" si="44"/>
        <v>-0.36815178000426352</v>
      </c>
      <c r="I193" s="118">
        <v>2896</v>
      </c>
      <c r="J193" s="119">
        <f t="shared" si="45"/>
        <v>-2.2941970310391357E-2</v>
      </c>
      <c r="K193" s="118">
        <v>2306</v>
      </c>
      <c r="L193" s="119">
        <f t="shared" si="46"/>
        <v>-0.20372928176795579</v>
      </c>
      <c r="M193" s="118"/>
      <c r="N193" s="119"/>
    </row>
    <row r="194" spans="2:15" x14ac:dyDescent="0.25">
      <c r="B194" s="117" t="s">
        <v>89</v>
      </c>
      <c r="C194" s="118">
        <v>1415</v>
      </c>
      <c r="D194" s="119">
        <v>-6.353408338848443E-2</v>
      </c>
      <c r="E194" s="118">
        <v>3652</v>
      </c>
      <c r="F194" s="119">
        <f t="shared" si="43"/>
        <v>1.5809187279151944</v>
      </c>
      <c r="G194" s="118">
        <v>2701</v>
      </c>
      <c r="H194" s="119">
        <f t="shared" si="44"/>
        <v>-0.26040525739320919</v>
      </c>
      <c r="I194" s="118">
        <v>2228</v>
      </c>
      <c r="J194" s="119">
        <f t="shared" si="45"/>
        <v>-0.17512032580525727</v>
      </c>
      <c r="K194" s="118">
        <v>3906</v>
      </c>
      <c r="L194" s="119">
        <f t="shared" si="46"/>
        <v>0.7531418312387792</v>
      </c>
      <c r="M194" s="118"/>
      <c r="N194" s="119"/>
    </row>
    <row r="195" spans="2:15" x14ac:dyDescent="0.25">
      <c r="B195" s="117" t="s">
        <v>91</v>
      </c>
      <c r="C195" s="118">
        <v>419</v>
      </c>
      <c r="D195" s="119">
        <v>-0.83451816745655605</v>
      </c>
      <c r="E195" s="118">
        <v>4579</v>
      </c>
      <c r="F195" s="119">
        <f t="shared" si="43"/>
        <v>9.928400954653938</v>
      </c>
      <c r="G195" s="118">
        <v>2267</v>
      </c>
      <c r="H195" s="119">
        <f t="shared" si="44"/>
        <v>-0.50491373662371697</v>
      </c>
      <c r="I195" s="118">
        <v>3491</v>
      </c>
      <c r="J195" s="119">
        <f t="shared" si="45"/>
        <v>0.53992059991177777</v>
      </c>
      <c r="K195" s="118">
        <v>3622</v>
      </c>
      <c r="L195" s="119">
        <f t="shared" si="46"/>
        <v>3.7525064451446655E-2</v>
      </c>
      <c r="M195" s="118"/>
      <c r="N195" s="119"/>
    </row>
    <row r="196" spans="2:15" x14ac:dyDescent="0.25">
      <c r="B196" s="117" t="s">
        <v>93</v>
      </c>
      <c r="C196" s="118">
        <v>447</v>
      </c>
      <c r="D196" s="119">
        <v>-0.74602272727272734</v>
      </c>
      <c r="E196" s="118">
        <v>3489</v>
      </c>
      <c r="F196" s="119">
        <f t="shared" si="43"/>
        <v>6.8053691275167782</v>
      </c>
      <c r="G196" s="118">
        <v>2033</v>
      </c>
      <c r="H196" s="119">
        <f t="shared" si="44"/>
        <v>-0.41731155058756086</v>
      </c>
      <c r="I196" s="118">
        <v>3386</v>
      </c>
      <c r="J196" s="119">
        <f t="shared" si="45"/>
        <v>0.66551893753074265</v>
      </c>
      <c r="K196" s="118">
        <v>2445</v>
      </c>
      <c r="L196" s="119">
        <f t="shared" si="46"/>
        <v>-0.27790903721204963</v>
      </c>
      <c r="M196" s="118"/>
      <c r="N196" s="119"/>
    </row>
    <row r="197" spans="2:15" ht="15.75" x14ac:dyDescent="0.25">
      <c r="B197" s="120" t="s">
        <v>30</v>
      </c>
      <c r="C197" s="121">
        <v>19818</v>
      </c>
      <c r="D197" s="122">
        <v>-0.33862839979976644</v>
      </c>
      <c r="E197" s="121">
        <v>36897</v>
      </c>
      <c r="F197" s="122">
        <f t="shared" si="43"/>
        <v>0.86179231002119283</v>
      </c>
      <c r="G197" s="121">
        <v>41249</v>
      </c>
      <c r="H197" s="122">
        <f t="shared" si="44"/>
        <v>0.11794996883215436</v>
      </c>
      <c r="I197" s="121">
        <v>42266</v>
      </c>
      <c r="J197" s="122">
        <f t="shared" si="45"/>
        <v>2.4655143154985515E-2</v>
      </c>
      <c r="K197" s="121">
        <v>33197</v>
      </c>
      <c r="L197" s="122">
        <f t="shared" si="46"/>
        <v>-0.21456963043581134</v>
      </c>
      <c r="M197" s="121">
        <v>2934</v>
      </c>
      <c r="N197" s="122">
        <v>-5.8710298363811364E-2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3"/>
      <c r="K200" s="123"/>
      <c r="N200" s="79"/>
    </row>
    <row r="202" spans="2:15" ht="48.75" customHeight="1" thickBot="1" x14ac:dyDescent="0.3">
      <c r="B202" s="268" t="s">
        <v>271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0" t="s">
        <v>123</v>
      </c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</row>
    <row r="205" spans="2:15" ht="22.5" thickTop="1" thickBot="1" x14ac:dyDescent="0.3">
      <c r="B205" s="109"/>
      <c r="C205" s="292">
        <f>$C$7</f>
        <v>2020</v>
      </c>
      <c r="D205" s="293"/>
      <c r="E205" s="294">
        <f>$E$7</f>
        <v>2021</v>
      </c>
      <c r="F205" s="293"/>
      <c r="G205" s="294">
        <f>$G$7</f>
        <v>2022</v>
      </c>
      <c r="H205" s="293"/>
      <c r="I205" s="294">
        <f>$I$7</f>
        <v>2023</v>
      </c>
      <c r="J205" s="293"/>
      <c r="K205" s="294">
        <f>$K$7</f>
        <v>2024</v>
      </c>
      <c r="L205" s="293"/>
      <c r="M205" s="294">
        <f>$M$7</f>
        <v>2025</v>
      </c>
      <c r="N205" s="295"/>
    </row>
    <row r="206" spans="2:15" ht="16.5" thickTop="1" thickBot="1" x14ac:dyDescent="0.3">
      <c r="B206" s="85"/>
      <c r="C206" s="114" t="s">
        <v>69</v>
      </c>
      <c r="D206" s="115" t="str">
        <f>CONCATENATE("var. ",RIGHT(C205,2),"/",RIGHT(C205-1,2))</f>
        <v>var. 20/19</v>
      </c>
      <c r="E206" s="116" t="s">
        <v>69</v>
      </c>
      <c r="F206" s="115" t="str">
        <f>CONCATENATE("var. ",RIGHT(E205,2),"/",RIGHT(E205-1,2))</f>
        <v>var. 21/20</v>
      </c>
      <c r="G206" s="116" t="s">
        <v>69</v>
      </c>
      <c r="H206" s="115" t="str">
        <f>CONCATENATE("var. ",RIGHT(G205,2),"/",RIGHT(G205-1,2))</f>
        <v>var. 22/21</v>
      </c>
      <c r="I206" s="116" t="s">
        <v>69</v>
      </c>
      <c r="J206" s="115" t="s">
        <v>242</v>
      </c>
      <c r="K206" s="116" t="s">
        <v>69</v>
      </c>
      <c r="L206" s="115" t="s">
        <v>243</v>
      </c>
      <c r="M206" s="116" t="s">
        <v>69</v>
      </c>
      <c r="N206" s="115" t="s">
        <v>263</v>
      </c>
    </row>
    <row r="207" spans="2:15" x14ac:dyDescent="0.25">
      <c r="B207" s="117" t="s">
        <v>71</v>
      </c>
      <c r="C207" s="118">
        <v>2150</v>
      </c>
      <c r="D207" s="119">
        <v>0.62509448223733943</v>
      </c>
      <c r="E207" s="118">
        <v>0</v>
      </c>
      <c r="F207" s="119">
        <f t="shared" ref="F207:F219" si="48">IFERROR(E207/C207-1,"-")</f>
        <v>-1</v>
      </c>
      <c r="G207" s="118">
        <v>4353</v>
      </c>
      <c r="H207" s="119" t="str">
        <f t="shared" ref="H207:H219" si="49">IFERROR(G207/E207-1,"-")</f>
        <v>-</v>
      </c>
      <c r="I207" s="118">
        <v>2835</v>
      </c>
      <c r="J207" s="119">
        <f t="shared" ref="J207:J219" si="50">IFERROR(I207/G207-1,"-")</f>
        <v>-0.34872501722949689</v>
      </c>
      <c r="K207" s="118">
        <v>3216</v>
      </c>
      <c r="L207" s="119">
        <f t="shared" ref="L207:L219" si="51">IFERROR(K207/I207-1,"-")</f>
        <v>0.13439153439153428</v>
      </c>
      <c r="M207" s="118">
        <v>3126</v>
      </c>
      <c r="N207" s="119">
        <f t="shared" ref="N207:N215" si="52">IFERROR(M207/K207-1,"-")</f>
        <v>-2.7985074626865725E-2</v>
      </c>
    </row>
    <row r="208" spans="2:15" x14ac:dyDescent="0.25">
      <c r="B208" s="117" t="s">
        <v>73</v>
      </c>
      <c r="C208" s="118">
        <v>1375</v>
      </c>
      <c r="D208" s="119">
        <v>-0.43205287071458076</v>
      </c>
      <c r="E208" s="118">
        <v>89</v>
      </c>
      <c r="F208" s="119">
        <f t="shared" si="48"/>
        <v>-0.93527272727272726</v>
      </c>
      <c r="G208" s="118">
        <v>3212</v>
      </c>
      <c r="H208" s="119">
        <f t="shared" si="49"/>
        <v>35.08988764044944</v>
      </c>
      <c r="I208" s="118">
        <v>2109</v>
      </c>
      <c r="J208" s="119">
        <f t="shared" si="50"/>
        <v>-0.34339975093399755</v>
      </c>
      <c r="K208" s="118">
        <v>4610</v>
      </c>
      <c r="L208" s="119">
        <f t="shared" si="51"/>
        <v>1.1858700806069229</v>
      </c>
      <c r="M208" s="118"/>
      <c r="N208" s="119"/>
    </row>
    <row r="209" spans="2:15" x14ac:dyDescent="0.25">
      <c r="B209" s="117" t="s">
        <v>75</v>
      </c>
      <c r="C209" s="118">
        <v>654</v>
      </c>
      <c r="D209" s="119">
        <v>-0.70540540540540542</v>
      </c>
      <c r="E209" s="118">
        <v>152</v>
      </c>
      <c r="F209" s="119">
        <f t="shared" si="48"/>
        <v>-0.76758409785932724</v>
      </c>
      <c r="G209" s="118">
        <v>5444</v>
      </c>
      <c r="H209" s="119">
        <f t="shared" si="49"/>
        <v>34.815789473684212</v>
      </c>
      <c r="I209" s="118">
        <v>4068</v>
      </c>
      <c r="J209" s="119">
        <f t="shared" si="50"/>
        <v>-0.25275532696546654</v>
      </c>
      <c r="K209" s="118">
        <v>2983</v>
      </c>
      <c r="L209" s="119">
        <f t="shared" si="51"/>
        <v>-0.26671583087512296</v>
      </c>
      <c r="M209" s="118"/>
      <c r="N209" s="119"/>
    </row>
    <row r="210" spans="2:15" x14ac:dyDescent="0.25">
      <c r="B210" s="117" t="s">
        <v>77</v>
      </c>
      <c r="C210" s="118">
        <v>0</v>
      </c>
      <c r="D210" s="119">
        <v>-1</v>
      </c>
      <c r="E210" s="118">
        <v>283</v>
      </c>
      <c r="F210" s="119" t="str">
        <f t="shared" si="48"/>
        <v>-</v>
      </c>
      <c r="G210" s="118">
        <v>3263</v>
      </c>
      <c r="H210" s="119">
        <f t="shared" si="49"/>
        <v>10.530035335689046</v>
      </c>
      <c r="I210" s="118">
        <v>4140</v>
      </c>
      <c r="J210" s="119">
        <f t="shared" si="50"/>
        <v>0.26877106956788221</v>
      </c>
      <c r="K210" s="118">
        <v>4037</v>
      </c>
      <c r="L210" s="119">
        <f t="shared" si="51"/>
        <v>-2.4879227053140052E-2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660</v>
      </c>
      <c r="F211" s="119" t="str">
        <f t="shared" si="48"/>
        <v>-</v>
      </c>
      <c r="G211" s="118">
        <v>6241</v>
      </c>
      <c r="H211" s="119">
        <f t="shared" si="49"/>
        <v>8.4560606060606069</v>
      </c>
      <c r="I211" s="118">
        <v>3512</v>
      </c>
      <c r="J211" s="119">
        <f t="shared" si="50"/>
        <v>-0.43726966832238423</v>
      </c>
      <c r="K211" s="118">
        <v>5058</v>
      </c>
      <c r="L211" s="119">
        <f t="shared" si="51"/>
        <v>0.44020501138952173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4844</v>
      </c>
      <c r="F212" s="119" t="str">
        <f t="shared" si="48"/>
        <v>-</v>
      </c>
      <c r="G212" s="118">
        <v>2005</v>
      </c>
      <c r="H212" s="119">
        <f t="shared" si="49"/>
        <v>-0.58608587943848067</v>
      </c>
      <c r="I212" s="118">
        <v>2054</v>
      </c>
      <c r="J212" s="119">
        <f t="shared" si="50"/>
        <v>2.4438902743142199E-2</v>
      </c>
      <c r="K212" s="118">
        <v>2200</v>
      </c>
      <c r="L212" s="119">
        <f t="shared" si="51"/>
        <v>7.1080817916260974E-2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4008</v>
      </c>
      <c r="F213" s="119" t="str">
        <f t="shared" si="48"/>
        <v>-</v>
      </c>
      <c r="G213" s="118">
        <v>2052</v>
      </c>
      <c r="H213" s="119">
        <f t="shared" si="49"/>
        <v>-0.4880239520958084</v>
      </c>
      <c r="I213" s="118">
        <v>3330</v>
      </c>
      <c r="J213" s="119">
        <f t="shared" si="50"/>
        <v>0.62280701754385959</v>
      </c>
      <c r="K213" s="118">
        <v>2447</v>
      </c>
      <c r="L213" s="119">
        <f t="shared" si="51"/>
        <v>-0.2651651651651652</v>
      </c>
      <c r="M213" s="118"/>
      <c r="N213" s="119"/>
    </row>
    <row r="214" spans="2:15" x14ac:dyDescent="0.25">
      <c r="B214" s="117" t="s">
        <v>85</v>
      </c>
      <c r="C214" s="118">
        <v>3058</v>
      </c>
      <c r="D214" s="119">
        <v>0.96782496782496774</v>
      </c>
      <c r="E214" s="118">
        <v>3790</v>
      </c>
      <c r="F214" s="119">
        <f t="shared" si="48"/>
        <v>0.23937213865271412</v>
      </c>
      <c r="G214" s="118">
        <v>1997</v>
      </c>
      <c r="H214" s="119">
        <f t="shared" si="49"/>
        <v>-0.47308707124010552</v>
      </c>
      <c r="I214" s="118">
        <v>3575</v>
      </c>
      <c r="J214" s="119">
        <f t="shared" si="50"/>
        <v>0.79018527791687521</v>
      </c>
      <c r="K214" s="118">
        <v>2598</v>
      </c>
      <c r="L214" s="119">
        <f t="shared" si="51"/>
        <v>-0.27328671328671328</v>
      </c>
      <c r="M214" s="118"/>
      <c r="N214" s="119"/>
    </row>
    <row r="215" spans="2:15" x14ac:dyDescent="0.25">
      <c r="B215" s="117" t="s">
        <v>87</v>
      </c>
      <c r="C215" s="118">
        <v>184</v>
      </c>
      <c r="D215" s="119">
        <v>-0.77199504337050806</v>
      </c>
      <c r="E215" s="118">
        <v>4776</v>
      </c>
      <c r="F215" s="119">
        <f t="shared" si="48"/>
        <v>24.956521739130434</v>
      </c>
      <c r="G215" s="118">
        <v>3035</v>
      </c>
      <c r="H215" s="119">
        <f t="shared" si="49"/>
        <v>-0.36453098827470687</v>
      </c>
      <c r="I215" s="118">
        <v>3026</v>
      </c>
      <c r="J215" s="119">
        <f t="shared" si="50"/>
        <v>-2.9654036243822457E-3</v>
      </c>
      <c r="K215" s="118">
        <v>2654</v>
      </c>
      <c r="L215" s="119">
        <f t="shared" si="51"/>
        <v>-0.12293456708526107</v>
      </c>
      <c r="M215" s="118"/>
      <c r="N215" s="119"/>
    </row>
    <row r="216" spans="2:15" x14ac:dyDescent="0.25">
      <c r="B216" s="117" t="s">
        <v>89</v>
      </c>
      <c r="C216" s="118">
        <v>230</v>
      </c>
      <c r="D216" s="119">
        <v>-0.86612339930151339</v>
      </c>
      <c r="E216" s="118">
        <v>5117</v>
      </c>
      <c r="F216" s="119">
        <f t="shared" si="48"/>
        <v>21.247826086956522</v>
      </c>
      <c r="G216" s="118">
        <v>3070</v>
      </c>
      <c r="H216" s="119">
        <f t="shared" si="49"/>
        <v>-0.40003908540160249</v>
      </c>
      <c r="I216" s="118">
        <v>6655</v>
      </c>
      <c r="J216" s="119">
        <f t="shared" si="50"/>
        <v>1.1677524429967425</v>
      </c>
      <c r="K216" s="118">
        <v>4208</v>
      </c>
      <c r="L216" s="119">
        <f t="shared" si="51"/>
        <v>-0.36769346356123211</v>
      </c>
      <c r="M216" s="118"/>
      <c r="N216" s="119"/>
    </row>
    <row r="217" spans="2:15" x14ac:dyDescent="0.25">
      <c r="B217" s="117" t="s">
        <v>91</v>
      </c>
      <c r="C217" s="118">
        <v>711</v>
      </c>
      <c r="D217" s="119">
        <v>-0.5415860735009671</v>
      </c>
      <c r="E217" s="118">
        <v>2680</v>
      </c>
      <c r="F217" s="119">
        <f t="shared" si="48"/>
        <v>2.7693389592123769</v>
      </c>
      <c r="G217" s="118">
        <v>3898</v>
      </c>
      <c r="H217" s="119">
        <f t="shared" si="49"/>
        <v>0.45447761194029845</v>
      </c>
      <c r="I217" s="118">
        <v>3172</v>
      </c>
      <c r="J217" s="119">
        <f t="shared" si="50"/>
        <v>-0.18624935864545922</v>
      </c>
      <c r="K217" s="118">
        <v>4236</v>
      </c>
      <c r="L217" s="119">
        <f t="shared" si="51"/>
        <v>0.33543505674653207</v>
      </c>
      <c r="M217" s="118"/>
      <c r="N217" s="119"/>
    </row>
    <row r="218" spans="2:15" x14ac:dyDescent="0.25">
      <c r="B218" s="117" t="s">
        <v>93</v>
      </c>
      <c r="C218" s="118">
        <v>466</v>
      </c>
      <c r="D218" s="119">
        <v>-0.70450221940393154</v>
      </c>
      <c r="E218" s="118">
        <v>3062</v>
      </c>
      <c r="F218" s="119">
        <f t="shared" si="48"/>
        <v>5.570815450643777</v>
      </c>
      <c r="G218" s="118">
        <v>2693</v>
      </c>
      <c r="H218" s="119">
        <f t="shared" si="49"/>
        <v>-0.12050947093403008</v>
      </c>
      <c r="I218" s="118">
        <v>3659</v>
      </c>
      <c r="J218" s="119">
        <f t="shared" si="50"/>
        <v>0.35870776086149281</v>
      </c>
      <c r="K218" s="118">
        <v>3130</v>
      </c>
      <c r="L218" s="119">
        <f t="shared" si="51"/>
        <v>-0.14457502049740367</v>
      </c>
      <c r="M218" s="118"/>
      <c r="N218" s="119"/>
    </row>
    <row r="219" spans="2:15" ht="15.75" x14ac:dyDescent="0.25">
      <c r="B219" s="120" t="s">
        <v>30</v>
      </c>
      <c r="C219" s="121">
        <v>9005</v>
      </c>
      <c r="D219" s="122">
        <v>-0.51700278910105135</v>
      </c>
      <c r="E219" s="121">
        <v>29461</v>
      </c>
      <c r="F219" s="122">
        <f t="shared" si="48"/>
        <v>2.2716268739589118</v>
      </c>
      <c r="G219" s="121">
        <v>41263</v>
      </c>
      <c r="H219" s="122">
        <f t="shared" si="49"/>
        <v>0.40059739995247945</v>
      </c>
      <c r="I219" s="121">
        <v>42135</v>
      </c>
      <c r="J219" s="122">
        <f t="shared" si="50"/>
        <v>2.113273392627768E-2</v>
      </c>
      <c r="K219" s="121">
        <v>41377</v>
      </c>
      <c r="L219" s="122">
        <f t="shared" si="51"/>
        <v>-1.7989794707487849E-2</v>
      </c>
      <c r="M219" s="121">
        <v>3126</v>
      </c>
      <c r="N219" s="122">
        <v>-2.7985074626865725E-2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3"/>
      <c r="K222" s="123"/>
      <c r="N222" s="79"/>
    </row>
    <row r="224" spans="2:15" ht="48.75" customHeight="1" thickBot="1" x14ac:dyDescent="0.3">
      <c r="B224" s="268" t="s">
        <v>272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4" t="str">
        <f>C226</f>
        <v>Dinamarca</v>
      </c>
      <c r="C226" s="290" t="s">
        <v>128</v>
      </c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</row>
    <row r="227" spans="2:15" ht="22.5" thickTop="1" thickBot="1" x14ac:dyDescent="0.3">
      <c r="B227" s="109"/>
      <c r="C227" s="292">
        <f>$C$7</f>
        <v>2020</v>
      </c>
      <c r="D227" s="293"/>
      <c r="E227" s="294">
        <f>$E$7</f>
        <v>2021</v>
      </c>
      <c r="F227" s="293"/>
      <c r="G227" s="294">
        <f>$G$7</f>
        <v>2022</v>
      </c>
      <c r="H227" s="293"/>
      <c r="I227" s="294">
        <f>$I$7</f>
        <v>2023</v>
      </c>
      <c r="J227" s="293"/>
      <c r="K227" s="294">
        <f>$K$7</f>
        <v>2024</v>
      </c>
      <c r="L227" s="293"/>
      <c r="M227" s="294">
        <f>$M$7</f>
        <v>2025</v>
      </c>
      <c r="N227" s="295"/>
    </row>
    <row r="228" spans="2:15" ht="16.5" thickTop="1" thickBot="1" x14ac:dyDescent="0.3">
      <c r="B228" s="85"/>
      <c r="C228" s="114" t="s">
        <v>69</v>
      </c>
      <c r="D228" s="115" t="str">
        <f>CONCATENATE("var. ",RIGHT(C227,2),"/",RIGHT(C227-1,2))</f>
        <v>var. 20/19</v>
      </c>
      <c r="E228" s="116" t="s">
        <v>69</v>
      </c>
      <c r="F228" s="115" t="str">
        <f>CONCATENATE("var. ",RIGHT(E227,2),"/",RIGHT(E227-1,2))</f>
        <v>var. 21/20</v>
      </c>
      <c r="G228" s="116" t="s">
        <v>69</v>
      </c>
      <c r="H228" s="115" t="str">
        <f>CONCATENATE("var. ",RIGHT(G227,2),"/",RIGHT(G227-1,2))</f>
        <v>var. 22/21</v>
      </c>
      <c r="I228" s="116" t="s">
        <v>69</v>
      </c>
      <c r="J228" s="115" t="s">
        <v>242</v>
      </c>
      <c r="K228" s="116" t="s">
        <v>69</v>
      </c>
      <c r="L228" s="115" t="s">
        <v>243</v>
      </c>
      <c r="M228" s="116" t="s">
        <v>69</v>
      </c>
      <c r="N228" s="115" t="s">
        <v>263</v>
      </c>
    </row>
    <row r="229" spans="2:15" x14ac:dyDescent="0.25">
      <c r="B229" s="117" t="s">
        <v>71</v>
      </c>
      <c r="C229" s="118">
        <v>854</v>
      </c>
      <c r="D229" s="119">
        <v>0.60225140712945602</v>
      </c>
      <c r="E229" s="118">
        <v>0</v>
      </c>
      <c r="F229" s="119">
        <f t="shared" ref="F229:F241" si="53">IFERROR(E229/C229-1,"-")</f>
        <v>-1</v>
      </c>
      <c r="G229" s="118">
        <v>804</v>
      </c>
      <c r="H229" s="119" t="str">
        <f t="shared" ref="H229:H241" si="54">IFERROR(G229/E229-1,"-")</f>
        <v>-</v>
      </c>
      <c r="I229" s="118">
        <v>1171</v>
      </c>
      <c r="J229" s="119">
        <f t="shared" ref="J229:J241" si="55">IFERROR(I229/G229-1,"-")</f>
        <v>0.45646766169154218</v>
      </c>
      <c r="K229" s="118">
        <v>2119</v>
      </c>
      <c r="L229" s="119">
        <f t="shared" ref="L229:L241" si="56">IFERROR(K229/I229-1,"-")</f>
        <v>0.80956447480785654</v>
      </c>
      <c r="M229" s="118">
        <v>1241</v>
      </c>
      <c r="N229" s="119">
        <f t="shared" ref="N229:N237" si="57">IFERROR(M229/K229-1,"-")</f>
        <v>-0.41434638980651251</v>
      </c>
    </row>
    <row r="230" spans="2:15" x14ac:dyDescent="0.25">
      <c r="B230" s="117" t="s">
        <v>73</v>
      </c>
      <c r="C230" s="118">
        <v>936</v>
      </c>
      <c r="D230" s="119">
        <v>-0.10772163965681603</v>
      </c>
      <c r="E230" s="118">
        <v>0</v>
      </c>
      <c r="F230" s="119">
        <f t="shared" si="53"/>
        <v>-1</v>
      </c>
      <c r="G230" s="118">
        <v>960</v>
      </c>
      <c r="H230" s="119" t="str">
        <f t="shared" si="54"/>
        <v>-</v>
      </c>
      <c r="I230" s="118">
        <v>1915</v>
      </c>
      <c r="J230" s="119">
        <f t="shared" si="55"/>
        <v>0.99479166666666674</v>
      </c>
      <c r="K230" s="118">
        <v>3693</v>
      </c>
      <c r="L230" s="119">
        <f t="shared" si="56"/>
        <v>0.92845953002610959</v>
      </c>
      <c r="M230" s="118"/>
      <c r="N230" s="119"/>
    </row>
    <row r="231" spans="2:15" x14ac:dyDescent="0.25">
      <c r="B231" s="117" t="s">
        <v>75</v>
      </c>
      <c r="C231" s="118">
        <v>487</v>
      </c>
      <c r="D231" s="119">
        <v>-0.53751187084520424</v>
      </c>
      <c r="E231" s="118">
        <v>0</v>
      </c>
      <c r="F231" s="119">
        <f t="shared" si="53"/>
        <v>-1</v>
      </c>
      <c r="G231" s="118">
        <v>982</v>
      </c>
      <c r="H231" s="119" t="str">
        <f t="shared" si="54"/>
        <v>-</v>
      </c>
      <c r="I231" s="118">
        <v>1528</v>
      </c>
      <c r="J231" s="119">
        <f t="shared" si="55"/>
        <v>0.55600814663951126</v>
      </c>
      <c r="K231" s="118">
        <v>2780</v>
      </c>
      <c r="L231" s="119">
        <f t="shared" si="56"/>
        <v>0.81937172774869116</v>
      </c>
      <c r="M231" s="118"/>
      <c r="N231" s="119"/>
    </row>
    <row r="232" spans="2:15" x14ac:dyDescent="0.25">
      <c r="B232" s="117" t="s">
        <v>77</v>
      </c>
      <c r="C232" s="118">
        <v>0</v>
      </c>
      <c r="D232" s="119">
        <v>-1</v>
      </c>
      <c r="E232" s="118">
        <v>27</v>
      </c>
      <c r="F232" s="119" t="str">
        <f t="shared" si="53"/>
        <v>-</v>
      </c>
      <c r="G232" s="118">
        <v>510</v>
      </c>
      <c r="H232" s="119">
        <f t="shared" si="54"/>
        <v>17.888888888888889</v>
      </c>
      <c r="I232" s="118">
        <v>404</v>
      </c>
      <c r="J232" s="119">
        <f t="shared" si="55"/>
        <v>-0.207843137254902</v>
      </c>
      <c r="K232" s="118">
        <v>629</v>
      </c>
      <c r="L232" s="119">
        <f t="shared" si="56"/>
        <v>0.55693069306930698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0</v>
      </c>
      <c r="F233" s="119" t="str">
        <f t="shared" si="53"/>
        <v>-</v>
      </c>
      <c r="G233" s="118">
        <v>64</v>
      </c>
      <c r="H233" s="119" t="str">
        <f t="shared" si="54"/>
        <v>-</v>
      </c>
      <c r="I233" s="118">
        <v>112</v>
      </c>
      <c r="J233" s="119">
        <f t="shared" si="55"/>
        <v>0.75</v>
      </c>
      <c r="K233" s="118">
        <v>309</v>
      </c>
      <c r="L233" s="119">
        <f t="shared" si="56"/>
        <v>1.7589285714285716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26</v>
      </c>
      <c r="F234" s="119" t="str">
        <f t="shared" si="53"/>
        <v>-</v>
      </c>
      <c r="G234" s="118">
        <v>162</v>
      </c>
      <c r="H234" s="119">
        <f t="shared" si="54"/>
        <v>5.2307692307692308</v>
      </c>
      <c r="I234" s="118">
        <v>63</v>
      </c>
      <c r="J234" s="119">
        <f t="shared" si="55"/>
        <v>-0.61111111111111116</v>
      </c>
      <c r="K234" s="118">
        <v>224</v>
      </c>
      <c r="L234" s="119">
        <f t="shared" si="56"/>
        <v>2.5555555555555554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224</v>
      </c>
      <c r="F235" s="119" t="str">
        <f t="shared" si="53"/>
        <v>-</v>
      </c>
      <c r="G235" s="118">
        <v>183</v>
      </c>
      <c r="H235" s="119">
        <f t="shared" si="54"/>
        <v>-0.1830357142857143</v>
      </c>
      <c r="I235" s="118">
        <v>1581</v>
      </c>
      <c r="J235" s="119">
        <f t="shared" si="55"/>
        <v>7.6393442622950811</v>
      </c>
      <c r="K235" s="118">
        <v>207</v>
      </c>
      <c r="L235" s="119">
        <f t="shared" si="56"/>
        <v>-0.86907020872865282</v>
      </c>
      <c r="M235" s="118"/>
      <c r="N235" s="119"/>
    </row>
    <row r="236" spans="2:15" x14ac:dyDescent="0.25">
      <c r="B236" s="117" t="s">
        <v>85</v>
      </c>
      <c r="C236" s="118">
        <v>3</v>
      </c>
      <c r="D236" s="119">
        <v>-0.94444444444444442</v>
      </c>
      <c r="E236" s="118">
        <v>69</v>
      </c>
      <c r="F236" s="119">
        <f t="shared" si="53"/>
        <v>22</v>
      </c>
      <c r="G236" s="118">
        <v>633</v>
      </c>
      <c r="H236" s="119">
        <f t="shared" si="54"/>
        <v>8.1739130434782616</v>
      </c>
      <c r="I236" s="118">
        <v>124</v>
      </c>
      <c r="J236" s="119">
        <f t="shared" si="55"/>
        <v>-0.80410742496050558</v>
      </c>
      <c r="K236" s="118">
        <v>7</v>
      </c>
      <c r="L236" s="119">
        <f t="shared" si="56"/>
        <v>-0.94354838709677424</v>
      </c>
      <c r="M236" s="118"/>
      <c r="N236" s="119"/>
    </row>
    <row r="237" spans="2:15" x14ac:dyDescent="0.25">
      <c r="B237" s="117" t="s">
        <v>87</v>
      </c>
      <c r="C237" s="118">
        <v>49</v>
      </c>
      <c r="D237" s="119">
        <v>-0.54629629629629628</v>
      </c>
      <c r="E237" s="118">
        <v>59</v>
      </c>
      <c r="F237" s="119">
        <f t="shared" si="53"/>
        <v>0.20408163265306123</v>
      </c>
      <c r="G237" s="118">
        <v>93</v>
      </c>
      <c r="H237" s="119">
        <f t="shared" si="54"/>
        <v>0.57627118644067798</v>
      </c>
      <c r="I237" s="118">
        <v>219</v>
      </c>
      <c r="J237" s="119">
        <f t="shared" si="55"/>
        <v>1.3548387096774195</v>
      </c>
      <c r="K237" s="118">
        <v>25</v>
      </c>
      <c r="L237" s="119">
        <f t="shared" si="56"/>
        <v>-0.88584474885844755</v>
      </c>
      <c r="M237" s="118"/>
      <c r="N237" s="119"/>
    </row>
    <row r="238" spans="2:15" x14ac:dyDescent="0.25">
      <c r="B238" s="117" t="s">
        <v>89</v>
      </c>
      <c r="C238" s="118">
        <v>0</v>
      </c>
      <c r="D238" s="119">
        <v>-1</v>
      </c>
      <c r="E238" s="118">
        <v>481</v>
      </c>
      <c r="F238" s="119" t="str">
        <f t="shared" si="53"/>
        <v>-</v>
      </c>
      <c r="G238" s="118">
        <v>5288</v>
      </c>
      <c r="H238" s="119">
        <f t="shared" si="54"/>
        <v>9.9937629937629939</v>
      </c>
      <c r="I238" s="118">
        <v>682</v>
      </c>
      <c r="J238" s="119">
        <f t="shared" si="55"/>
        <v>-0.87102874432677757</v>
      </c>
      <c r="K238" s="118">
        <v>352</v>
      </c>
      <c r="L238" s="119">
        <f t="shared" si="56"/>
        <v>-0.4838709677419355</v>
      </c>
      <c r="M238" s="118"/>
      <c r="N238" s="119"/>
    </row>
    <row r="239" spans="2:15" x14ac:dyDescent="0.25">
      <c r="B239" s="117" t="s">
        <v>91</v>
      </c>
      <c r="C239" s="118">
        <v>0</v>
      </c>
      <c r="D239" s="119">
        <v>-1</v>
      </c>
      <c r="E239" s="118">
        <v>699</v>
      </c>
      <c r="F239" s="119" t="str">
        <f t="shared" si="53"/>
        <v>-</v>
      </c>
      <c r="G239" s="118">
        <v>1469</v>
      </c>
      <c r="H239" s="119">
        <f t="shared" si="54"/>
        <v>1.1015736766809727</v>
      </c>
      <c r="I239" s="118">
        <v>1847</v>
      </c>
      <c r="J239" s="119">
        <f t="shared" si="55"/>
        <v>0.25731790333560256</v>
      </c>
      <c r="K239" s="118">
        <v>405</v>
      </c>
      <c r="L239" s="119">
        <f t="shared" si="56"/>
        <v>-0.78072550081212777</v>
      </c>
      <c r="M239" s="118"/>
      <c r="N239" s="119"/>
    </row>
    <row r="240" spans="2:15" x14ac:dyDescent="0.25">
      <c r="B240" s="117" t="s">
        <v>93</v>
      </c>
      <c r="C240" s="118">
        <v>14</v>
      </c>
      <c r="D240" s="119">
        <v>-0.98076923076923073</v>
      </c>
      <c r="E240" s="118">
        <v>729</v>
      </c>
      <c r="F240" s="119">
        <f t="shared" si="53"/>
        <v>51.071428571428569</v>
      </c>
      <c r="G240" s="118">
        <v>835</v>
      </c>
      <c r="H240" s="119">
        <f t="shared" si="54"/>
        <v>0.14540466392318252</v>
      </c>
      <c r="I240" s="118">
        <v>2134</v>
      </c>
      <c r="J240" s="119">
        <f t="shared" si="55"/>
        <v>1.555688622754491</v>
      </c>
      <c r="K240" s="118">
        <v>883</v>
      </c>
      <c r="L240" s="119">
        <f t="shared" si="56"/>
        <v>-0.58622305529522023</v>
      </c>
      <c r="M240" s="118"/>
      <c r="N240" s="119"/>
    </row>
    <row r="241" spans="2:15" ht="15.75" x14ac:dyDescent="0.25">
      <c r="B241" s="120" t="s">
        <v>30</v>
      </c>
      <c r="C241" s="121">
        <v>2343</v>
      </c>
      <c r="D241" s="122">
        <v>-0.60220713073005094</v>
      </c>
      <c r="E241" s="121">
        <v>2314</v>
      </c>
      <c r="F241" s="122">
        <f t="shared" si="53"/>
        <v>-1.237729406743493E-2</v>
      </c>
      <c r="G241" s="121">
        <v>11983</v>
      </c>
      <c r="H241" s="122">
        <f t="shared" si="54"/>
        <v>4.1784788245462403</v>
      </c>
      <c r="I241" s="121">
        <v>11780</v>
      </c>
      <c r="J241" s="122">
        <f t="shared" si="55"/>
        <v>-1.6940665943419808E-2</v>
      </c>
      <c r="K241" s="121">
        <v>11633</v>
      </c>
      <c r="L241" s="122">
        <f t="shared" si="56"/>
        <v>-1.2478777589134071E-2</v>
      </c>
      <c r="M241" s="121">
        <v>1241</v>
      </c>
      <c r="N241" s="122">
        <v>-0.41434638980651251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N244" s="79"/>
    </row>
    <row r="250" spans="2:15" ht="48.75" customHeight="1" thickBot="1" x14ac:dyDescent="0.3">
      <c r="B250" s="268" t="s">
        <v>273</v>
      </c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  <c r="N250" s="268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4" t="str">
        <f>C252</f>
        <v>Suecia</v>
      </c>
      <c r="C252" s="290" t="s">
        <v>131</v>
      </c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</row>
    <row r="253" spans="2:15" ht="22.5" thickTop="1" thickBot="1" x14ac:dyDescent="0.3">
      <c r="B253" s="109"/>
      <c r="C253" s="292">
        <f>$C$7</f>
        <v>2020</v>
      </c>
      <c r="D253" s="293"/>
      <c r="E253" s="294">
        <f>$E$7</f>
        <v>2021</v>
      </c>
      <c r="F253" s="293"/>
      <c r="G253" s="294">
        <f>$G$7</f>
        <v>2022</v>
      </c>
      <c r="H253" s="293"/>
      <c r="I253" s="294">
        <f>$I$7</f>
        <v>2023</v>
      </c>
      <c r="J253" s="293"/>
      <c r="K253" s="294">
        <f>$K$7</f>
        <v>2024</v>
      </c>
      <c r="L253" s="293"/>
      <c r="M253" s="294">
        <f>$M$7</f>
        <v>2025</v>
      </c>
      <c r="N253" s="295"/>
    </row>
    <row r="254" spans="2:15" ht="16.5" thickTop="1" thickBot="1" x14ac:dyDescent="0.3">
      <c r="B254" s="85"/>
      <c r="C254" s="114" t="s">
        <v>69</v>
      </c>
      <c r="D254" s="115" t="str">
        <f>CONCATENATE("var. ",RIGHT(C253,2),"/",RIGHT(C253-1,2))</f>
        <v>var. 20/19</v>
      </c>
      <c r="E254" s="116" t="s">
        <v>69</v>
      </c>
      <c r="F254" s="115" t="str">
        <f>CONCATENATE("var. ",RIGHT(E253,2),"/",RIGHT(E253-1,2))</f>
        <v>var. 21/20</v>
      </c>
      <c r="G254" s="116" t="s">
        <v>69</v>
      </c>
      <c r="H254" s="115" t="str">
        <f>CONCATENATE("var. ",RIGHT(G253,2),"/",RIGHT(G253-1,2))</f>
        <v>var. 22/21</v>
      </c>
      <c r="I254" s="116" t="s">
        <v>69</v>
      </c>
      <c r="J254" s="115" t="s">
        <v>242</v>
      </c>
      <c r="K254" s="116" t="s">
        <v>69</v>
      </c>
      <c r="L254" s="115" t="s">
        <v>243</v>
      </c>
      <c r="M254" s="116" t="s">
        <v>69</v>
      </c>
      <c r="N254" s="115" t="s">
        <v>263</v>
      </c>
    </row>
    <row r="255" spans="2:15" x14ac:dyDescent="0.25">
      <c r="B255" s="117" t="s">
        <v>71</v>
      </c>
      <c r="C255" s="118">
        <v>3077</v>
      </c>
      <c r="D255" s="119">
        <v>4.022988505747116E-2</v>
      </c>
      <c r="E255" s="118">
        <v>0</v>
      </c>
      <c r="F255" s="119">
        <f t="shared" ref="F255:J267" si="58">IFERROR(E255/C255-1,"-")</f>
        <v>-1</v>
      </c>
      <c r="G255" s="118">
        <v>1330</v>
      </c>
      <c r="H255" s="119" t="str">
        <f t="shared" si="58"/>
        <v>-</v>
      </c>
      <c r="I255" s="118">
        <v>1883</v>
      </c>
      <c r="J255" s="119">
        <f t="shared" si="58"/>
        <v>0.41578947368421049</v>
      </c>
      <c r="K255" s="118">
        <v>1931</v>
      </c>
      <c r="L255" s="119">
        <f t="shared" ref="L255:L267" si="59">IFERROR(K255/I255-1,"-")</f>
        <v>2.5491237387148091E-2</v>
      </c>
      <c r="M255" s="118">
        <v>1221</v>
      </c>
      <c r="N255" s="119">
        <f t="shared" ref="N255:N263" si="60">IFERROR(M255/K255-1,"-")</f>
        <v>-0.36768513723459351</v>
      </c>
    </row>
    <row r="256" spans="2:15" x14ac:dyDescent="0.25">
      <c r="B256" s="117" t="s">
        <v>73</v>
      </c>
      <c r="C256" s="118">
        <v>3038</v>
      </c>
      <c r="D256" s="119">
        <v>0.72027180067950169</v>
      </c>
      <c r="E256" s="118">
        <v>0</v>
      </c>
      <c r="F256" s="119">
        <f t="shared" si="58"/>
        <v>-1</v>
      </c>
      <c r="G256" s="118">
        <v>922</v>
      </c>
      <c r="H256" s="119" t="str">
        <f t="shared" si="58"/>
        <v>-</v>
      </c>
      <c r="I256" s="118">
        <v>1218</v>
      </c>
      <c r="J256" s="119">
        <f t="shared" si="58"/>
        <v>0.32104121475054237</v>
      </c>
      <c r="K256" s="118">
        <v>2980</v>
      </c>
      <c r="L256" s="119">
        <f t="shared" si="59"/>
        <v>1.4466338259441707</v>
      </c>
      <c r="M256" s="118"/>
      <c r="N256" s="119"/>
    </row>
    <row r="257" spans="2:14" x14ac:dyDescent="0.25">
      <c r="B257" s="117" t="s">
        <v>75</v>
      </c>
      <c r="C257" s="118">
        <v>1095</v>
      </c>
      <c r="D257" s="119">
        <v>-0.38792621576299613</v>
      </c>
      <c r="E257" s="118">
        <v>0</v>
      </c>
      <c r="F257" s="119">
        <f t="shared" si="58"/>
        <v>-1</v>
      </c>
      <c r="G257" s="118">
        <v>1729</v>
      </c>
      <c r="H257" s="119" t="str">
        <f t="shared" si="58"/>
        <v>-</v>
      </c>
      <c r="I257" s="118">
        <v>882</v>
      </c>
      <c r="J257" s="119">
        <f t="shared" si="58"/>
        <v>-0.48987854251012142</v>
      </c>
      <c r="K257" s="118">
        <v>2778</v>
      </c>
      <c r="L257" s="119">
        <f t="shared" si="59"/>
        <v>2.1496598639455784</v>
      </c>
      <c r="M257" s="118"/>
      <c r="N257" s="119"/>
    </row>
    <row r="258" spans="2:14" x14ac:dyDescent="0.25">
      <c r="B258" s="117" t="s">
        <v>77</v>
      </c>
      <c r="C258" s="118">
        <v>0</v>
      </c>
      <c r="D258" s="119">
        <v>-1</v>
      </c>
      <c r="E258" s="118">
        <v>10</v>
      </c>
      <c r="F258" s="119" t="str">
        <f t="shared" si="58"/>
        <v>-</v>
      </c>
      <c r="G258" s="118">
        <v>782</v>
      </c>
      <c r="H258" s="119">
        <f t="shared" si="58"/>
        <v>77.2</v>
      </c>
      <c r="I258" s="118">
        <v>140</v>
      </c>
      <c r="J258" s="119">
        <f t="shared" si="58"/>
        <v>-0.82097186700767266</v>
      </c>
      <c r="K258" s="118">
        <v>613</v>
      </c>
      <c r="L258" s="119">
        <f t="shared" si="59"/>
        <v>3.378571428571429</v>
      </c>
      <c r="M258" s="118"/>
      <c r="N258" s="119"/>
    </row>
    <row r="259" spans="2:14" x14ac:dyDescent="0.25">
      <c r="B259" s="117" t="s">
        <v>79</v>
      </c>
      <c r="C259" s="118">
        <v>0</v>
      </c>
      <c r="D259" s="119">
        <v>-1</v>
      </c>
      <c r="E259" s="118">
        <v>41</v>
      </c>
      <c r="F259" s="119" t="str">
        <f t="shared" si="58"/>
        <v>-</v>
      </c>
      <c r="G259" s="118">
        <v>175</v>
      </c>
      <c r="H259" s="119">
        <f t="shared" si="58"/>
        <v>3.2682926829268295</v>
      </c>
      <c r="I259" s="118">
        <v>5</v>
      </c>
      <c r="J259" s="119">
        <f t="shared" si="58"/>
        <v>-0.97142857142857142</v>
      </c>
      <c r="K259" s="118">
        <v>117</v>
      </c>
      <c r="L259" s="119">
        <f t="shared" si="59"/>
        <v>22.4</v>
      </c>
      <c r="M259" s="118"/>
      <c r="N259" s="119"/>
    </row>
    <row r="260" spans="2:14" x14ac:dyDescent="0.25">
      <c r="B260" s="117" t="s">
        <v>81</v>
      </c>
      <c r="C260" s="118">
        <v>0</v>
      </c>
      <c r="D260" s="119">
        <v>-1</v>
      </c>
      <c r="E260" s="118">
        <v>46</v>
      </c>
      <c r="F260" s="119" t="str">
        <f t="shared" si="58"/>
        <v>-</v>
      </c>
      <c r="G260" s="118">
        <v>278</v>
      </c>
      <c r="H260" s="119">
        <f t="shared" si="58"/>
        <v>5.0434782608695654</v>
      </c>
      <c r="I260" s="118">
        <v>45</v>
      </c>
      <c r="J260" s="119">
        <f t="shared" si="58"/>
        <v>-0.83812949640287771</v>
      </c>
      <c r="K260" s="118">
        <v>67</v>
      </c>
      <c r="L260" s="119">
        <f t="shared" si="59"/>
        <v>0.48888888888888893</v>
      </c>
      <c r="M260" s="118"/>
      <c r="N260" s="119"/>
    </row>
    <row r="261" spans="2:14" x14ac:dyDescent="0.25">
      <c r="B261" s="117" t="s">
        <v>83</v>
      </c>
      <c r="C261" s="118">
        <v>0</v>
      </c>
      <c r="D261" s="119">
        <v>-1</v>
      </c>
      <c r="E261" s="118">
        <v>1</v>
      </c>
      <c r="F261" s="119" t="str">
        <f t="shared" si="58"/>
        <v>-</v>
      </c>
      <c r="G261" s="118">
        <v>26</v>
      </c>
      <c r="H261" s="119">
        <f t="shared" si="58"/>
        <v>25</v>
      </c>
      <c r="I261" s="118">
        <v>81</v>
      </c>
      <c r="J261" s="119">
        <f t="shared" si="58"/>
        <v>2.1153846153846154</v>
      </c>
      <c r="K261" s="118">
        <v>384</v>
      </c>
      <c r="L261" s="119">
        <f t="shared" si="59"/>
        <v>3.7407407407407405</v>
      </c>
      <c r="M261" s="118"/>
      <c r="N261" s="119"/>
    </row>
    <row r="262" spans="2:14" x14ac:dyDescent="0.25">
      <c r="B262" s="117" t="s">
        <v>85</v>
      </c>
      <c r="C262" s="118">
        <v>0</v>
      </c>
      <c r="D262" s="119">
        <v>-1</v>
      </c>
      <c r="E262" s="118">
        <v>5</v>
      </c>
      <c r="F262" s="119" t="str">
        <f t="shared" si="58"/>
        <v>-</v>
      </c>
      <c r="G262" s="118">
        <v>38</v>
      </c>
      <c r="H262" s="119">
        <f t="shared" si="58"/>
        <v>6.6</v>
      </c>
      <c r="I262" s="118">
        <v>106</v>
      </c>
      <c r="J262" s="119">
        <f t="shared" si="58"/>
        <v>1.7894736842105261</v>
      </c>
      <c r="K262" s="118">
        <v>22</v>
      </c>
      <c r="L262" s="119">
        <f t="shared" si="59"/>
        <v>-0.79245283018867929</v>
      </c>
      <c r="M262" s="118"/>
      <c r="N262" s="119"/>
    </row>
    <row r="263" spans="2:14" x14ac:dyDescent="0.25">
      <c r="B263" s="117" t="s">
        <v>87</v>
      </c>
      <c r="C263" s="118">
        <v>32</v>
      </c>
      <c r="D263" s="119">
        <v>-0.78082191780821919</v>
      </c>
      <c r="E263" s="118">
        <v>64</v>
      </c>
      <c r="F263" s="119">
        <f t="shared" si="58"/>
        <v>1</v>
      </c>
      <c r="G263" s="118">
        <v>81</v>
      </c>
      <c r="H263" s="119">
        <f t="shared" si="58"/>
        <v>0.265625</v>
      </c>
      <c r="I263" s="118">
        <v>111</v>
      </c>
      <c r="J263" s="119">
        <f t="shared" si="58"/>
        <v>0.37037037037037046</v>
      </c>
      <c r="K263" s="118">
        <v>22</v>
      </c>
      <c r="L263" s="119">
        <f t="shared" si="59"/>
        <v>-0.80180180180180183</v>
      </c>
      <c r="M263" s="118"/>
      <c r="N263" s="119"/>
    </row>
    <row r="264" spans="2:14" x14ac:dyDescent="0.25">
      <c r="B264" s="117" t="s">
        <v>89</v>
      </c>
      <c r="C264" s="118">
        <v>12</v>
      </c>
      <c r="D264" s="119">
        <v>-0.97228637413394914</v>
      </c>
      <c r="E264" s="118">
        <v>211</v>
      </c>
      <c r="F264" s="119">
        <f t="shared" si="58"/>
        <v>16.583333333333332</v>
      </c>
      <c r="G264" s="118">
        <v>258</v>
      </c>
      <c r="H264" s="119">
        <f t="shared" si="58"/>
        <v>0.22274881516587675</v>
      </c>
      <c r="I264" s="118">
        <v>251</v>
      </c>
      <c r="J264" s="119">
        <f t="shared" si="58"/>
        <v>-2.7131782945736482E-2</v>
      </c>
      <c r="K264" s="118">
        <v>185</v>
      </c>
      <c r="L264" s="119">
        <f t="shared" si="59"/>
        <v>-0.26294820717131473</v>
      </c>
      <c r="M264" s="118"/>
      <c r="N264" s="119"/>
    </row>
    <row r="265" spans="2:14" x14ac:dyDescent="0.25">
      <c r="B265" s="117" t="s">
        <v>91</v>
      </c>
      <c r="C265" s="118">
        <v>0</v>
      </c>
      <c r="D265" s="119">
        <v>-1</v>
      </c>
      <c r="E265" s="118">
        <v>2021</v>
      </c>
      <c r="F265" s="119" t="str">
        <f t="shared" si="58"/>
        <v>-</v>
      </c>
      <c r="G265" s="118">
        <v>980</v>
      </c>
      <c r="H265" s="119">
        <f t="shared" si="58"/>
        <v>-0.5150915388421573</v>
      </c>
      <c r="I265" s="118">
        <v>1434</v>
      </c>
      <c r="J265" s="119">
        <f t="shared" si="58"/>
        <v>0.46326530612244898</v>
      </c>
      <c r="K265" s="118">
        <v>662</v>
      </c>
      <c r="L265" s="119">
        <f t="shared" si="59"/>
        <v>-0.53835425383542534</v>
      </c>
      <c r="M265" s="118"/>
      <c r="N265" s="119"/>
    </row>
    <row r="266" spans="2:14" x14ac:dyDescent="0.25">
      <c r="B266" s="117" t="s">
        <v>93</v>
      </c>
      <c r="C266" s="118">
        <v>32</v>
      </c>
      <c r="D266" s="119">
        <v>-0.9882049391817177</v>
      </c>
      <c r="E266" s="118">
        <v>1211</v>
      </c>
      <c r="F266" s="119">
        <f t="shared" si="58"/>
        <v>36.84375</v>
      </c>
      <c r="G266" s="118">
        <v>908</v>
      </c>
      <c r="H266" s="119">
        <f t="shared" si="58"/>
        <v>-0.25020644095788602</v>
      </c>
      <c r="I266" s="118">
        <v>1500</v>
      </c>
      <c r="J266" s="119">
        <f t="shared" si="58"/>
        <v>0.65198237885462551</v>
      </c>
      <c r="K266" s="118">
        <v>1223</v>
      </c>
      <c r="L266" s="119">
        <f t="shared" si="59"/>
        <v>-0.18466666666666665</v>
      </c>
      <c r="M266" s="118"/>
      <c r="N266" s="119"/>
    </row>
    <row r="267" spans="2:14" ht="15.75" x14ac:dyDescent="0.25">
      <c r="B267" s="120" t="s">
        <v>30</v>
      </c>
      <c r="C267" s="121">
        <v>7286</v>
      </c>
      <c r="D267" s="122">
        <v>-0.4594955489614243</v>
      </c>
      <c r="E267" s="121">
        <v>3610</v>
      </c>
      <c r="F267" s="122">
        <f t="shared" si="58"/>
        <v>-0.50452923414768047</v>
      </c>
      <c r="G267" s="121">
        <v>7507</v>
      </c>
      <c r="H267" s="122">
        <f t="shared" si="58"/>
        <v>1.0795013850415511</v>
      </c>
      <c r="I267" s="121">
        <v>7656</v>
      </c>
      <c r="J267" s="122">
        <f t="shared" si="58"/>
        <v>1.9848141734381208E-2</v>
      </c>
      <c r="K267" s="121">
        <v>10984</v>
      </c>
      <c r="L267" s="122">
        <f t="shared" si="59"/>
        <v>0.4346917450365726</v>
      </c>
      <c r="M267" s="121">
        <v>1221</v>
      </c>
      <c r="N267" s="122">
        <v>-0.36768513723459351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3"/>
      <c r="K270" s="123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E40DB-2F10-4DA9-8E33-9D2BE6D223EF}">
  <sheetPr codeName="Hoja47">
    <tabColor rgb="FFF29140"/>
  </sheetPr>
  <dimension ref="A4:O7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8" t="s">
        <v>261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132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4">
        <f>E7-1</f>
        <v>2020</v>
      </c>
      <c r="D7" s="293"/>
      <c r="E7" s="294">
        <f>G7-1</f>
        <v>2021</v>
      </c>
      <c r="F7" s="293"/>
      <c r="G7" s="294">
        <f>I7-1</f>
        <v>2022</v>
      </c>
      <c r="H7" s="293"/>
      <c r="I7" s="294">
        <f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103867</v>
      </c>
      <c r="D9" s="119">
        <v>7.2706992884216115E-2</v>
      </c>
      <c r="E9" s="118">
        <v>18472</v>
      </c>
      <c r="F9" s="119">
        <f t="shared" ref="F9:L21" si="0">IFERROR(E9/C9-1,"-")</f>
        <v>-0.82215718178054631</v>
      </c>
      <c r="G9" s="118">
        <v>95884</v>
      </c>
      <c r="H9" s="119">
        <f t="shared" si="0"/>
        <v>4.190775227371156</v>
      </c>
      <c r="I9" s="118">
        <v>98876</v>
      </c>
      <c r="J9" s="119">
        <f t="shared" si="0"/>
        <v>3.1204371949438814E-2</v>
      </c>
      <c r="K9" s="118">
        <v>114993</v>
      </c>
      <c r="L9" s="119">
        <f t="shared" si="0"/>
        <v>0.1630021440996805</v>
      </c>
      <c r="M9" s="118">
        <v>115159</v>
      </c>
      <c r="N9" s="119">
        <f t="shared" ref="N9:N17" si="1">IFERROR(M9/K9-1,"-")</f>
        <v>1.443566130112206E-3</v>
      </c>
    </row>
    <row r="10" spans="1:15" x14ac:dyDescent="0.25">
      <c r="A10" s="1" t="s">
        <v>72</v>
      </c>
      <c r="B10" s="117" t="s">
        <v>73</v>
      </c>
      <c r="C10" s="118">
        <v>99005</v>
      </c>
      <c r="D10" s="119">
        <v>9.3132383791542539E-2</v>
      </c>
      <c r="E10" s="118">
        <v>9638</v>
      </c>
      <c r="F10" s="119">
        <f t="shared" si="0"/>
        <v>-0.90265138124337152</v>
      </c>
      <c r="G10" s="118">
        <v>101150</v>
      </c>
      <c r="H10" s="119">
        <f t="shared" si="0"/>
        <v>9.4949159576675655</v>
      </c>
      <c r="I10" s="118">
        <v>108040</v>
      </c>
      <c r="J10" s="119">
        <f t="shared" si="0"/>
        <v>6.8116658428077015E-2</v>
      </c>
      <c r="K10" s="118">
        <v>113195</v>
      </c>
      <c r="L10" s="119">
        <f t="shared" si="0"/>
        <v>4.7713809700111076E-2</v>
      </c>
      <c r="M10" s="118"/>
      <c r="N10" s="119"/>
    </row>
    <row r="11" spans="1:15" x14ac:dyDescent="0.25">
      <c r="A11" s="1" t="s">
        <v>74</v>
      </c>
      <c r="B11" s="117" t="s">
        <v>75</v>
      </c>
      <c r="C11" s="118">
        <v>45771</v>
      </c>
      <c r="D11" s="119">
        <v>-0.51500927152317888</v>
      </c>
      <c r="E11" s="118">
        <v>26161</v>
      </c>
      <c r="F11" s="119">
        <f t="shared" si="0"/>
        <v>-0.42843722007384588</v>
      </c>
      <c r="G11" s="118">
        <v>109311</v>
      </c>
      <c r="H11" s="119">
        <f t="shared" si="0"/>
        <v>3.1783953212797673</v>
      </c>
      <c r="I11" s="118">
        <v>108534</v>
      </c>
      <c r="J11" s="119">
        <f t="shared" si="0"/>
        <v>-7.1081592886351741E-3</v>
      </c>
      <c r="K11" s="118">
        <v>122553</v>
      </c>
      <c r="L11" s="119">
        <f t="shared" si="0"/>
        <v>0.12916689700923212</v>
      </c>
      <c r="M11" s="118"/>
      <c r="N11" s="119"/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34934</v>
      </c>
      <c r="F12" s="119" t="str">
        <f t="shared" si="0"/>
        <v>-</v>
      </c>
      <c r="G12" s="118">
        <v>113016</v>
      </c>
      <c r="H12" s="119">
        <f t="shared" si="0"/>
        <v>2.2351291005896834</v>
      </c>
      <c r="I12" s="118">
        <v>122279</v>
      </c>
      <c r="J12" s="119">
        <f t="shared" si="0"/>
        <v>8.1961846110285341E-2</v>
      </c>
      <c r="K12" s="118">
        <v>113033</v>
      </c>
      <c r="L12" s="119">
        <f t="shared" si="0"/>
        <v>-7.5613964785449683E-2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42859</v>
      </c>
      <c r="F13" s="119" t="str">
        <f t="shared" si="0"/>
        <v>-</v>
      </c>
      <c r="G13" s="118">
        <v>104052</v>
      </c>
      <c r="H13" s="119">
        <f t="shared" si="0"/>
        <v>1.4277747964254881</v>
      </c>
      <c r="I13" s="118">
        <v>111302</v>
      </c>
      <c r="J13" s="119">
        <f t="shared" si="0"/>
        <v>6.9676700111482637E-2</v>
      </c>
      <c r="K13" s="118">
        <v>117998</v>
      </c>
      <c r="L13" s="119">
        <f t="shared" si="0"/>
        <v>6.0160644013584674E-2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64992</v>
      </c>
      <c r="F14" s="119" t="str">
        <f t="shared" si="0"/>
        <v>-</v>
      </c>
      <c r="G14" s="118">
        <v>93083</v>
      </c>
      <c r="H14" s="119">
        <f t="shared" si="0"/>
        <v>0.43222242737567695</v>
      </c>
      <c r="I14" s="118">
        <v>128219</v>
      </c>
      <c r="J14" s="119">
        <f t="shared" si="0"/>
        <v>0.37746957016855931</v>
      </c>
      <c r="K14" s="118">
        <v>124929</v>
      </c>
      <c r="L14" s="119">
        <f t="shared" si="0"/>
        <v>-2.5659223671998688E-2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75700</v>
      </c>
      <c r="F15" s="119" t="str">
        <f t="shared" si="0"/>
        <v>-</v>
      </c>
      <c r="G15" s="118">
        <v>99960</v>
      </c>
      <c r="H15" s="119">
        <f t="shared" si="0"/>
        <v>0.32047556142668432</v>
      </c>
      <c r="I15" s="118">
        <v>125973</v>
      </c>
      <c r="J15" s="119">
        <f t="shared" si="0"/>
        <v>0.26023409363745498</v>
      </c>
      <c r="K15" s="118">
        <v>138511</v>
      </c>
      <c r="L15" s="119">
        <f t="shared" si="0"/>
        <v>9.9529264207409485E-2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51125</v>
      </c>
      <c r="D16" s="119">
        <v>-0.51846549434402989</v>
      </c>
      <c r="E16" s="118">
        <v>93383</v>
      </c>
      <c r="F16" s="119">
        <f t="shared" si="0"/>
        <v>0.82656234718826416</v>
      </c>
      <c r="G16" s="118">
        <v>136811</v>
      </c>
      <c r="H16" s="119">
        <f t="shared" si="0"/>
        <v>0.46505252562029487</v>
      </c>
      <c r="I16" s="118">
        <v>135765</v>
      </c>
      <c r="J16" s="119">
        <f t="shared" si="0"/>
        <v>-7.6455840539138009E-3</v>
      </c>
      <c r="K16" s="118">
        <v>150260</v>
      </c>
      <c r="L16" s="119">
        <f t="shared" si="0"/>
        <v>0.10676536662615543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50300</v>
      </c>
      <c r="D17" s="119">
        <v>-0.43445019114009442</v>
      </c>
      <c r="E17" s="118">
        <v>89465</v>
      </c>
      <c r="F17" s="119">
        <f t="shared" si="0"/>
        <v>0.77862823061630215</v>
      </c>
      <c r="G17" s="118">
        <v>107425</v>
      </c>
      <c r="H17" s="119">
        <f t="shared" si="0"/>
        <v>0.20074889621639747</v>
      </c>
      <c r="I17" s="118">
        <v>125237</v>
      </c>
      <c r="J17" s="119">
        <f t="shared" si="0"/>
        <v>0.16580870374680012</v>
      </c>
      <c r="K17" s="118">
        <v>124231</v>
      </c>
      <c r="L17" s="119">
        <f t="shared" si="0"/>
        <v>-8.0327698683296811E-3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20597</v>
      </c>
      <c r="D18" s="119">
        <v>-0.75692166072650879</v>
      </c>
      <c r="E18" s="118">
        <v>105169</v>
      </c>
      <c r="F18" s="119">
        <f t="shared" si="0"/>
        <v>4.1060348594455505</v>
      </c>
      <c r="G18" s="118">
        <v>132612</v>
      </c>
      <c r="H18" s="119">
        <f t="shared" si="0"/>
        <v>0.26094191254076771</v>
      </c>
      <c r="I18" s="118">
        <v>146405</v>
      </c>
      <c r="J18" s="119">
        <f t="shared" si="0"/>
        <v>0.1040101951557928</v>
      </c>
      <c r="K18" s="118">
        <v>126079</v>
      </c>
      <c r="L18" s="119">
        <f t="shared" si="0"/>
        <v>-0.13883405621392708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22189</v>
      </c>
      <c r="D19" s="119">
        <v>-0.74290613739325895</v>
      </c>
      <c r="E19" s="118">
        <v>91621</v>
      </c>
      <c r="F19" s="119">
        <f t="shared" si="0"/>
        <v>3.1291180314570282</v>
      </c>
      <c r="G19" s="118">
        <v>113773</v>
      </c>
      <c r="H19" s="119">
        <f t="shared" si="0"/>
        <v>0.24177863153643808</v>
      </c>
      <c r="I19" s="118">
        <v>116842</v>
      </c>
      <c r="J19" s="119">
        <f t="shared" si="0"/>
        <v>2.697476554191236E-2</v>
      </c>
      <c r="K19" s="118">
        <v>109675</v>
      </c>
      <c r="L19" s="119">
        <f t="shared" si="0"/>
        <v>-6.1339244449769792E-2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41809</v>
      </c>
      <c r="D20" s="119">
        <v>-0.53155182072829132</v>
      </c>
      <c r="E20" s="118">
        <v>96818</v>
      </c>
      <c r="F20" s="119">
        <f t="shared" si="0"/>
        <v>1.3157214953718097</v>
      </c>
      <c r="G20" s="118">
        <v>108987</v>
      </c>
      <c r="H20" s="119">
        <f t="shared" si="0"/>
        <v>0.12568943791443732</v>
      </c>
      <c r="I20" s="118">
        <v>119696</v>
      </c>
      <c r="J20" s="119">
        <f t="shared" si="0"/>
        <v>9.8259425436061143E-2</v>
      </c>
      <c r="K20" s="118">
        <v>97837</v>
      </c>
      <c r="L20" s="119">
        <f t="shared" si="0"/>
        <v>-0.18262097313193426</v>
      </c>
      <c r="M20" s="118"/>
      <c r="N20" s="119"/>
    </row>
    <row r="21" spans="1:15" ht="15.75" x14ac:dyDescent="0.25">
      <c r="A21" s="1"/>
      <c r="B21" s="120" t="s">
        <v>30</v>
      </c>
      <c r="C21" s="121">
        <v>442013</v>
      </c>
      <c r="D21" s="122">
        <v>-0.5813537409489351</v>
      </c>
      <c r="E21" s="121">
        <v>749212</v>
      </c>
      <c r="F21" s="122">
        <f t="shared" si="0"/>
        <v>0.6949999208168085</v>
      </c>
      <c r="G21" s="121">
        <v>1316064</v>
      </c>
      <c r="H21" s="122">
        <f t="shared" si="0"/>
        <v>0.75659759854353648</v>
      </c>
      <c r="I21" s="121">
        <v>1447168</v>
      </c>
      <c r="J21" s="122">
        <f t="shared" si="0"/>
        <v>9.9618255647141885E-2</v>
      </c>
      <c r="K21" s="121">
        <v>1453294</v>
      </c>
      <c r="L21" s="122">
        <f t="shared" si="0"/>
        <v>4.2330952591544957E-3</v>
      </c>
      <c r="M21" s="121">
        <v>115159</v>
      </c>
      <c r="N21" s="122">
        <v>1.443566130112206E-3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3"/>
      <c r="N24" s="79"/>
    </row>
    <row r="26" spans="1:15" ht="48.75" customHeight="1" thickBot="1" x14ac:dyDescent="0.3">
      <c r="B26" s="268" t="s">
        <v>274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0" t="s">
        <v>137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C$7</f>
        <v>2020</v>
      </c>
      <c r="D29" s="293"/>
      <c r="E29" s="292">
        <f>E$7</f>
        <v>2021</v>
      </c>
      <c r="F29" s="293"/>
      <c r="G29" s="292">
        <f>G$7</f>
        <v>2022</v>
      </c>
      <c r="H29" s="293"/>
      <c r="I29" s="292">
        <f>I$7</f>
        <v>2023</v>
      </c>
      <c r="J29" s="293"/>
      <c r="K29" s="292">
        <f>K$7</f>
        <v>2024</v>
      </c>
      <c r="L29" s="293"/>
      <c r="M29" s="294">
        <f>M$7</f>
        <v>2025</v>
      </c>
      <c r="N29" s="295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15" x14ac:dyDescent="0.25">
      <c r="B31" s="117" t="s">
        <v>71</v>
      </c>
      <c r="C31" s="118">
        <v>60333</v>
      </c>
      <c r="D31" s="119">
        <v>0.24752905173483319</v>
      </c>
      <c r="E31" s="118">
        <v>18444</v>
      </c>
      <c r="F31" s="119">
        <f t="shared" ref="F31:J43" si="2">IFERROR(E31/C31-1,"-")</f>
        <v>-0.69429665357267167</v>
      </c>
      <c r="G31" s="118">
        <v>82498</v>
      </c>
      <c r="H31" s="119">
        <f t="shared" si="2"/>
        <v>3.4728909130340488</v>
      </c>
      <c r="I31" s="118">
        <v>81033</v>
      </c>
      <c r="J31" s="119">
        <f t="shared" si="2"/>
        <v>-1.7758006254697034E-2</v>
      </c>
      <c r="K31" s="118">
        <v>94186</v>
      </c>
      <c r="L31" s="119">
        <f t="shared" ref="L31:L43" si="3">IFERROR(K31/I31-1,"-")</f>
        <v>0.16231658706946561</v>
      </c>
      <c r="M31" s="118">
        <v>93832</v>
      </c>
      <c r="N31" s="119">
        <f t="shared" ref="N31:N39" si="4">IFERROR(M31/K31-1,"-")</f>
        <v>-3.7585203745779117E-3</v>
      </c>
    </row>
    <row r="32" spans="1:15" x14ac:dyDescent="0.25">
      <c r="B32" s="117" t="s">
        <v>73</v>
      </c>
      <c r="C32" s="118">
        <v>58894</v>
      </c>
      <c r="D32" s="119">
        <v>0.30411868910540307</v>
      </c>
      <c r="E32" s="118">
        <v>0</v>
      </c>
      <c r="F32" s="119">
        <f t="shared" si="2"/>
        <v>-1</v>
      </c>
      <c r="G32" s="118">
        <v>87548</v>
      </c>
      <c r="H32" s="119" t="str">
        <f t="shared" si="2"/>
        <v>-</v>
      </c>
      <c r="I32" s="118">
        <v>91933</v>
      </c>
      <c r="J32" s="119">
        <f t="shared" si="2"/>
        <v>5.0086809521633802E-2</v>
      </c>
      <c r="K32" s="118">
        <v>93044</v>
      </c>
      <c r="L32" s="119">
        <f t="shared" si="3"/>
        <v>1.2084887907497954E-2</v>
      </c>
      <c r="M32" s="118"/>
      <c r="N32" s="119"/>
    </row>
    <row r="33" spans="2:14" x14ac:dyDescent="0.25">
      <c r="B33" s="117" t="s">
        <v>75</v>
      </c>
      <c r="C33" s="118">
        <v>26023</v>
      </c>
      <c r="D33" s="119">
        <v>-0.5187253795934974</v>
      </c>
      <c r="E33" s="118">
        <v>26161</v>
      </c>
      <c r="F33" s="119">
        <f t="shared" si="2"/>
        <v>5.30300119125382E-3</v>
      </c>
      <c r="G33" s="118">
        <v>95606</v>
      </c>
      <c r="H33" s="119">
        <f t="shared" si="2"/>
        <v>2.6545239096364819</v>
      </c>
      <c r="I33" s="118">
        <v>91721</v>
      </c>
      <c r="J33" s="119">
        <f t="shared" si="2"/>
        <v>-4.063552496705225E-2</v>
      </c>
      <c r="K33" s="118">
        <v>101928</v>
      </c>
      <c r="L33" s="119">
        <f t="shared" si="3"/>
        <v>0.11128313036273041</v>
      </c>
      <c r="M33" s="118"/>
      <c r="N33" s="119"/>
    </row>
    <row r="34" spans="2:14" x14ac:dyDescent="0.25">
      <c r="B34" s="117" t="s">
        <v>77</v>
      </c>
      <c r="C34" s="118">
        <v>0</v>
      </c>
      <c r="D34" s="119">
        <v>-1</v>
      </c>
      <c r="E34" s="118">
        <v>34911</v>
      </c>
      <c r="F34" s="119" t="str">
        <f t="shared" si="2"/>
        <v>-</v>
      </c>
      <c r="G34" s="118">
        <v>99428</v>
      </c>
      <c r="H34" s="119">
        <f t="shared" si="2"/>
        <v>1.8480421643608032</v>
      </c>
      <c r="I34" s="118">
        <v>105403</v>
      </c>
      <c r="J34" s="119">
        <f t="shared" si="2"/>
        <v>6.0093736170897527E-2</v>
      </c>
      <c r="K34" s="118">
        <v>90674</v>
      </c>
      <c r="L34" s="119">
        <f t="shared" si="3"/>
        <v>-0.139739855601833</v>
      </c>
      <c r="M34" s="118"/>
      <c r="N34" s="119"/>
    </row>
    <row r="35" spans="2:14" x14ac:dyDescent="0.25">
      <c r="B35" s="117" t="s">
        <v>79</v>
      </c>
      <c r="C35" s="118">
        <v>0</v>
      </c>
      <c r="D35" s="119">
        <v>-1</v>
      </c>
      <c r="E35" s="118">
        <v>42819</v>
      </c>
      <c r="F35" s="119" t="str">
        <f t="shared" si="2"/>
        <v>-</v>
      </c>
      <c r="G35" s="118">
        <v>91838</v>
      </c>
      <c r="H35" s="119">
        <f t="shared" si="2"/>
        <v>1.1447955346925429</v>
      </c>
      <c r="I35" s="118">
        <v>95608</v>
      </c>
      <c r="J35" s="119">
        <f t="shared" si="2"/>
        <v>4.1050545525817217E-2</v>
      </c>
      <c r="K35" s="118">
        <v>97635</v>
      </c>
      <c r="L35" s="119">
        <f t="shared" si="3"/>
        <v>2.1201154715086545E-2</v>
      </c>
      <c r="M35" s="118"/>
      <c r="N35" s="119"/>
    </row>
    <row r="36" spans="2:14" x14ac:dyDescent="0.25">
      <c r="B36" s="117" t="s">
        <v>81</v>
      </c>
      <c r="C36" s="118">
        <v>0</v>
      </c>
      <c r="D36" s="119">
        <v>-1</v>
      </c>
      <c r="E36" s="118">
        <v>64132</v>
      </c>
      <c r="F36" s="119" t="str">
        <f t="shared" si="2"/>
        <v>-</v>
      </c>
      <c r="G36" s="118">
        <v>81401</v>
      </c>
      <c r="H36" s="119">
        <f t="shared" si="2"/>
        <v>0.26927274995322148</v>
      </c>
      <c r="I36" s="118">
        <v>111389</v>
      </c>
      <c r="J36" s="119">
        <f t="shared" si="2"/>
        <v>0.36839842262380063</v>
      </c>
      <c r="K36" s="118">
        <v>106420</v>
      </c>
      <c r="L36" s="119">
        <f t="shared" si="3"/>
        <v>-4.4609431811040601E-2</v>
      </c>
      <c r="M36" s="118"/>
      <c r="N36" s="119"/>
    </row>
    <row r="37" spans="2:14" x14ac:dyDescent="0.25">
      <c r="B37" s="117" t="s">
        <v>83</v>
      </c>
      <c r="C37" s="118">
        <v>0</v>
      </c>
      <c r="D37" s="119">
        <v>-1</v>
      </c>
      <c r="E37" s="118">
        <v>71982</v>
      </c>
      <c r="F37" s="119" t="str">
        <f t="shared" si="2"/>
        <v>-</v>
      </c>
      <c r="G37" s="118">
        <v>84367</v>
      </c>
      <c r="H37" s="119">
        <f t="shared" si="2"/>
        <v>0.17205690311466748</v>
      </c>
      <c r="I37" s="118">
        <v>104344</v>
      </c>
      <c r="J37" s="119">
        <f t="shared" si="2"/>
        <v>0.23678689535007758</v>
      </c>
      <c r="K37" s="118">
        <v>112902</v>
      </c>
      <c r="L37" s="119">
        <f t="shared" si="3"/>
        <v>8.2017173963045309E-2</v>
      </c>
      <c r="M37" s="118"/>
      <c r="N37" s="119"/>
    </row>
    <row r="38" spans="2:14" x14ac:dyDescent="0.25">
      <c r="B38" s="117" t="s">
        <v>85</v>
      </c>
      <c r="C38" s="118">
        <v>49605</v>
      </c>
      <c r="D38" s="119">
        <v>-0.15270304893671538</v>
      </c>
      <c r="E38" s="118">
        <v>84470</v>
      </c>
      <c r="F38" s="119">
        <f t="shared" si="2"/>
        <v>0.70285253502671097</v>
      </c>
      <c r="G38" s="118">
        <v>115980</v>
      </c>
      <c r="H38" s="119">
        <f t="shared" si="2"/>
        <v>0.37303184562566583</v>
      </c>
      <c r="I38" s="118">
        <v>111788</v>
      </c>
      <c r="J38" s="119">
        <f t="shared" si="2"/>
        <v>-3.6144162786687306E-2</v>
      </c>
      <c r="K38" s="118">
        <v>123329</v>
      </c>
      <c r="L38" s="119">
        <f t="shared" si="3"/>
        <v>0.10324006154506749</v>
      </c>
      <c r="M38" s="118"/>
      <c r="N38" s="119"/>
    </row>
    <row r="39" spans="2:14" x14ac:dyDescent="0.25">
      <c r="B39" s="117" t="s">
        <v>87</v>
      </c>
      <c r="C39" s="118">
        <v>50276</v>
      </c>
      <c r="D39" s="119">
        <v>5.8107965905503489E-2</v>
      </c>
      <c r="E39" s="118">
        <v>81854</v>
      </c>
      <c r="F39" s="119">
        <f t="shared" si="2"/>
        <v>0.62809292704272424</v>
      </c>
      <c r="G39" s="118">
        <v>92418</v>
      </c>
      <c r="H39" s="119">
        <f t="shared" si="2"/>
        <v>0.12905905636865644</v>
      </c>
      <c r="I39" s="118">
        <v>106633</v>
      </c>
      <c r="J39" s="119">
        <f t="shared" si="2"/>
        <v>0.15381202795992133</v>
      </c>
      <c r="K39" s="118">
        <v>103394</v>
      </c>
      <c r="L39" s="119">
        <f t="shared" si="3"/>
        <v>-3.0375212176343203E-2</v>
      </c>
      <c r="M39" s="118"/>
      <c r="N39" s="119"/>
    </row>
    <row r="40" spans="2:14" x14ac:dyDescent="0.25">
      <c r="B40" s="117" t="s">
        <v>89</v>
      </c>
      <c r="C40" s="118">
        <v>20597</v>
      </c>
      <c r="D40" s="119">
        <v>-0.55829812785486044</v>
      </c>
      <c r="E40" s="118">
        <v>92461</v>
      </c>
      <c r="F40" s="119">
        <f t="shared" si="2"/>
        <v>3.4890518036607272</v>
      </c>
      <c r="G40" s="118">
        <v>115251</v>
      </c>
      <c r="H40" s="119">
        <f t="shared" si="2"/>
        <v>0.24648230064567755</v>
      </c>
      <c r="I40" s="118">
        <v>127971</v>
      </c>
      <c r="J40" s="119">
        <f t="shared" si="2"/>
        <v>0.11036780591925455</v>
      </c>
      <c r="K40" s="118">
        <v>101754</v>
      </c>
      <c r="L40" s="119">
        <f t="shared" si="3"/>
        <v>-0.20486672761797597</v>
      </c>
      <c r="M40" s="118"/>
      <c r="N40" s="119"/>
    </row>
    <row r="41" spans="2:14" x14ac:dyDescent="0.25">
      <c r="B41" s="117" t="s">
        <v>91</v>
      </c>
      <c r="C41" s="118">
        <v>22105</v>
      </c>
      <c r="D41" s="119">
        <v>-0.51056150916659293</v>
      </c>
      <c r="E41" s="118">
        <v>78967</v>
      </c>
      <c r="F41" s="119">
        <f t="shared" si="2"/>
        <v>2.5723591947523183</v>
      </c>
      <c r="G41" s="118">
        <v>96584</v>
      </c>
      <c r="H41" s="119">
        <f t="shared" si="2"/>
        <v>0.22309319082654788</v>
      </c>
      <c r="I41" s="118">
        <v>99767</v>
      </c>
      <c r="J41" s="119">
        <f t="shared" si="2"/>
        <v>3.29557690714819E-2</v>
      </c>
      <c r="K41" s="118">
        <v>88737</v>
      </c>
      <c r="L41" s="119">
        <f t="shared" si="3"/>
        <v>-0.11055759920615038</v>
      </c>
      <c r="M41" s="118"/>
      <c r="N41" s="119"/>
    </row>
    <row r="42" spans="2:14" x14ac:dyDescent="0.25">
      <c r="B42" s="117" t="s">
        <v>93</v>
      </c>
      <c r="C42" s="118">
        <v>41689</v>
      </c>
      <c r="D42" s="119">
        <v>-5.0667213189415694E-2</v>
      </c>
      <c r="E42" s="118">
        <v>83769</v>
      </c>
      <c r="F42" s="119">
        <f t="shared" si="2"/>
        <v>1.0093789728705413</v>
      </c>
      <c r="G42" s="118">
        <v>90601</v>
      </c>
      <c r="H42" s="119">
        <f t="shared" si="2"/>
        <v>8.1557616779476927E-2</v>
      </c>
      <c r="I42" s="118">
        <v>98445</v>
      </c>
      <c r="J42" s="119">
        <f t="shared" si="2"/>
        <v>8.6577410845354974E-2</v>
      </c>
      <c r="K42" s="118">
        <v>74638</v>
      </c>
      <c r="L42" s="119">
        <f t="shared" si="3"/>
        <v>-0.24183046371070138</v>
      </c>
      <c r="M42" s="118"/>
      <c r="N42" s="119"/>
    </row>
    <row r="43" spans="2:14" ht="15.75" x14ac:dyDescent="0.25">
      <c r="B43" s="120" t="s">
        <v>30</v>
      </c>
      <c r="C43" s="121">
        <v>336567</v>
      </c>
      <c r="D43" s="122">
        <v>-0.41159821119506579</v>
      </c>
      <c r="E43" s="121">
        <v>689608</v>
      </c>
      <c r="F43" s="122">
        <f t="shared" si="2"/>
        <v>1.0489471635662437</v>
      </c>
      <c r="G43" s="121">
        <v>1133520</v>
      </c>
      <c r="H43" s="122">
        <f t="shared" si="2"/>
        <v>0.64371643020382585</v>
      </c>
      <c r="I43" s="121">
        <v>1226035</v>
      </c>
      <c r="J43" s="122">
        <f t="shared" si="2"/>
        <v>8.161743948055622E-2</v>
      </c>
      <c r="K43" s="121">
        <v>1188641</v>
      </c>
      <c r="L43" s="122">
        <f t="shared" si="3"/>
        <v>-3.0499944944475499E-2</v>
      </c>
      <c r="M43" s="121">
        <v>93832</v>
      </c>
      <c r="N43" s="122">
        <v>-3.7585203745779117E-3</v>
      </c>
    </row>
    <row r="44" spans="2:14" ht="6" customHeight="1" x14ac:dyDescent="0.25"/>
    <row r="45" spans="2:14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4" x14ac:dyDescent="0.25">
      <c r="M48" s="4"/>
      <c r="N48" s="4"/>
    </row>
    <row r="49" spans="2:15" ht="48.75" customHeight="1" thickBot="1" x14ac:dyDescent="0.3">
      <c r="B49" s="268" t="s">
        <v>275</v>
      </c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1" t="s">
        <v>114</v>
      </c>
    </row>
    <row r="50" spans="2:15" ht="10.5" customHeight="1" thickBot="1" x14ac:dyDescent="0.3">
      <c r="B50" s="106"/>
      <c r="C50" s="107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" t="s">
        <v>115</v>
      </c>
    </row>
    <row r="51" spans="2:15" ht="22.5" thickTop="1" thickBot="1" x14ac:dyDescent="0.3">
      <c r="B51" s="124" t="s">
        <v>96</v>
      </c>
      <c r="C51" s="290" t="s">
        <v>32</v>
      </c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</row>
    <row r="52" spans="2:15" ht="22.5" thickTop="1" thickBot="1" x14ac:dyDescent="0.3">
      <c r="B52" s="109"/>
      <c r="C52" s="292">
        <f>C$7</f>
        <v>2020</v>
      </c>
      <c r="D52" s="293"/>
      <c r="E52" s="292">
        <f>E$7</f>
        <v>2021</v>
      </c>
      <c r="F52" s="293"/>
      <c r="G52" s="292">
        <f>G$7</f>
        <v>2022</v>
      </c>
      <c r="H52" s="293"/>
      <c r="I52" s="292">
        <f>I$7</f>
        <v>2023</v>
      </c>
      <c r="J52" s="293"/>
      <c r="K52" s="292">
        <f>K$7</f>
        <v>2024</v>
      </c>
      <c r="L52" s="293"/>
      <c r="M52" s="294">
        <f>M$7</f>
        <v>2025</v>
      </c>
      <c r="N52" s="295"/>
    </row>
    <row r="53" spans="2:15" ht="16.5" thickTop="1" thickBot="1" x14ac:dyDescent="0.3">
      <c r="B53" s="85"/>
      <c r="C53" s="114" t="s">
        <v>69</v>
      </c>
      <c r="D53" s="115" t="str">
        <f>CONCATENATE("var ",RIGHT(C52,2),"/",RIGHT(C52-1,2))</f>
        <v>var 20/19</v>
      </c>
      <c r="E53" s="116" t="s">
        <v>69</v>
      </c>
      <c r="F53" s="115" t="str">
        <f>CONCATENATE("var ",RIGHT(E52,2),"/",RIGHT(C52,2))</f>
        <v>var 21/20</v>
      </c>
      <c r="G53" s="116" t="s">
        <v>69</v>
      </c>
      <c r="H53" s="115" t="str">
        <f>CONCATENATE("var ",RIGHT(G52,2),"/",RIGHT(E52,2))</f>
        <v>var 22/21</v>
      </c>
      <c r="I53" s="116" t="s">
        <v>69</v>
      </c>
      <c r="J53" s="115" t="str">
        <f>CONCATENATE("var ",RIGHT(I52,2),"/",RIGHT(G52,2))</f>
        <v>var 23/22</v>
      </c>
      <c r="K53" s="116" t="s">
        <v>69</v>
      </c>
      <c r="L53" s="115" t="str">
        <f>CONCATENATE("var ",RIGHT(K52,2),"/",RIGHT(I52,2))</f>
        <v>var 24/23</v>
      </c>
      <c r="M53" s="116" t="s">
        <v>69</v>
      </c>
      <c r="N53" s="115" t="str">
        <f>CONCATENATE("var ",RIGHT(M52,2),"/",RIGHT(K52,2))</f>
        <v>var 25/24</v>
      </c>
    </row>
    <row r="54" spans="2:15" x14ac:dyDescent="0.25">
      <c r="B54" s="117" t="s">
        <v>71</v>
      </c>
      <c r="C54" s="118">
        <v>43534</v>
      </c>
      <c r="D54" s="119">
        <v>-0.10174352625606109</v>
      </c>
      <c r="E54" s="118">
        <v>28</v>
      </c>
      <c r="F54" s="119">
        <f t="shared" ref="F54:J66" si="5">IFERROR(E54/C54-1,"-")</f>
        <v>-0.99935682455092567</v>
      </c>
      <c r="G54" s="118">
        <v>13386</v>
      </c>
      <c r="H54" s="119">
        <f t="shared" si="5"/>
        <v>477.07142857142856</v>
      </c>
      <c r="I54" s="118">
        <v>17843</v>
      </c>
      <c r="J54" s="119">
        <f t="shared" si="5"/>
        <v>0.3329598087554162</v>
      </c>
      <c r="K54" s="118">
        <v>20807</v>
      </c>
      <c r="L54" s="119">
        <f t="shared" ref="L54:L66" si="6">IFERROR(K54/I54-1,"-")</f>
        <v>0.16611556352631274</v>
      </c>
      <c r="M54" s="118">
        <v>21327</v>
      </c>
      <c r="N54" s="119">
        <f t="shared" ref="N54:N62" si="7">IFERROR(M54/K54-1,"-")</f>
        <v>2.4991589368962286E-2</v>
      </c>
    </row>
    <row r="55" spans="2:15" x14ac:dyDescent="0.25">
      <c r="B55" s="117" t="s">
        <v>73</v>
      </c>
      <c r="C55" s="118">
        <v>40111</v>
      </c>
      <c r="D55" s="119">
        <v>-0.11669235851134108</v>
      </c>
      <c r="E55" s="118">
        <v>0</v>
      </c>
      <c r="F55" s="119">
        <f t="shared" si="5"/>
        <v>-1</v>
      </c>
      <c r="G55" s="118">
        <v>13602</v>
      </c>
      <c r="H55" s="119" t="str">
        <f t="shared" si="5"/>
        <v>-</v>
      </c>
      <c r="I55" s="118">
        <v>16107</v>
      </c>
      <c r="J55" s="119">
        <f t="shared" si="5"/>
        <v>0.18416409351565943</v>
      </c>
      <c r="K55" s="118">
        <v>20151</v>
      </c>
      <c r="L55" s="119">
        <f t="shared" si="6"/>
        <v>0.25107096293536979</v>
      </c>
      <c r="M55" s="118"/>
      <c r="N55" s="119"/>
    </row>
    <row r="56" spans="2:15" x14ac:dyDescent="0.25">
      <c r="B56" s="117" t="s">
        <v>75</v>
      </c>
      <c r="C56" s="118">
        <v>19748</v>
      </c>
      <c r="D56" s="119">
        <v>-0.51002381897578397</v>
      </c>
      <c r="E56" s="118">
        <v>0</v>
      </c>
      <c r="F56" s="119">
        <f t="shared" si="5"/>
        <v>-1</v>
      </c>
      <c r="G56" s="118">
        <v>13705</v>
      </c>
      <c r="H56" s="119" t="str">
        <f t="shared" si="5"/>
        <v>-</v>
      </c>
      <c r="I56" s="118">
        <v>16813</v>
      </c>
      <c r="J56" s="119">
        <f t="shared" si="5"/>
        <v>0.22677854797519159</v>
      </c>
      <c r="K56" s="118">
        <v>20625</v>
      </c>
      <c r="L56" s="119">
        <f t="shared" si="6"/>
        <v>0.22672931660024975</v>
      </c>
      <c r="M56" s="118"/>
      <c r="N56" s="119"/>
    </row>
    <row r="57" spans="2:15" x14ac:dyDescent="0.25">
      <c r="B57" s="117" t="s">
        <v>77</v>
      </c>
      <c r="C57" s="118">
        <v>0</v>
      </c>
      <c r="D57" s="119">
        <v>-1</v>
      </c>
      <c r="E57" s="118">
        <v>23</v>
      </c>
      <c r="F57" s="119" t="str">
        <f t="shared" si="5"/>
        <v>-</v>
      </c>
      <c r="G57" s="118">
        <v>13588</v>
      </c>
      <c r="H57" s="119">
        <f t="shared" si="5"/>
        <v>589.78260869565213</v>
      </c>
      <c r="I57" s="118">
        <v>16876</v>
      </c>
      <c r="J57" s="119">
        <f t="shared" si="5"/>
        <v>0.24197821607300551</v>
      </c>
      <c r="K57" s="118">
        <v>22359</v>
      </c>
      <c r="L57" s="119">
        <f t="shared" si="6"/>
        <v>0.32489926522872725</v>
      </c>
      <c r="M57" s="118"/>
      <c r="N57" s="119"/>
    </row>
    <row r="58" spans="2:15" x14ac:dyDescent="0.25">
      <c r="B58" s="117" t="s">
        <v>79</v>
      </c>
      <c r="C58" s="118">
        <v>0</v>
      </c>
      <c r="D58" s="119">
        <v>-1</v>
      </c>
      <c r="E58" s="118">
        <v>40</v>
      </c>
      <c r="F58" s="119" t="str">
        <f t="shared" si="5"/>
        <v>-</v>
      </c>
      <c r="G58" s="118">
        <v>12214</v>
      </c>
      <c r="H58" s="119">
        <f t="shared" si="5"/>
        <v>304.35000000000002</v>
      </c>
      <c r="I58" s="118">
        <v>15694</v>
      </c>
      <c r="J58" s="119">
        <f t="shared" si="5"/>
        <v>0.28491894547240881</v>
      </c>
      <c r="K58" s="118">
        <v>20363</v>
      </c>
      <c r="L58" s="119">
        <f t="shared" si="6"/>
        <v>0.29750223015165034</v>
      </c>
      <c r="M58" s="118"/>
      <c r="N58" s="119"/>
    </row>
    <row r="59" spans="2:15" x14ac:dyDescent="0.25">
      <c r="B59" s="117" t="s">
        <v>81</v>
      </c>
      <c r="C59" s="118">
        <v>0</v>
      </c>
      <c r="D59" s="119">
        <v>-1</v>
      </c>
      <c r="E59" s="118">
        <v>860</v>
      </c>
      <c r="F59" s="119" t="str">
        <f t="shared" si="5"/>
        <v>-</v>
      </c>
      <c r="G59" s="118">
        <v>11682</v>
      </c>
      <c r="H59" s="119">
        <f t="shared" si="5"/>
        <v>12.583720930232559</v>
      </c>
      <c r="I59" s="118">
        <v>16830</v>
      </c>
      <c r="J59" s="119">
        <f t="shared" si="5"/>
        <v>0.44067796610169485</v>
      </c>
      <c r="K59" s="118">
        <v>18509</v>
      </c>
      <c r="L59" s="119">
        <f t="shared" si="6"/>
        <v>9.9762329174093889E-2</v>
      </c>
      <c r="M59" s="118"/>
      <c r="N59" s="119"/>
    </row>
    <row r="60" spans="2:15" x14ac:dyDescent="0.25">
      <c r="B60" s="117" t="s">
        <v>83</v>
      </c>
      <c r="C60" s="118">
        <v>0</v>
      </c>
      <c r="D60" s="119">
        <v>-1</v>
      </c>
      <c r="E60" s="118">
        <v>3718</v>
      </c>
      <c r="F60" s="119" t="str">
        <f t="shared" si="5"/>
        <v>-</v>
      </c>
      <c r="G60" s="118">
        <v>15593</v>
      </c>
      <c r="H60" s="119">
        <f t="shared" si="5"/>
        <v>3.1939214631522326</v>
      </c>
      <c r="I60" s="118">
        <v>21629</v>
      </c>
      <c r="J60" s="119">
        <f t="shared" si="5"/>
        <v>0.38709677419354849</v>
      </c>
      <c r="K60" s="118">
        <v>25609</v>
      </c>
      <c r="L60" s="119">
        <f t="shared" si="6"/>
        <v>0.18401220583475886</v>
      </c>
      <c r="M60" s="118"/>
      <c r="N60" s="119"/>
    </row>
    <row r="61" spans="2:15" x14ac:dyDescent="0.25">
      <c r="B61" s="117" t="s">
        <v>85</v>
      </c>
      <c r="C61" s="118">
        <v>1520</v>
      </c>
      <c r="D61" s="119">
        <v>-0.96808465963969259</v>
      </c>
      <c r="E61" s="118">
        <v>8913</v>
      </c>
      <c r="F61" s="119">
        <f t="shared" si="5"/>
        <v>4.8638157894736844</v>
      </c>
      <c r="G61" s="118">
        <v>20831</v>
      </c>
      <c r="H61" s="119">
        <f t="shared" si="5"/>
        <v>1.3371479860877371</v>
      </c>
      <c r="I61" s="118">
        <v>23977</v>
      </c>
      <c r="J61" s="119">
        <f t="shared" si="5"/>
        <v>0.15102491479045654</v>
      </c>
      <c r="K61" s="118">
        <v>26931</v>
      </c>
      <c r="L61" s="119">
        <f t="shared" si="6"/>
        <v>0.12320140134295365</v>
      </c>
      <c r="M61" s="118"/>
      <c r="N61" s="119"/>
    </row>
    <row r="62" spans="2:15" x14ac:dyDescent="0.25">
      <c r="B62" s="117" t="s">
        <v>87</v>
      </c>
      <c r="C62" s="118">
        <v>24</v>
      </c>
      <c r="D62" s="119">
        <v>-0.9994206397103198</v>
      </c>
      <c r="E62" s="118">
        <v>7611</v>
      </c>
      <c r="F62" s="119">
        <f t="shared" si="5"/>
        <v>316.125</v>
      </c>
      <c r="G62" s="118">
        <v>15007</v>
      </c>
      <c r="H62" s="119">
        <f t="shared" si="5"/>
        <v>0.97175141242937846</v>
      </c>
      <c r="I62" s="118">
        <v>18604</v>
      </c>
      <c r="J62" s="119">
        <f t="shared" si="5"/>
        <v>0.23968814553208495</v>
      </c>
      <c r="K62" s="118">
        <v>20837</v>
      </c>
      <c r="L62" s="119">
        <f t="shared" si="6"/>
        <v>0.12002795097828423</v>
      </c>
      <c r="M62" s="118"/>
      <c r="N62" s="119"/>
    </row>
    <row r="63" spans="2:15" x14ac:dyDescent="0.25">
      <c r="B63" s="117" t="s">
        <v>89</v>
      </c>
      <c r="C63" s="118">
        <v>0</v>
      </c>
      <c r="D63" s="119">
        <v>-1</v>
      </c>
      <c r="E63" s="118">
        <v>12708</v>
      </c>
      <c r="F63" s="119" t="str">
        <f t="shared" si="5"/>
        <v>-</v>
      </c>
      <c r="G63" s="118">
        <v>17361</v>
      </c>
      <c r="H63" s="119">
        <f t="shared" si="5"/>
        <v>0.36614730878186963</v>
      </c>
      <c r="I63" s="118">
        <v>18434</v>
      </c>
      <c r="J63" s="119">
        <f t="shared" si="5"/>
        <v>6.180519555325148E-2</v>
      </c>
      <c r="K63" s="118">
        <v>24325</v>
      </c>
      <c r="L63" s="119">
        <f t="shared" si="6"/>
        <v>0.31957252902245847</v>
      </c>
      <c r="M63" s="118"/>
      <c r="N63" s="119"/>
    </row>
    <row r="64" spans="2:15" x14ac:dyDescent="0.25">
      <c r="B64" s="117" t="s">
        <v>91</v>
      </c>
      <c r="C64" s="118">
        <v>84</v>
      </c>
      <c r="D64" s="119">
        <v>-0.99795834042242904</v>
      </c>
      <c r="E64" s="118">
        <v>12654</v>
      </c>
      <c r="F64" s="119">
        <f t="shared" si="5"/>
        <v>149.64285714285714</v>
      </c>
      <c r="G64" s="118">
        <v>17189</v>
      </c>
      <c r="H64" s="119">
        <f t="shared" si="5"/>
        <v>0.35838470048996363</v>
      </c>
      <c r="I64" s="118">
        <v>17075</v>
      </c>
      <c r="J64" s="119">
        <f t="shared" si="5"/>
        <v>-6.6321484670428532E-3</v>
      </c>
      <c r="K64" s="118">
        <v>20938</v>
      </c>
      <c r="L64" s="119">
        <f t="shared" si="6"/>
        <v>0.2262371888726209</v>
      </c>
      <c r="M64" s="118"/>
      <c r="N64" s="119"/>
    </row>
    <row r="65" spans="2:14" x14ac:dyDescent="0.25">
      <c r="B65" s="117" t="s">
        <v>93</v>
      </c>
      <c r="C65" s="118">
        <v>120</v>
      </c>
      <c r="D65" s="119">
        <v>-0.9973530968766543</v>
      </c>
      <c r="E65" s="118">
        <v>13049</v>
      </c>
      <c r="F65" s="119">
        <f t="shared" si="5"/>
        <v>107.74166666666666</v>
      </c>
      <c r="G65" s="118">
        <v>18386</v>
      </c>
      <c r="H65" s="119">
        <f t="shared" si="5"/>
        <v>0.40899685799678132</v>
      </c>
      <c r="I65" s="118">
        <v>21251</v>
      </c>
      <c r="J65" s="119">
        <f t="shared" si="5"/>
        <v>0.15582508430327424</v>
      </c>
      <c r="K65" s="118">
        <v>23199</v>
      </c>
      <c r="L65" s="119">
        <f t="shared" si="6"/>
        <v>9.1666274528257485E-2</v>
      </c>
      <c r="M65" s="118"/>
      <c r="N65" s="119"/>
    </row>
    <row r="66" spans="2:14" ht="15.75" x14ac:dyDescent="0.25">
      <c r="B66" s="120" t="s">
        <v>30</v>
      </c>
      <c r="C66" s="121">
        <v>105446</v>
      </c>
      <c r="D66" s="122">
        <v>-0.78205215651501714</v>
      </c>
      <c r="E66" s="121">
        <v>59604</v>
      </c>
      <c r="F66" s="122">
        <f t="shared" si="5"/>
        <v>-0.4347438499326669</v>
      </c>
      <c r="G66" s="121">
        <v>182544</v>
      </c>
      <c r="H66" s="122">
        <f t="shared" si="5"/>
        <v>2.0626132474330583</v>
      </c>
      <c r="I66" s="121">
        <v>221133</v>
      </c>
      <c r="J66" s="122">
        <f t="shared" si="5"/>
        <v>0.21139560872995</v>
      </c>
      <c r="K66" s="121">
        <v>264653</v>
      </c>
      <c r="L66" s="122">
        <f t="shared" si="6"/>
        <v>0.19680463793282765</v>
      </c>
      <c r="M66" s="121">
        <v>21327</v>
      </c>
      <c r="N66" s="122">
        <v>2.4991589368962286E-2</v>
      </c>
    </row>
    <row r="67" spans="2:14" ht="6" customHeight="1" x14ac:dyDescent="0.25"/>
    <row r="68" spans="2:14" x14ac:dyDescent="0.25">
      <c r="B68" s="105" t="s">
        <v>55</v>
      </c>
      <c r="C68" s="105"/>
      <c r="D68" s="105"/>
      <c r="E68" s="105"/>
      <c r="F68" s="105"/>
      <c r="G68" s="105"/>
      <c r="H68" s="105"/>
      <c r="I68" s="105"/>
      <c r="J68" s="105"/>
      <c r="K68" s="105"/>
      <c r="L68" s="105"/>
    </row>
    <row r="70" spans="2:14" x14ac:dyDescent="0.25">
      <c r="C70" s="123"/>
      <c r="M70" s="4"/>
      <c r="N70" s="4"/>
    </row>
    <row r="71" spans="2:14" x14ac:dyDescent="0.25">
      <c r="M71" s="105"/>
      <c r="N71" s="105"/>
    </row>
  </sheetData>
  <mergeCells count="24">
    <mergeCell ref="B49:N49"/>
    <mergeCell ref="C51:N51"/>
    <mergeCell ref="C52:D52"/>
    <mergeCell ref="E52:F52"/>
    <mergeCell ref="G52:H52"/>
    <mergeCell ref="I52:J52"/>
    <mergeCell ref="K52:L52"/>
    <mergeCell ref="M52:N52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CD80D-C721-4DDC-B236-C6D67A940BA0}">
  <sheetPr codeName="Hoja26"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</row>
    <row r="5" spans="1:12" ht="6" customHeight="1" x14ac:dyDescent="0.25"/>
    <row r="6" spans="1:12" s="145" customFormat="1" ht="72" customHeight="1" x14ac:dyDescent="0.25">
      <c r="B6" s="146"/>
      <c r="C6" s="171" t="s">
        <v>251</v>
      </c>
      <c r="D6" s="171" t="s">
        <v>219</v>
      </c>
      <c r="E6" s="171" t="s">
        <v>220</v>
      </c>
      <c r="F6" s="171" t="s">
        <v>221</v>
      </c>
      <c r="G6" s="171" t="s">
        <v>222</v>
      </c>
      <c r="H6" s="171" t="s">
        <v>223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3010465</v>
      </c>
      <c r="D8" s="175">
        <v>260161</v>
      </c>
      <c r="E8" s="175">
        <v>2017602</v>
      </c>
      <c r="F8" s="175">
        <v>2930663</v>
      </c>
      <c r="G8" s="175">
        <v>3028970</v>
      </c>
      <c r="H8" s="175">
        <v>3019532</v>
      </c>
      <c r="I8" s="176">
        <f>IFERROR(H8/G8-1,"-")</f>
        <v>-3.1159106891121002E-3</v>
      </c>
      <c r="J8" s="175">
        <f>H8-G8</f>
        <v>-9438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269349</v>
      </c>
      <c r="D9" s="159">
        <v>55049</v>
      </c>
      <c r="E9" s="159">
        <v>189281</v>
      </c>
      <c r="F9" s="159">
        <v>281845</v>
      </c>
      <c r="G9" s="159">
        <v>239399</v>
      </c>
      <c r="H9" s="159">
        <v>229765</v>
      </c>
      <c r="I9" s="160">
        <f>IFERROR(H9/G9-1,"-")</f>
        <v>-4.0242440444613337E-2</v>
      </c>
      <c r="J9" s="159">
        <f t="shared" ref="J9:J19" si="0">H9-G9</f>
        <v>-9634</v>
      </c>
      <c r="K9" s="160">
        <f>H9/H$8</f>
        <v>7.6092917710426644E-2</v>
      </c>
      <c r="L9" s="79"/>
    </row>
    <row r="10" spans="1:12" x14ac:dyDescent="0.25">
      <c r="A10" s="161" t="s">
        <v>103</v>
      </c>
      <c r="B10" s="162" t="s">
        <v>103</v>
      </c>
      <c r="C10" s="163">
        <v>58030</v>
      </c>
      <c r="D10" s="163">
        <v>32446</v>
      </c>
      <c r="E10" s="163">
        <v>59719</v>
      </c>
      <c r="F10" s="163">
        <v>87686</v>
      </c>
      <c r="G10" s="163">
        <v>70667</v>
      </c>
      <c r="H10" s="163">
        <v>59579</v>
      </c>
      <c r="I10" s="164">
        <f>IFERROR(H10/G10-1,"-")</f>
        <v>-0.15690492025981007</v>
      </c>
      <c r="J10" s="163">
        <f t="shared" si="0"/>
        <v>-11088</v>
      </c>
      <c r="K10" s="164">
        <f>H10/H$8</f>
        <v>1.9731203378536805E-2</v>
      </c>
      <c r="L10" s="79"/>
    </row>
    <row r="11" spans="1:12" x14ac:dyDescent="0.25">
      <c r="A11" s="161" t="s">
        <v>100</v>
      </c>
      <c r="B11" s="162" t="s">
        <v>100</v>
      </c>
      <c r="C11" s="163">
        <v>211319</v>
      </c>
      <c r="D11" s="163">
        <v>22603</v>
      </c>
      <c r="E11" s="163">
        <v>129562</v>
      </c>
      <c r="F11" s="163">
        <v>194159</v>
      </c>
      <c r="G11" s="163">
        <v>168732</v>
      </c>
      <c r="H11" s="163">
        <v>170186</v>
      </c>
      <c r="I11" s="164">
        <f>IFERROR(H11/G11-1,"-")</f>
        <v>8.6172154659460709E-3</v>
      </c>
      <c r="J11" s="163">
        <f t="shared" si="0"/>
        <v>1454</v>
      </c>
      <c r="K11" s="164">
        <f>H11/H$8</f>
        <v>5.6361714331889842E-2</v>
      </c>
      <c r="L11" s="79"/>
    </row>
    <row r="12" spans="1:12" x14ac:dyDescent="0.25">
      <c r="A12" s="1"/>
      <c r="B12" s="158" t="s">
        <v>107</v>
      </c>
      <c r="C12" s="159">
        <v>2741116</v>
      </c>
      <c r="D12" s="159">
        <v>205112</v>
      </c>
      <c r="E12" s="159">
        <v>1828321</v>
      </c>
      <c r="F12" s="159">
        <v>2648818</v>
      </c>
      <c r="G12" s="159">
        <v>2789571</v>
      </c>
      <c r="H12" s="159">
        <v>2789767</v>
      </c>
      <c r="I12" s="160">
        <f>IFERROR(H12/G12-1,"-")</f>
        <v>7.026169973811669E-5</v>
      </c>
      <c r="J12" s="159">
        <f t="shared" si="0"/>
        <v>196</v>
      </c>
      <c r="K12" s="160">
        <f>H12/H$8</f>
        <v>0.9239070822895733</v>
      </c>
      <c r="L12" s="79"/>
    </row>
    <row r="13" spans="1:12" s="56" customFormat="1" x14ac:dyDescent="0.25">
      <c r="A13" s="161"/>
      <c r="B13" s="162" t="s">
        <v>110</v>
      </c>
      <c r="C13" s="163">
        <v>1052899</v>
      </c>
      <c r="D13" s="163">
        <v>34741</v>
      </c>
      <c r="E13" s="163">
        <v>624260</v>
      </c>
      <c r="F13" s="163">
        <v>996744</v>
      </c>
      <c r="G13" s="163">
        <v>1103795</v>
      </c>
      <c r="H13" s="163">
        <v>1111730</v>
      </c>
      <c r="I13" s="164">
        <f t="shared" ref="I13:I20" si="1">IFERROR(H13/G13-1,"-")</f>
        <v>7.1888348832889193E-3</v>
      </c>
      <c r="J13" s="163">
        <f t="shared" si="0"/>
        <v>7935</v>
      </c>
      <c r="K13" s="164">
        <f t="shared" ref="K13:K20" si="2">H13/H$8</f>
        <v>0.36817957219860559</v>
      </c>
      <c r="L13" s="165"/>
    </row>
    <row r="14" spans="1:12" s="56" customFormat="1" x14ac:dyDescent="0.25">
      <c r="A14" s="161"/>
      <c r="B14" s="162" t="s">
        <v>113</v>
      </c>
      <c r="C14" s="163">
        <v>420089</v>
      </c>
      <c r="D14" s="163">
        <v>32334</v>
      </c>
      <c r="E14" s="163">
        <v>238924</v>
      </c>
      <c r="F14" s="163">
        <v>354283</v>
      </c>
      <c r="G14" s="163">
        <v>372775</v>
      </c>
      <c r="H14" s="163">
        <v>368628</v>
      </c>
      <c r="I14" s="164">
        <f t="shared" si="1"/>
        <v>-1.1124673060156964E-2</v>
      </c>
      <c r="J14" s="163">
        <f t="shared" si="0"/>
        <v>-4147</v>
      </c>
      <c r="K14" s="164">
        <f t="shared" si="2"/>
        <v>0.12208117019458645</v>
      </c>
      <c r="L14" s="165"/>
    </row>
    <row r="15" spans="1:12" x14ac:dyDescent="0.25">
      <c r="A15" s="161"/>
      <c r="B15" s="162" t="s">
        <v>116</v>
      </c>
      <c r="C15" s="163">
        <v>101413</v>
      </c>
      <c r="D15" s="163">
        <v>30295</v>
      </c>
      <c r="E15" s="163">
        <v>80394</v>
      </c>
      <c r="F15" s="163">
        <v>126041</v>
      </c>
      <c r="G15" s="163">
        <v>127988</v>
      </c>
      <c r="H15" s="163">
        <v>123185</v>
      </c>
      <c r="I15" s="164">
        <f t="shared" si="1"/>
        <v>-3.7526955652092409E-2</v>
      </c>
      <c r="J15" s="163">
        <f t="shared" si="0"/>
        <v>-4803</v>
      </c>
      <c r="K15" s="164">
        <f t="shared" si="2"/>
        <v>4.0796057137331213E-2</v>
      </c>
      <c r="L15" s="79"/>
    </row>
    <row r="16" spans="1:12" x14ac:dyDescent="0.25">
      <c r="A16" s="161"/>
      <c r="B16" s="162" t="s">
        <v>123</v>
      </c>
      <c r="C16" s="163">
        <v>86270</v>
      </c>
      <c r="D16" s="163">
        <v>3178</v>
      </c>
      <c r="E16" s="163">
        <v>102811</v>
      </c>
      <c r="F16" s="163">
        <v>99985</v>
      </c>
      <c r="G16" s="163">
        <v>107435</v>
      </c>
      <c r="H16" s="163">
        <v>99471</v>
      </c>
      <c r="I16" s="164">
        <f t="shared" si="1"/>
        <v>-7.4128542839856704E-2</v>
      </c>
      <c r="J16" s="163">
        <f t="shared" si="0"/>
        <v>-7964</v>
      </c>
      <c r="K16" s="164">
        <f t="shared" si="2"/>
        <v>3.2942522218674948E-2</v>
      </c>
      <c r="L16" s="79"/>
    </row>
    <row r="17" spans="1:12" x14ac:dyDescent="0.25">
      <c r="A17" s="161"/>
      <c r="B17" s="162" t="s">
        <v>119</v>
      </c>
      <c r="C17" s="163">
        <v>106486</v>
      </c>
      <c r="D17" s="163">
        <v>15935</v>
      </c>
      <c r="E17" s="163">
        <v>99130</v>
      </c>
      <c r="F17" s="163">
        <v>106604</v>
      </c>
      <c r="G17" s="163">
        <v>105686</v>
      </c>
      <c r="H17" s="163">
        <v>97876</v>
      </c>
      <c r="I17" s="164">
        <f t="shared" si="1"/>
        <v>-7.3898151126923106E-2</v>
      </c>
      <c r="J17" s="163">
        <f t="shared" si="0"/>
        <v>-7810</v>
      </c>
      <c r="K17" s="164">
        <f t="shared" si="2"/>
        <v>3.2414294665530953E-2</v>
      </c>
      <c r="L17" s="79"/>
    </row>
    <row r="18" spans="1:12" x14ac:dyDescent="0.25">
      <c r="A18" s="161"/>
      <c r="B18" s="162" t="s">
        <v>128</v>
      </c>
      <c r="C18" s="163">
        <v>91656</v>
      </c>
      <c r="D18" s="163">
        <v>700</v>
      </c>
      <c r="E18" s="163">
        <v>65027</v>
      </c>
      <c r="F18" s="163">
        <v>87732</v>
      </c>
      <c r="G18" s="163">
        <v>79237</v>
      </c>
      <c r="H18" s="163">
        <v>76979</v>
      </c>
      <c r="I18" s="164">
        <f t="shared" si="1"/>
        <v>-2.8496788116662675E-2</v>
      </c>
      <c r="J18" s="163">
        <f t="shared" si="0"/>
        <v>-2258</v>
      </c>
      <c r="K18" s="164">
        <f t="shared" si="2"/>
        <v>2.549368577647132E-2</v>
      </c>
      <c r="L18" s="79"/>
    </row>
    <row r="19" spans="1:12" x14ac:dyDescent="0.25">
      <c r="A19" s="161" t="s">
        <v>144</v>
      </c>
      <c r="B19" s="162" t="s">
        <v>131</v>
      </c>
      <c r="C19" s="163">
        <v>149739</v>
      </c>
      <c r="D19" s="163">
        <v>5617</v>
      </c>
      <c r="E19" s="163">
        <v>60986</v>
      </c>
      <c r="F19" s="163">
        <v>94135</v>
      </c>
      <c r="G19" s="163">
        <v>100501</v>
      </c>
      <c r="H19" s="163">
        <v>94215</v>
      </c>
      <c r="I19" s="164">
        <f t="shared" si="1"/>
        <v>-6.2546641326951979E-2</v>
      </c>
      <c r="J19" s="163">
        <f t="shared" si="0"/>
        <v>-6286</v>
      </c>
      <c r="K19" s="164">
        <f t="shared" si="2"/>
        <v>3.1201855121919555E-2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:H20" si="3">C12-SUM(C13:C19)</f>
        <v>732564</v>
      </c>
      <c r="D20" s="168">
        <f t="shared" si="3"/>
        <v>82312</v>
      </c>
      <c r="E20" s="168">
        <f t="shared" si="3"/>
        <v>556789</v>
      </c>
      <c r="F20" s="168">
        <f t="shared" si="3"/>
        <v>783294</v>
      </c>
      <c r="G20" s="168">
        <f t="shared" si="3"/>
        <v>792154</v>
      </c>
      <c r="H20" s="168">
        <f t="shared" si="3"/>
        <v>817683</v>
      </c>
      <c r="I20" s="169">
        <f t="shared" si="1"/>
        <v>3.2227319435362389E-2</v>
      </c>
      <c r="J20" s="168">
        <f>H20-G20</f>
        <v>25529</v>
      </c>
      <c r="K20" s="169">
        <f t="shared" si="2"/>
        <v>0.27079792497645333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1154297</v>
      </c>
      <c r="D22" s="175">
        <v>98412</v>
      </c>
      <c r="E22" s="175">
        <v>786358</v>
      </c>
      <c r="F22" s="175">
        <v>1105557</v>
      </c>
      <c r="G22" s="175">
        <v>1165181</v>
      </c>
      <c r="H22" s="175">
        <v>1119747</v>
      </c>
      <c r="I22" s="176">
        <f>IFERROR(H22/G22-1,"-")</f>
        <v>-3.8993083478017554E-2</v>
      </c>
      <c r="J22" s="175">
        <f>H22-G22</f>
        <v>-45434</v>
      </c>
      <c r="K22" s="176">
        <f>H22/H$8</f>
        <v>0.3708346194045965</v>
      </c>
      <c r="L22" s="79"/>
    </row>
    <row r="23" spans="1:12" x14ac:dyDescent="0.25">
      <c r="A23" s="161" t="s">
        <v>96</v>
      </c>
      <c r="B23" s="158" t="s">
        <v>97</v>
      </c>
      <c r="C23" s="159">
        <v>47398</v>
      </c>
      <c r="D23" s="159">
        <v>19326</v>
      </c>
      <c r="E23" s="159">
        <v>44512</v>
      </c>
      <c r="F23" s="159">
        <v>49718</v>
      </c>
      <c r="G23" s="159">
        <v>41092</v>
      </c>
      <c r="H23" s="159">
        <v>33957</v>
      </c>
      <c r="I23" s="160">
        <f>IFERROR(H23/G23-1,"-")</f>
        <v>-0.17363477075829847</v>
      </c>
      <c r="J23" s="159">
        <f t="shared" ref="J23:J33" si="4">H23-G23</f>
        <v>-7135</v>
      </c>
      <c r="K23" s="160">
        <f>H23/H$8</f>
        <v>1.1245782459003581E-2</v>
      </c>
      <c r="L23" s="79"/>
    </row>
    <row r="24" spans="1:12" x14ac:dyDescent="0.25">
      <c r="A24" s="161" t="s">
        <v>103</v>
      </c>
      <c r="B24" s="162" t="s">
        <v>103</v>
      </c>
      <c r="C24" s="163">
        <v>16631</v>
      </c>
      <c r="D24" s="163">
        <v>9757</v>
      </c>
      <c r="E24" s="163">
        <v>14350</v>
      </c>
      <c r="F24" s="163">
        <v>17448</v>
      </c>
      <c r="G24" s="163">
        <v>9983</v>
      </c>
      <c r="H24" s="163">
        <v>9355</v>
      </c>
      <c r="I24" s="164">
        <f>IFERROR(H24/G24-1,"-")</f>
        <v>-6.2906941801061822E-2</v>
      </c>
      <c r="J24" s="163">
        <f t="shared" si="4"/>
        <v>-628</v>
      </c>
      <c r="K24" s="164">
        <f>H24/H$8</f>
        <v>3.0981622317630677E-3</v>
      </c>
      <c r="L24" s="79"/>
    </row>
    <row r="25" spans="1:12" x14ac:dyDescent="0.25">
      <c r="A25" s="161" t="s">
        <v>100</v>
      </c>
      <c r="B25" s="162" t="s">
        <v>100</v>
      </c>
      <c r="C25" s="163">
        <v>30767</v>
      </c>
      <c r="D25" s="163">
        <v>9569</v>
      </c>
      <c r="E25" s="163">
        <v>30162</v>
      </c>
      <c r="F25" s="163">
        <v>32270</v>
      </c>
      <c r="G25" s="163">
        <v>31109</v>
      </c>
      <c r="H25" s="163">
        <v>24602</v>
      </c>
      <c r="I25" s="164">
        <f>IFERROR(H25/G25-1,"-")</f>
        <v>-0.20916776495547917</v>
      </c>
      <c r="J25" s="163">
        <f t="shared" si="4"/>
        <v>-6507</v>
      </c>
      <c r="K25" s="164">
        <f>H25/H$8</f>
        <v>8.1476202272405124E-3</v>
      </c>
      <c r="L25" s="79"/>
    </row>
    <row r="26" spans="1:12" x14ac:dyDescent="0.25">
      <c r="A26" s="161"/>
      <c r="B26" s="158" t="s">
        <v>107</v>
      </c>
      <c r="C26" s="159">
        <v>1106899</v>
      </c>
      <c r="D26" s="159">
        <v>79086</v>
      </c>
      <c r="E26" s="159">
        <v>741846</v>
      </c>
      <c r="F26" s="159">
        <v>1055839</v>
      </c>
      <c r="G26" s="159">
        <v>1124089</v>
      </c>
      <c r="H26" s="159">
        <v>1085790</v>
      </c>
      <c r="I26" s="160">
        <f>IFERROR(H26/G26-1,"-")</f>
        <v>-3.4071145612135645E-2</v>
      </c>
      <c r="J26" s="159">
        <f t="shared" si="4"/>
        <v>-38299</v>
      </c>
      <c r="K26" s="160">
        <f>H26/H$8</f>
        <v>0.3595888369455929</v>
      </c>
      <c r="L26" s="79"/>
    </row>
    <row r="27" spans="1:12" s="56" customFormat="1" x14ac:dyDescent="0.25">
      <c r="A27" s="161"/>
      <c r="B27" s="162" t="s">
        <v>110</v>
      </c>
      <c r="C27" s="163">
        <v>467841</v>
      </c>
      <c r="D27" s="163">
        <v>9246</v>
      </c>
      <c r="E27" s="163">
        <v>287804</v>
      </c>
      <c r="F27" s="163">
        <v>463889</v>
      </c>
      <c r="G27" s="163">
        <v>507267</v>
      </c>
      <c r="H27" s="163">
        <v>508547</v>
      </c>
      <c r="I27" s="164">
        <f t="shared" ref="I27:I34" si="5">IFERROR(H27/G27-1,"-")</f>
        <v>2.5233259802037722E-3</v>
      </c>
      <c r="J27" s="163">
        <f t="shared" si="4"/>
        <v>1280</v>
      </c>
      <c r="K27" s="164">
        <f t="shared" ref="K27:K34" si="6">H27/H$8</f>
        <v>0.16841914574841399</v>
      </c>
      <c r="L27" s="165"/>
    </row>
    <row r="28" spans="1:12" s="56" customFormat="1" x14ac:dyDescent="0.25">
      <c r="A28" s="161"/>
      <c r="B28" s="162" t="s">
        <v>113</v>
      </c>
      <c r="C28" s="163">
        <v>154087</v>
      </c>
      <c r="D28" s="163">
        <v>11884</v>
      </c>
      <c r="E28" s="163">
        <v>89583</v>
      </c>
      <c r="F28" s="163">
        <v>122293</v>
      </c>
      <c r="G28" s="163">
        <v>126100</v>
      </c>
      <c r="H28" s="163">
        <v>123178</v>
      </c>
      <c r="I28" s="164">
        <f t="shared" si="5"/>
        <v>-2.3172085646312457E-2</v>
      </c>
      <c r="J28" s="163">
        <f t="shared" si="4"/>
        <v>-2922</v>
      </c>
      <c r="K28" s="164">
        <f t="shared" si="6"/>
        <v>4.0793738897286068E-2</v>
      </c>
      <c r="L28" s="165"/>
    </row>
    <row r="29" spans="1:12" x14ac:dyDescent="0.25">
      <c r="A29" s="161"/>
      <c r="B29" s="162" t="s">
        <v>116</v>
      </c>
      <c r="C29" s="163">
        <v>43633</v>
      </c>
      <c r="D29" s="163">
        <v>15076</v>
      </c>
      <c r="E29" s="163">
        <v>32383</v>
      </c>
      <c r="F29" s="163">
        <v>45548</v>
      </c>
      <c r="G29" s="163">
        <v>55570</v>
      </c>
      <c r="H29" s="163">
        <v>36323</v>
      </c>
      <c r="I29" s="164">
        <f t="shared" si="5"/>
        <v>-0.34635594745366205</v>
      </c>
      <c r="J29" s="163">
        <f t="shared" si="4"/>
        <v>-19247</v>
      </c>
      <c r="K29" s="164">
        <f t="shared" si="6"/>
        <v>1.2029347594262952E-2</v>
      </c>
      <c r="L29" s="79"/>
    </row>
    <row r="30" spans="1:12" x14ac:dyDescent="0.25">
      <c r="A30" s="161"/>
      <c r="B30" s="162" t="s">
        <v>123</v>
      </c>
      <c r="C30" s="163">
        <v>38581</v>
      </c>
      <c r="D30" s="163">
        <v>1610</v>
      </c>
      <c r="E30" s="163">
        <v>44879</v>
      </c>
      <c r="F30" s="163">
        <v>42011</v>
      </c>
      <c r="G30" s="163">
        <v>41716</v>
      </c>
      <c r="H30" s="163">
        <v>38188</v>
      </c>
      <c r="I30" s="164">
        <f t="shared" si="5"/>
        <v>-8.4571866909579074E-2</v>
      </c>
      <c r="J30" s="163">
        <f t="shared" si="4"/>
        <v>-3528</v>
      </c>
      <c r="K30" s="164">
        <f t="shared" si="6"/>
        <v>1.2646992977719726E-2</v>
      </c>
      <c r="L30" s="79"/>
    </row>
    <row r="31" spans="1:12" x14ac:dyDescent="0.25">
      <c r="A31" s="161"/>
      <c r="B31" s="162" t="s">
        <v>119</v>
      </c>
      <c r="C31" s="163">
        <v>57040</v>
      </c>
      <c r="D31" s="163">
        <v>7010</v>
      </c>
      <c r="E31" s="163">
        <v>60039</v>
      </c>
      <c r="F31" s="163">
        <v>56539</v>
      </c>
      <c r="G31" s="163">
        <v>54233</v>
      </c>
      <c r="H31" s="163">
        <v>51803</v>
      </c>
      <c r="I31" s="164">
        <f t="shared" si="5"/>
        <v>-4.4806667527151345E-2</v>
      </c>
      <c r="J31" s="163">
        <f t="shared" si="4"/>
        <v>-2430</v>
      </c>
      <c r="K31" s="164">
        <f t="shared" si="6"/>
        <v>1.7155969865528829E-2</v>
      </c>
      <c r="L31" s="79"/>
    </row>
    <row r="32" spans="1:12" x14ac:dyDescent="0.25">
      <c r="A32" s="161"/>
      <c r="B32" s="162" t="s">
        <v>128</v>
      </c>
      <c r="C32" s="163">
        <v>35175</v>
      </c>
      <c r="D32" s="163">
        <v>78</v>
      </c>
      <c r="E32" s="163">
        <v>19961</v>
      </c>
      <c r="F32" s="163">
        <v>28635</v>
      </c>
      <c r="G32" s="163">
        <v>26551</v>
      </c>
      <c r="H32" s="163">
        <v>21975</v>
      </c>
      <c r="I32" s="164">
        <f t="shared" si="5"/>
        <v>-0.17234755753078979</v>
      </c>
      <c r="J32" s="163">
        <f t="shared" si="4"/>
        <v>-4576</v>
      </c>
      <c r="K32" s="164">
        <f t="shared" si="6"/>
        <v>7.2776178560121241E-3</v>
      </c>
      <c r="L32" s="79"/>
    </row>
    <row r="33" spans="1:12" x14ac:dyDescent="0.25">
      <c r="A33" s="161" t="s">
        <v>144</v>
      </c>
      <c r="B33" s="162" t="s">
        <v>131</v>
      </c>
      <c r="C33" s="163">
        <v>45748</v>
      </c>
      <c r="D33" s="163">
        <v>468</v>
      </c>
      <c r="E33" s="163">
        <v>14749</v>
      </c>
      <c r="F33" s="163">
        <v>32549</v>
      </c>
      <c r="G33" s="163">
        <v>31090</v>
      </c>
      <c r="H33" s="163">
        <v>27778</v>
      </c>
      <c r="I33" s="164">
        <f t="shared" si="5"/>
        <v>-0.10652943068510778</v>
      </c>
      <c r="J33" s="163">
        <f t="shared" si="4"/>
        <v>-3312</v>
      </c>
      <c r="K33" s="164">
        <f t="shared" si="6"/>
        <v>9.1994388534382149E-3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:H34" si="7">C26-SUM(C27:C33)</f>
        <v>264794</v>
      </c>
      <c r="D34" s="168">
        <f t="shared" si="7"/>
        <v>33714</v>
      </c>
      <c r="E34" s="168">
        <f t="shared" si="7"/>
        <v>192448</v>
      </c>
      <c r="F34" s="168">
        <f t="shared" si="7"/>
        <v>264375</v>
      </c>
      <c r="G34" s="168">
        <f t="shared" si="7"/>
        <v>281562</v>
      </c>
      <c r="H34" s="168">
        <f t="shared" si="7"/>
        <v>277998</v>
      </c>
      <c r="I34" s="169">
        <f t="shared" si="5"/>
        <v>-1.2657958105142031E-2</v>
      </c>
      <c r="J34" s="168">
        <f>H34-G34</f>
        <v>-3564</v>
      </c>
      <c r="K34" s="169">
        <f t="shared" si="6"/>
        <v>9.206658515293098E-2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893934</v>
      </c>
      <c r="D36" s="175">
        <v>51667</v>
      </c>
      <c r="E36" s="175">
        <v>576461</v>
      </c>
      <c r="F36" s="175">
        <v>810733</v>
      </c>
      <c r="G36" s="175">
        <v>836960</v>
      </c>
      <c r="H36" s="175">
        <v>876312</v>
      </c>
      <c r="I36" s="176">
        <f>IFERROR(H36/G36-1,"-")</f>
        <v>4.701777862741352E-2</v>
      </c>
      <c r="J36" s="175">
        <f>H36-G36</f>
        <v>39352</v>
      </c>
      <c r="K36" s="176">
        <f>H36/H$8</f>
        <v>0.29021451006314886</v>
      </c>
      <c r="L36" s="79"/>
    </row>
    <row r="37" spans="1:12" x14ac:dyDescent="0.25">
      <c r="A37" s="161" t="s">
        <v>96</v>
      </c>
      <c r="B37" s="158" t="s">
        <v>97</v>
      </c>
      <c r="C37" s="159">
        <v>37671</v>
      </c>
      <c r="D37" s="159">
        <v>5567</v>
      </c>
      <c r="E37" s="159">
        <v>23050</v>
      </c>
      <c r="F37" s="159">
        <v>31748</v>
      </c>
      <c r="G37" s="159">
        <v>32373</v>
      </c>
      <c r="H37" s="159">
        <v>34050</v>
      </c>
      <c r="I37" s="160">
        <f>IFERROR(H37/G37-1,"-")</f>
        <v>5.1802427949216856E-2</v>
      </c>
      <c r="J37" s="159">
        <f t="shared" ref="J37:J47" si="8">H37-G37</f>
        <v>1677</v>
      </c>
      <c r="K37" s="160">
        <f>H37/H$8</f>
        <v>1.1276581933889094E-2</v>
      </c>
      <c r="L37" s="79"/>
    </row>
    <row r="38" spans="1:12" x14ac:dyDescent="0.25">
      <c r="A38" s="161" t="s">
        <v>103</v>
      </c>
      <c r="B38" s="162" t="s">
        <v>103</v>
      </c>
      <c r="C38" s="163">
        <v>14054</v>
      </c>
      <c r="D38" s="163">
        <v>3729</v>
      </c>
      <c r="E38" s="163">
        <v>6656</v>
      </c>
      <c r="F38" s="163">
        <v>6602</v>
      </c>
      <c r="G38" s="163">
        <v>13726</v>
      </c>
      <c r="H38" s="163">
        <v>12513</v>
      </c>
      <c r="I38" s="164">
        <f>IFERROR(H38/G38-1,"-")</f>
        <v>-8.8372431881101554E-2</v>
      </c>
      <c r="J38" s="163">
        <f t="shared" si="8"/>
        <v>-1213</v>
      </c>
      <c r="K38" s="164">
        <f>H38/H$8</f>
        <v>4.1440196692732519E-3</v>
      </c>
      <c r="L38" s="79"/>
    </row>
    <row r="39" spans="1:12" x14ac:dyDescent="0.25">
      <c r="A39" s="161" t="s">
        <v>100</v>
      </c>
      <c r="B39" s="162" t="s">
        <v>100</v>
      </c>
      <c r="C39" s="163">
        <v>23617</v>
      </c>
      <c r="D39" s="163">
        <v>1838</v>
      </c>
      <c r="E39" s="163">
        <v>16394</v>
      </c>
      <c r="F39" s="163">
        <v>25146</v>
      </c>
      <c r="G39" s="163">
        <v>18647</v>
      </c>
      <c r="H39" s="163">
        <v>21537</v>
      </c>
      <c r="I39" s="164">
        <f>IFERROR(H39/G39-1,"-")</f>
        <v>0.15498471604011366</v>
      </c>
      <c r="J39" s="163">
        <f t="shared" si="8"/>
        <v>2890</v>
      </c>
      <c r="K39" s="164">
        <f>H39/H$8</f>
        <v>7.1325622646158408E-3</v>
      </c>
      <c r="L39" s="79"/>
    </row>
    <row r="40" spans="1:12" x14ac:dyDescent="0.25">
      <c r="A40" s="161"/>
      <c r="B40" s="158" t="s">
        <v>107</v>
      </c>
      <c r="C40" s="159">
        <v>856263</v>
      </c>
      <c r="D40" s="159">
        <v>46100</v>
      </c>
      <c r="E40" s="159">
        <v>553411</v>
      </c>
      <c r="F40" s="159">
        <v>778985</v>
      </c>
      <c r="G40" s="159">
        <v>804587</v>
      </c>
      <c r="H40" s="159">
        <v>842262</v>
      </c>
      <c r="I40" s="160">
        <f>IFERROR(H40/G40-1,"-")</f>
        <v>4.6825265633175794E-2</v>
      </c>
      <c r="J40" s="159">
        <f t="shared" si="8"/>
        <v>37675</v>
      </c>
      <c r="K40" s="160">
        <f>H40/H$8</f>
        <v>0.27893792812925977</v>
      </c>
      <c r="L40" s="79"/>
    </row>
    <row r="41" spans="1:12" s="56" customFormat="1" x14ac:dyDescent="0.25">
      <c r="A41" s="161"/>
      <c r="B41" s="162" t="s">
        <v>110</v>
      </c>
      <c r="C41" s="163">
        <v>371020</v>
      </c>
      <c r="D41" s="163">
        <v>5882</v>
      </c>
      <c r="E41" s="163">
        <v>194152</v>
      </c>
      <c r="F41" s="163">
        <v>305389</v>
      </c>
      <c r="G41" s="163">
        <v>337479</v>
      </c>
      <c r="H41" s="163">
        <v>359614</v>
      </c>
      <c r="I41" s="164">
        <f t="shared" ref="I41:I48" si="9">IFERROR(H41/G41-1,"-")</f>
        <v>6.55892662950881E-2</v>
      </c>
      <c r="J41" s="163">
        <f t="shared" si="8"/>
        <v>22135</v>
      </c>
      <c r="K41" s="164">
        <f t="shared" ref="K41:K48" si="10">H41/H$8</f>
        <v>0.11909593937073693</v>
      </c>
      <c r="L41" s="165"/>
    </row>
    <row r="42" spans="1:12" s="56" customFormat="1" x14ac:dyDescent="0.25">
      <c r="A42" s="161"/>
      <c r="B42" s="162" t="s">
        <v>113</v>
      </c>
      <c r="C42" s="163">
        <v>44550</v>
      </c>
      <c r="D42" s="163">
        <v>3988</v>
      </c>
      <c r="E42" s="163">
        <v>24948</v>
      </c>
      <c r="F42" s="163">
        <v>34751</v>
      </c>
      <c r="G42" s="163">
        <v>33149</v>
      </c>
      <c r="H42" s="163">
        <v>33405</v>
      </c>
      <c r="I42" s="164">
        <f t="shared" si="9"/>
        <v>7.7227065673173279E-3</v>
      </c>
      <c r="J42" s="163">
        <f t="shared" si="8"/>
        <v>256</v>
      </c>
      <c r="K42" s="164">
        <f t="shared" si="10"/>
        <v>1.1062972672586349E-2</v>
      </c>
      <c r="L42" s="165"/>
    </row>
    <row r="43" spans="1:12" x14ac:dyDescent="0.25">
      <c r="A43" s="161"/>
      <c r="B43" s="162" t="s">
        <v>116</v>
      </c>
      <c r="C43" s="163">
        <v>18130</v>
      </c>
      <c r="D43" s="163">
        <v>3849</v>
      </c>
      <c r="E43" s="163">
        <v>13267</v>
      </c>
      <c r="F43" s="163">
        <v>19000</v>
      </c>
      <c r="G43" s="163">
        <v>18969</v>
      </c>
      <c r="H43" s="163">
        <v>20765</v>
      </c>
      <c r="I43" s="164">
        <f t="shared" si="9"/>
        <v>9.4680794981285343E-2</v>
      </c>
      <c r="J43" s="163">
        <f t="shared" si="8"/>
        <v>1796</v>
      </c>
      <c r="K43" s="164">
        <f t="shared" si="10"/>
        <v>6.8768935053511605E-3</v>
      </c>
      <c r="L43" s="79"/>
    </row>
    <row r="44" spans="1:12" x14ac:dyDescent="0.25">
      <c r="A44" s="161"/>
      <c r="B44" s="162" t="s">
        <v>123</v>
      </c>
      <c r="C44" s="163">
        <v>36543</v>
      </c>
      <c r="D44" s="163">
        <v>962</v>
      </c>
      <c r="E44" s="163">
        <v>33158</v>
      </c>
      <c r="F44" s="163">
        <v>37744</v>
      </c>
      <c r="G44" s="163">
        <v>41040</v>
      </c>
      <c r="H44" s="163">
        <v>35525</v>
      </c>
      <c r="I44" s="164">
        <f t="shared" si="9"/>
        <v>-0.13438109161793377</v>
      </c>
      <c r="J44" s="163">
        <f t="shared" si="8"/>
        <v>-5515</v>
      </c>
      <c r="K44" s="164">
        <f t="shared" si="10"/>
        <v>1.1765068229116301E-2</v>
      </c>
      <c r="L44" s="79"/>
    </row>
    <row r="45" spans="1:12" x14ac:dyDescent="0.25">
      <c r="A45" s="161"/>
      <c r="B45" s="162" t="s">
        <v>119</v>
      </c>
      <c r="C45" s="163">
        <v>37400</v>
      </c>
      <c r="D45" s="163">
        <v>2352</v>
      </c>
      <c r="E45" s="163">
        <v>24134</v>
      </c>
      <c r="F45" s="163">
        <v>34084</v>
      </c>
      <c r="G45" s="163">
        <v>36621</v>
      </c>
      <c r="H45" s="163">
        <v>29962</v>
      </c>
      <c r="I45" s="164">
        <f t="shared" si="9"/>
        <v>-0.18183555883236391</v>
      </c>
      <c r="J45" s="163">
        <f t="shared" si="8"/>
        <v>-6659</v>
      </c>
      <c r="K45" s="164">
        <f t="shared" si="10"/>
        <v>9.9227297475237893E-3</v>
      </c>
      <c r="L45" s="79"/>
    </row>
    <row r="46" spans="1:12" x14ac:dyDescent="0.25">
      <c r="A46" s="161"/>
      <c r="B46" s="162" t="s">
        <v>128</v>
      </c>
      <c r="C46" s="163">
        <v>33066</v>
      </c>
      <c r="D46" s="163">
        <v>308</v>
      </c>
      <c r="E46" s="163">
        <v>27584</v>
      </c>
      <c r="F46" s="163">
        <v>28081</v>
      </c>
      <c r="G46" s="163">
        <v>29190</v>
      </c>
      <c r="H46" s="163">
        <v>32181</v>
      </c>
      <c r="I46" s="164">
        <f t="shared" si="9"/>
        <v>0.10246659815005144</v>
      </c>
      <c r="J46" s="163">
        <f t="shared" si="8"/>
        <v>2991</v>
      </c>
      <c r="K46" s="164">
        <f t="shared" si="10"/>
        <v>1.0657611841835092E-2</v>
      </c>
      <c r="L46" s="79"/>
    </row>
    <row r="47" spans="1:12" x14ac:dyDescent="0.25">
      <c r="A47" s="161" t="s">
        <v>144</v>
      </c>
      <c r="B47" s="162" t="s">
        <v>131</v>
      </c>
      <c r="C47" s="163">
        <v>62996</v>
      </c>
      <c r="D47" s="163">
        <v>4585</v>
      </c>
      <c r="E47" s="163">
        <v>32167</v>
      </c>
      <c r="F47" s="163">
        <v>36246</v>
      </c>
      <c r="G47" s="163">
        <v>42817</v>
      </c>
      <c r="H47" s="163">
        <v>40225</v>
      </c>
      <c r="I47" s="164">
        <f t="shared" si="9"/>
        <v>-6.0536702711539769E-2</v>
      </c>
      <c r="J47" s="163">
        <f t="shared" si="8"/>
        <v>-2592</v>
      </c>
      <c r="K47" s="164">
        <f t="shared" si="10"/>
        <v>1.3321600830857231E-2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:H48" si="11">C40-SUM(C41:C47)</f>
        <v>252558</v>
      </c>
      <c r="D48" s="168">
        <f t="shared" si="11"/>
        <v>24174</v>
      </c>
      <c r="E48" s="168">
        <f t="shared" si="11"/>
        <v>204001</v>
      </c>
      <c r="F48" s="168">
        <f t="shared" si="11"/>
        <v>283690</v>
      </c>
      <c r="G48" s="168">
        <f t="shared" si="11"/>
        <v>265322</v>
      </c>
      <c r="H48" s="168">
        <f t="shared" si="11"/>
        <v>290585</v>
      </c>
      <c r="I48" s="169">
        <f t="shared" si="9"/>
        <v>9.52163785890352E-2</v>
      </c>
      <c r="J48" s="168">
        <f>H48-G48</f>
        <v>25263</v>
      </c>
      <c r="K48" s="169">
        <f t="shared" si="10"/>
        <v>9.623511193125292E-2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21024</v>
      </c>
      <c r="D50" s="175">
        <v>2960</v>
      </c>
      <c r="E50" s="175">
        <v>13922</v>
      </c>
      <c r="F50" s="175">
        <v>17982</v>
      </c>
      <c r="G50" s="175">
        <v>21297</v>
      </c>
      <c r="H50" s="175">
        <v>21020</v>
      </c>
      <c r="I50" s="176">
        <f>IFERROR(H50/G50-1,"-")</f>
        <v>-1.3006526740855562E-2</v>
      </c>
      <c r="J50" s="175">
        <f>H50-G50</f>
        <v>-277</v>
      </c>
      <c r="K50" s="176">
        <f>H50/H$8</f>
        <v>6.9613436784243385E-3</v>
      </c>
      <c r="L50" s="79"/>
    </row>
    <row r="51" spans="1:12" x14ac:dyDescent="0.25">
      <c r="A51" s="161" t="s">
        <v>96</v>
      </c>
      <c r="B51" s="158" t="s">
        <v>97</v>
      </c>
      <c r="C51" s="159">
        <v>1214</v>
      </c>
      <c r="D51" s="159">
        <v>520</v>
      </c>
      <c r="E51" s="159">
        <v>942</v>
      </c>
      <c r="F51" s="159">
        <v>6722</v>
      </c>
      <c r="G51" s="159">
        <v>1440</v>
      </c>
      <c r="H51" s="159">
        <v>2799</v>
      </c>
      <c r="I51" s="160">
        <f>IFERROR(H51/G51-1,"-")</f>
        <v>0.94375000000000009</v>
      </c>
      <c r="J51" s="159">
        <f t="shared" ref="J51:J61" si="12">H51-G51</f>
        <v>1359</v>
      </c>
      <c r="K51" s="160">
        <f>H51/H$8</f>
        <v>9.2696484090912105E-4</v>
      </c>
      <c r="L51" s="79"/>
    </row>
    <row r="52" spans="1:12" x14ac:dyDescent="0.25">
      <c r="A52" s="161" t="s">
        <v>103</v>
      </c>
      <c r="B52" s="162" t="s">
        <v>103</v>
      </c>
      <c r="C52" s="163">
        <v>651</v>
      </c>
      <c r="D52" s="163">
        <v>262</v>
      </c>
      <c r="E52" s="163">
        <v>99</v>
      </c>
      <c r="F52" s="163">
        <v>4982</v>
      </c>
      <c r="G52" s="163">
        <v>500</v>
      </c>
      <c r="H52" s="163">
        <v>1308</v>
      </c>
      <c r="I52" s="164">
        <f>IFERROR(H52/G52-1,"-")</f>
        <v>1.6160000000000001</v>
      </c>
      <c r="J52" s="163">
        <f t="shared" si="12"/>
        <v>808</v>
      </c>
      <c r="K52" s="164">
        <f>H52/H$8</f>
        <v>4.3317971129300833E-4</v>
      </c>
      <c r="L52" s="79"/>
    </row>
    <row r="53" spans="1:12" x14ac:dyDescent="0.25">
      <c r="A53" s="161" t="s">
        <v>100</v>
      </c>
      <c r="B53" s="162" t="s">
        <v>100</v>
      </c>
      <c r="C53" s="163">
        <v>563</v>
      </c>
      <c r="D53" s="163">
        <v>258</v>
      </c>
      <c r="E53" s="163">
        <v>843</v>
      </c>
      <c r="F53" s="163">
        <v>1740</v>
      </c>
      <c r="G53" s="163">
        <v>940</v>
      </c>
      <c r="H53" s="163">
        <v>1491</v>
      </c>
      <c r="I53" s="164">
        <f>IFERROR(H53/G53-1,"-")</f>
        <v>0.58617021276595738</v>
      </c>
      <c r="J53" s="163">
        <f t="shared" si="12"/>
        <v>551</v>
      </c>
      <c r="K53" s="164">
        <f>H53/H$8</f>
        <v>4.9378512961611271E-4</v>
      </c>
      <c r="L53" s="79"/>
    </row>
    <row r="54" spans="1:12" x14ac:dyDescent="0.25">
      <c r="A54" s="161"/>
      <c r="B54" s="158" t="s">
        <v>107</v>
      </c>
      <c r="C54" s="159">
        <v>19810</v>
      </c>
      <c r="D54" s="159">
        <v>2440</v>
      </c>
      <c r="E54" s="159">
        <v>12980</v>
      </c>
      <c r="F54" s="159">
        <v>11260</v>
      </c>
      <c r="G54" s="159">
        <v>19857</v>
      </c>
      <c r="H54" s="159">
        <v>18221</v>
      </c>
      <c r="I54" s="160">
        <f>IFERROR(H54/G54-1,"-")</f>
        <v>-8.2389081935841268E-2</v>
      </c>
      <c r="J54" s="159">
        <f t="shared" si="12"/>
        <v>-1636</v>
      </c>
      <c r="K54" s="160">
        <f>H54/H$8</f>
        <v>6.0343788375152177E-3</v>
      </c>
      <c r="L54" s="79"/>
    </row>
    <row r="55" spans="1:12" s="56" customFormat="1" x14ac:dyDescent="0.25">
      <c r="A55" s="161"/>
      <c r="B55" s="162" t="s">
        <v>110</v>
      </c>
      <c r="C55" s="163">
        <v>5266</v>
      </c>
      <c r="D55" s="163">
        <v>108</v>
      </c>
      <c r="E55" s="163">
        <v>4195</v>
      </c>
      <c r="F55" s="163">
        <v>4671</v>
      </c>
      <c r="G55" s="163">
        <v>5648</v>
      </c>
      <c r="H55" s="163">
        <v>6773</v>
      </c>
      <c r="I55" s="164">
        <f t="shared" ref="I55:I62" si="13">IFERROR(H55/G55-1,"-")</f>
        <v>0.19918555240793201</v>
      </c>
      <c r="J55" s="163">
        <f t="shared" si="12"/>
        <v>1125</v>
      </c>
      <c r="K55" s="164">
        <f t="shared" ref="K55:K62" si="14">H55/H$8</f>
        <v>2.243062832253475E-3</v>
      </c>
      <c r="L55" s="165"/>
    </row>
    <row r="56" spans="1:12" s="56" customFormat="1" x14ac:dyDescent="0.25">
      <c r="A56" s="161"/>
      <c r="B56" s="162" t="s">
        <v>113</v>
      </c>
      <c r="C56" s="163">
        <v>6545</v>
      </c>
      <c r="D56" s="163">
        <v>999</v>
      </c>
      <c r="E56" s="163">
        <v>4563</v>
      </c>
      <c r="F56" s="163">
        <v>1909</v>
      </c>
      <c r="G56" s="163">
        <v>6720</v>
      </c>
      <c r="H56" s="163">
        <v>4621</v>
      </c>
      <c r="I56" s="164">
        <f t="shared" si="13"/>
        <v>-0.31235119047619042</v>
      </c>
      <c r="J56" s="163">
        <f t="shared" si="12"/>
        <v>-2099</v>
      </c>
      <c r="K56" s="164">
        <f t="shared" si="14"/>
        <v>1.5303696069457122E-3</v>
      </c>
      <c r="L56" s="165"/>
    </row>
    <row r="57" spans="1:12" x14ac:dyDescent="0.25">
      <c r="A57" s="161"/>
      <c r="B57" s="162" t="s">
        <v>116</v>
      </c>
      <c r="C57" s="163">
        <v>416</v>
      </c>
      <c r="D57" s="163">
        <v>107</v>
      </c>
      <c r="E57" s="163">
        <v>274</v>
      </c>
      <c r="F57" s="163">
        <v>617</v>
      </c>
      <c r="G57" s="163">
        <v>747</v>
      </c>
      <c r="H57" s="163">
        <v>468</v>
      </c>
      <c r="I57" s="164">
        <f t="shared" si="13"/>
        <v>-0.37349397590361444</v>
      </c>
      <c r="J57" s="163">
        <f t="shared" si="12"/>
        <v>-279</v>
      </c>
      <c r="K57" s="164">
        <f t="shared" si="14"/>
        <v>1.5499090587548005E-4</v>
      </c>
      <c r="L57" s="79"/>
    </row>
    <row r="58" spans="1:12" x14ac:dyDescent="0.25">
      <c r="A58" s="161"/>
      <c r="B58" s="162" t="s">
        <v>123</v>
      </c>
      <c r="C58" s="163">
        <v>275</v>
      </c>
      <c r="D58" s="163">
        <v>51</v>
      </c>
      <c r="E58" s="163">
        <v>459</v>
      </c>
      <c r="F58" s="163">
        <v>201</v>
      </c>
      <c r="G58" s="163">
        <v>520</v>
      </c>
      <c r="H58" s="163">
        <v>669</v>
      </c>
      <c r="I58" s="164">
        <f t="shared" si="13"/>
        <v>0.28653846153846163</v>
      </c>
      <c r="J58" s="163">
        <f t="shared" si="12"/>
        <v>149</v>
      </c>
      <c r="K58" s="164">
        <f t="shared" si="14"/>
        <v>2.2155751288610288E-4</v>
      </c>
      <c r="L58" s="79"/>
    </row>
    <row r="59" spans="1:12" x14ac:dyDescent="0.25">
      <c r="A59" s="161"/>
      <c r="B59" s="162" t="s">
        <v>119</v>
      </c>
      <c r="C59" s="163">
        <v>270</v>
      </c>
      <c r="D59" s="163">
        <v>74</v>
      </c>
      <c r="E59" s="163">
        <v>358</v>
      </c>
      <c r="F59" s="163">
        <v>248</v>
      </c>
      <c r="G59" s="163">
        <v>659</v>
      </c>
      <c r="H59" s="163">
        <v>368</v>
      </c>
      <c r="I59" s="164">
        <f t="shared" si="13"/>
        <v>-0.44157814871016687</v>
      </c>
      <c r="J59" s="163">
        <f t="shared" si="12"/>
        <v>-291</v>
      </c>
      <c r="K59" s="164">
        <f t="shared" si="14"/>
        <v>1.2187319094482191E-4</v>
      </c>
      <c r="L59" s="79"/>
    </row>
    <row r="60" spans="1:12" x14ac:dyDescent="0.25">
      <c r="A60" s="161"/>
      <c r="B60" s="162" t="s">
        <v>128</v>
      </c>
      <c r="C60" s="163">
        <v>438</v>
      </c>
      <c r="D60" s="163">
        <v>5</v>
      </c>
      <c r="E60" s="163">
        <v>69</v>
      </c>
      <c r="F60" s="163">
        <v>111</v>
      </c>
      <c r="G60" s="163">
        <v>153</v>
      </c>
      <c r="H60" s="163">
        <v>143</v>
      </c>
      <c r="I60" s="164">
        <f t="shared" si="13"/>
        <v>-6.5359477124182996E-2</v>
      </c>
      <c r="J60" s="163">
        <f t="shared" si="12"/>
        <v>-10</v>
      </c>
      <c r="K60" s="164">
        <f t="shared" si="14"/>
        <v>4.7358332350841126E-5</v>
      </c>
      <c r="L60" s="79"/>
    </row>
    <row r="61" spans="1:12" x14ac:dyDescent="0.25">
      <c r="A61" s="161" t="s">
        <v>144</v>
      </c>
      <c r="B61" s="162" t="s">
        <v>131</v>
      </c>
      <c r="C61" s="163">
        <v>1077</v>
      </c>
      <c r="D61" s="163">
        <v>14</v>
      </c>
      <c r="E61" s="163">
        <v>82</v>
      </c>
      <c r="F61" s="163">
        <v>135</v>
      </c>
      <c r="G61" s="163">
        <v>49</v>
      </c>
      <c r="H61" s="163">
        <v>393</v>
      </c>
      <c r="I61" s="164">
        <f t="shared" si="13"/>
        <v>7.0204081632653068</v>
      </c>
      <c r="J61" s="163">
        <f t="shared" si="12"/>
        <v>344</v>
      </c>
      <c r="K61" s="164">
        <f t="shared" si="14"/>
        <v>1.3015261967748646E-4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:H62" si="15">C54-SUM(C55:C61)</f>
        <v>5523</v>
      </c>
      <c r="D62" s="168">
        <f t="shared" si="15"/>
        <v>1082</v>
      </c>
      <c r="E62" s="168">
        <f t="shared" si="15"/>
        <v>2980</v>
      </c>
      <c r="F62" s="168">
        <f t="shared" si="15"/>
        <v>3368</v>
      </c>
      <c r="G62" s="168">
        <f t="shared" si="15"/>
        <v>5361</v>
      </c>
      <c r="H62" s="168">
        <f t="shared" si="15"/>
        <v>4786</v>
      </c>
      <c r="I62" s="169">
        <f t="shared" si="13"/>
        <v>-0.10725610893490023</v>
      </c>
      <c r="J62" s="168">
        <f>H62-G62</f>
        <v>-575</v>
      </c>
      <c r="K62" s="169">
        <f t="shared" si="14"/>
        <v>1.5850138365812981E-3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63680</v>
      </c>
      <c r="D64" s="175">
        <v>12913</v>
      </c>
      <c r="E64" s="175">
        <v>70697</v>
      </c>
      <c r="F64" s="175">
        <v>120145</v>
      </c>
      <c r="G64" s="175">
        <v>89491</v>
      </c>
      <c r="H64" s="175">
        <v>90625</v>
      </c>
      <c r="I64" s="176">
        <f>IFERROR(H64/G64-1,"-")</f>
        <v>1.2671665307125934E-2</v>
      </c>
      <c r="J64" s="175">
        <f>H64-G64</f>
        <v>1134</v>
      </c>
      <c r="K64" s="176">
        <f>H64/H$8</f>
        <v>3.0012929155908929E-2</v>
      </c>
      <c r="L64" s="79"/>
    </row>
    <row r="65" spans="1:12" x14ac:dyDescent="0.25">
      <c r="A65" s="161" t="s">
        <v>96</v>
      </c>
      <c r="B65" s="158" t="s">
        <v>97</v>
      </c>
      <c r="C65" s="159">
        <v>11075</v>
      </c>
      <c r="D65" s="159">
        <v>3196</v>
      </c>
      <c r="E65" s="159">
        <v>10407</v>
      </c>
      <c r="F65" s="159">
        <v>12626</v>
      </c>
      <c r="G65" s="159">
        <v>12040</v>
      </c>
      <c r="H65" s="159">
        <v>9498</v>
      </c>
      <c r="I65" s="160">
        <f>IFERROR(H65/G65-1,"-")</f>
        <v>-0.21112956810631234</v>
      </c>
      <c r="J65" s="159">
        <f t="shared" ref="J65:J75" si="16">H65-G65</f>
        <v>-2542</v>
      </c>
      <c r="K65" s="160">
        <f>H65/H$8</f>
        <v>3.145520564113909E-3</v>
      </c>
      <c r="L65" s="79"/>
    </row>
    <row r="66" spans="1:12" x14ac:dyDescent="0.25">
      <c r="A66" s="161" t="s">
        <v>103</v>
      </c>
      <c r="B66" s="162" t="s">
        <v>103</v>
      </c>
      <c r="C66" s="163">
        <v>2499</v>
      </c>
      <c r="D66" s="163">
        <v>3141</v>
      </c>
      <c r="E66" s="163">
        <v>5856</v>
      </c>
      <c r="F66" s="163">
        <v>8826</v>
      </c>
      <c r="G66" s="163">
        <v>6371</v>
      </c>
      <c r="H66" s="163">
        <v>867</v>
      </c>
      <c r="I66" s="164">
        <f>IFERROR(H66/G66-1,"-")</f>
        <v>-0.86391461309056661</v>
      </c>
      <c r="J66" s="163">
        <f t="shared" si="16"/>
        <v>-5504</v>
      </c>
      <c r="K66" s="164">
        <f>H66/H$8</f>
        <v>2.8713058844880598E-4</v>
      </c>
      <c r="L66" s="79"/>
    </row>
    <row r="67" spans="1:12" x14ac:dyDescent="0.25">
      <c r="A67" s="161" t="s">
        <v>100</v>
      </c>
      <c r="B67" s="162" t="s">
        <v>100</v>
      </c>
      <c r="C67" s="163">
        <v>8576</v>
      </c>
      <c r="D67" s="163">
        <v>55</v>
      </c>
      <c r="E67" s="163">
        <v>4551</v>
      </c>
      <c r="F67" s="163">
        <v>3800</v>
      </c>
      <c r="G67" s="163">
        <v>5669</v>
      </c>
      <c r="H67" s="163">
        <v>8631</v>
      </c>
      <c r="I67" s="164">
        <f>IFERROR(H67/G67-1,"-")</f>
        <v>0.52249073910742627</v>
      </c>
      <c r="J67" s="163">
        <f t="shared" si="16"/>
        <v>2962</v>
      </c>
      <c r="K67" s="164">
        <f>H67/H$8</f>
        <v>2.8583899756651032E-3</v>
      </c>
      <c r="L67" s="79"/>
    </row>
    <row r="68" spans="1:12" x14ac:dyDescent="0.25">
      <c r="A68" s="161"/>
      <c r="B68" s="158" t="s">
        <v>107</v>
      </c>
      <c r="C68" s="159">
        <v>52605</v>
      </c>
      <c r="D68" s="159">
        <v>9717</v>
      </c>
      <c r="E68" s="159">
        <v>60290</v>
      </c>
      <c r="F68" s="159">
        <v>107519</v>
      </c>
      <c r="G68" s="159">
        <v>77451</v>
      </c>
      <c r="H68" s="159">
        <v>81127</v>
      </c>
      <c r="I68" s="160">
        <f>IFERROR(H68/G68-1,"-")</f>
        <v>4.7462266465249092E-2</v>
      </c>
      <c r="J68" s="159">
        <f t="shared" si="16"/>
        <v>3676</v>
      </c>
      <c r="K68" s="160">
        <f>H68/H$8</f>
        <v>2.6867408591795022E-2</v>
      </c>
      <c r="L68" s="79"/>
    </row>
    <row r="69" spans="1:12" s="56" customFormat="1" x14ac:dyDescent="0.25">
      <c r="A69" s="161"/>
      <c r="B69" s="162" t="s">
        <v>110</v>
      </c>
      <c r="C69" s="163">
        <v>17460</v>
      </c>
      <c r="D69" s="163">
        <v>147</v>
      </c>
      <c r="E69" s="163">
        <v>14615</v>
      </c>
      <c r="F69" s="163">
        <v>33856</v>
      </c>
      <c r="G69" s="163">
        <v>34817</v>
      </c>
      <c r="H69" s="163">
        <v>30761</v>
      </c>
      <c r="I69" s="164">
        <f t="shared" ref="I69:I76" si="17">IFERROR(H69/G69-1,"-")</f>
        <v>-0.11649481575092624</v>
      </c>
      <c r="J69" s="163">
        <f t="shared" si="16"/>
        <v>-4056</v>
      </c>
      <c r="K69" s="164">
        <f t="shared" ref="K69:K76" si="18">H69/H$8</f>
        <v>1.0187340289819748E-2</v>
      </c>
      <c r="L69" s="165"/>
    </row>
    <row r="70" spans="1:12" s="56" customFormat="1" x14ac:dyDescent="0.25">
      <c r="A70" s="161"/>
      <c r="B70" s="162" t="s">
        <v>113</v>
      </c>
      <c r="C70" s="163">
        <v>6651</v>
      </c>
      <c r="D70" s="163">
        <v>1087</v>
      </c>
      <c r="E70" s="163">
        <v>2969</v>
      </c>
      <c r="F70" s="163">
        <v>7290</v>
      </c>
      <c r="G70" s="163">
        <v>8477</v>
      </c>
      <c r="H70" s="163">
        <v>7639</v>
      </c>
      <c r="I70" s="164">
        <f t="shared" si="17"/>
        <v>-9.885572726200309E-2</v>
      </c>
      <c r="J70" s="163">
        <f t="shared" si="16"/>
        <v>-838</v>
      </c>
      <c r="K70" s="164">
        <f t="shared" si="18"/>
        <v>2.5298622435529746E-3</v>
      </c>
      <c r="L70" s="165"/>
    </row>
    <row r="71" spans="1:12" x14ac:dyDescent="0.25">
      <c r="A71" s="161"/>
      <c r="B71" s="162" t="s">
        <v>116</v>
      </c>
      <c r="C71" s="163">
        <v>7382</v>
      </c>
      <c r="D71" s="163">
        <v>227</v>
      </c>
      <c r="E71" s="163">
        <v>7772</v>
      </c>
      <c r="F71" s="163">
        <v>15720</v>
      </c>
      <c r="G71" s="163">
        <v>3290</v>
      </c>
      <c r="H71" s="163">
        <v>4917</v>
      </c>
      <c r="I71" s="164">
        <f t="shared" si="17"/>
        <v>0.49452887537993928</v>
      </c>
      <c r="J71" s="163">
        <f t="shared" si="16"/>
        <v>1627</v>
      </c>
      <c r="K71" s="164">
        <f t="shared" si="18"/>
        <v>1.6283980431404603E-3</v>
      </c>
      <c r="L71" s="79"/>
    </row>
    <row r="72" spans="1:12" x14ac:dyDescent="0.25">
      <c r="A72" s="161"/>
      <c r="B72" s="162" t="s">
        <v>123</v>
      </c>
      <c r="C72" s="163">
        <v>421</v>
      </c>
      <c r="D72" s="163">
        <v>0</v>
      </c>
      <c r="E72" s="163">
        <v>6840</v>
      </c>
      <c r="F72" s="163">
        <v>2857</v>
      </c>
      <c r="G72" s="163">
        <v>3677</v>
      </c>
      <c r="H72" s="163">
        <v>3422</v>
      </c>
      <c r="I72" s="164">
        <f t="shared" si="17"/>
        <v>-6.9350013598041937E-2</v>
      </c>
      <c r="J72" s="163">
        <f t="shared" si="16"/>
        <v>-255</v>
      </c>
      <c r="K72" s="164">
        <f t="shared" si="18"/>
        <v>1.1332882049271212E-3</v>
      </c>
      <c r="L72" s="79"/>
    </row>
    <row r="73" spans="1:12" x14ac:dyDescent="0.25">
      <c r="A73" s="161"/>
      <c r="B73" s="162" t="s">
        <v>119</v>
      </c>
      <c r="C73" s="163">
        <v>777</v>
      </c>
      <c r="D73" s="163">
        <v>4899</v>
      </c>
      <c r="E73" s="163">
        <v>1397</v>
      </c>
      <c r="F73" s="163">
        <v>2004</v>
      </c>
      <c r="G73" s="163">
        <v>1208</v>
      </c>
      <c r="H73" s="163">
        <v>1731</v>
      </c>
      <c r="I73" s="164">
        <f t="shared" si="17"/>
        <v>0.43294701986754958</v>
      </c>
      <c r="J73" s="163">
        <f t="shared" si="16"/>
        <v>523</v>
      </c>
      <c r="K73" s="164">
        <f t="shared" si="18"/>
        <v>5.732676454496922E-4</v>
      </c>
      <c r="L73" s="79"/>
    </row>
    <row r="74" spans="1:12" x14ac:dyDescent="0.25">
      <c r="A74" s="161"/>
      <c r="B74" s="162" t="s">
        <v>128</v>
      </c>
      <c r="C74" s="163">
        <v>2339</v>
      </c>
      <c r="D74" s="163">
        <v>0</v>
      </c>
      <c r="E74" s="163">
        <v>3569</v>
      </c>
      <c r="F74" s="163">
        <v>7297</v>
      </c>
      <c r="G74" s="163">
        <v>1790</v>
      </c>
      <c r="H74" s="163">
        <v>3190</v>
      </c>
      <c r="I74" s="164">
        <f t="shared" si="17"/>
        <v>0.78212290502793302</v>
      </c>
      <c r="J74" s="163">
        <f t="shared" si="16"/>
        <v>1400</v>
      </c>
      <c r="K74" s="164">
        <f t="shared" si="18"/>
        <v>1.0564551062879942E-3</v>
      </c>
      <c r="L74" s="79"/>
    </row>
    <row r="75" spans="1:12" x14ac:dyDescent="0.25">
      <c r="A75" s="161" t="s">
        <v>144</v>
      </c>
      <c r="B75" s="162" t="s">
        <v>131</v>
      </c>
      <c r="C75" s="163">
        <v>1973</v>
      </c>
      <c r="D75" s="163">
        <v>0</v>
      </c>
      <c r="E75" s="163">
        <v>1402</v>
      </c>
      <c r="F75" s="163">
        <v>2617</v>
      </c>
      <c r="G75" s="163">
        <v>2993</v>
      </c>
      <c r="H75" s="163">
        <v>4942</v>
      </c>
      <c r="I75" s="164">
        <f t="shared" si="17"/>
        <v>0.65118610090210494</v>
      </c>
      <c r="J75" s="163">
        <f t="shared" si="16"/>
        <v>1949</v>
      </c>
      <c r="K75" s="164">
        <f t="shared" si="18"/>
        <v>1.6366774718731248E-3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:H76" si="19">C68-SUM(C69:C75)</f>
        <v>15602</v>
      </c>
      <c r="D76" s="168">
        <f t="shared" si="19"/>
        <v>3357</v>
      </c>
      <c r="E76" s="168">
        <f t="shared" si="19"/>
        <v>21726</v>
      </c>
      <c r="F76" s="168">
        <f t="shared" si="19"/>
        <v>35878</v>
      </c>
      <c r="G76" s="168">
        <f t="shared" si="19"/>
        <v>21199</v>
      </c>
      <c r="H76" s="168">
        <f t="shared" si="19"/>
        <v>24525</v>
      </c>
      <c r="I76" s="169">
        <f t="shared" si="17"/>
        <v>0.15689419312231712</v>
      </c>
      <c r="J76" s="168">
        <f>H76-G76</f>
        <v>3326</v>
      </c>
      <c r="K76" s="169">
        <f t="shared" si="18"/>
        <v>8.1221195867439058E-3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493497</v>
      </c>
      <c r="D78" s="175">
        <v>29647</v>
      </c>
      <c r="E78" s="175">
        <v>262511</v>
      </c>
      <c r="F78" s="175">
        <v>459644</v>
      </c>
      <c r="G78" s="175">
        <v>482317</v>
      </c>
      <c r="H78" s="175">
        <v>494946</v>
      </c>
      <c r="I78" s="176">
        <f>IFERROR(H78/G78-1,"-")</f>
        <v>2.6184024199851885E-2</v>
      </c>
      <c r="J78" s="175">
        <f>H78-G78</f>
        <v>12629</v>
      </c>
      <c r="K78" s="176">
        <f>H78/H$8</f>
        <v>0.16391480534069519</v>
      </c>
      <c r="L78" s="79"/>
    </row>
    <row r="79" spans="1:12" x14ac:dyDescent="0.25">
      <c r="A79" s="161" t="s">
        <v>96</v>
      </c>
      <c r="B79" s="158" t="s">
        <v>97</v>
      </c>
      <c r="C79" s="159">
        <v>109435</v>
      </c>
      <c r="D79" s="159">
        <v>7417</v>
      </c>
      <c r="E79" s="159">
        <v>60652</v>
      </c>
      <c r="F79" s="159">
        <v>107373</v>
      </c>
      <c r="G79" s="159">
        <v>84180</v>
      </c>
      <c r="H79" s="159">
        <v>87577</v>
      </c>
      <c r="I79" s="160">
        <f>IFERROR(H79/G79-1,"-")</f>
        <v>4.0354003326205756E-2</v>
      </c>
      <c r="J79" s="159">
        <f t="shared" ref="J79:J89" si="20">H79-G79</f>
        <v>3397</v>
      </c>
      <c r="K79" s="160">
        <f>H79/H$8</f>
        <v>2.9003501204822469E-2</v>
      </c>
      <c r="L79" s="79"/>
    </row>
    <row r="80" spans="1:12" x14ac:dyDescent="0.25">
      <c r="A80" s="161" t="s">
        <v>103</v>
      </c>
      <c r="B80" s="162" t="s">
        <v>103</v>
      </c>
      <c r="C80" s="163">
        <v>8959</v>
      </c>
      <c r="D80" s="163">
        <v>3625</v>
      </c>
      <c r="E80" s="163">
        <v>8346</v>
      </c>
      <c r="F80" s="163">
        <v>12994</v>
      </c>
      <c r="G80" s="163">
        <v>7945</v>
      </c>
      <c r="H80" s="163">
        <v>10553</v>
      </c>
      <c r="I80" s="164">
        <f>IFERROR(H80/G80-1,"-")</f>
        <v>0.32825676526117054</v>
      </c>
      <c r="J80" s="163">
        <f t="shared" si="20"/>
        <v>2608</v>
      </c>
      <c r="K80" s="164">
        <f>H80/H$8</f>
        <v>3.4949124566323523E-3</v>
      </c>
      <c r="L80" s="79"/>
    </row>
    <row r="81" spans="1:12" x14ac:dyDescent="0.25">
      <c r="A81" s="161" t="s">
        <v>100</v>
      </c>
      <c r="B81" s="162" t="s">
        <v>100</v>
      </c>
      <c r="C81" s="163">
        <v>100476</v>
      </c>
      <c r="D81" s="163">
        <v>3792</v>
      </c>
      <c r="E81" s="163">
        <v>52306</v>
      </c>
      <c r="F81" s="163">
        <v>94379</v>
      </c>
      <c r="G81" s="163">
        <v>76235</v>
      </c>
      <c r="H81" s="163">
        <v>77024</v>
      </c>
      <c r="I81" s="164">
        <f>IFERROR(H81/G81-1,"-")</f>
        <v>1.0349576965960505E-2</v>
      </c>
      <c r="J81" s="163">
        <f t="shared" si="20"/>
        <v>789</v>
      </c>
      <c r="K81" s="164">
        <f>H81/H$8</f>
        <v>2.5508588748190116E-2</v>
      </c>
      <c r="L81" s="79"/>
    </row>
    <row r="82" spans="1:12" x14ac:dyDescent="0.25">
      <c r="A82" s="161"/>
      <c r="B82" s="158" t="s">
        <v>107</v>
      </c>
      <c r="C82" s="159">
        <v>384062</v>
      </c>
      <c r="D82" s="159">
        <v>22230</v>
      </c>
      <c r="E82" s="159">
        <v>201859</v>
      </c>
      <c r="F82" s="159">
        <v>352271</v>
      </c>
      <c r="G82" s="159">
        <v>398137</v>
      </c>
      <c r="H82" s="159">
        <v>407369</v>
      </c>
      <c r="I82" s="160">
        <f>IFERROR(H82/G82-1,"-")</f>
        <v>2.3187998101156237E-2</v>
      </c>
      <c r="J82" s="159">
        <f t="shared" si="20"/>
        <v>9232</v>
      </c>
      <c r="K82" s="160">
        <f>H82/H$8</f>
        <v>0.13491130413587271</v>
      </c>
      <c r="L82" s="79"/>
    </row>
    <row r="83" spans="1:12" s="56" customFormat="1" x14ac:dyDescent="0.25">
      <c r="A83" s="161"/>
      <c r="B83" s="162" t="s">
        <v>110</v>
      </c>
      <c r="C83" s="163">
        <v>56783</v>
      </c>
      <c r="D83" s="163">
        <v>3948</v>
      </c>
      <c r="E83" s="163">
        <v>21971</v>
      </c>
      <c r="F83" s="163">
        <v>54058</v>
      </c>
      <c r="G83" s="163">
        <v>70667</v>
      </c>
      <c r="H83" s="163">
        <v>69055</v>
      </c>
      <c r="I83" s="164">
        <f t="shared" ref="I83:I90" si="21">IFERROR(H83/G83-1,"-")</f>
        <v>-2.2811213154654952E-2</v>
      </c>
      <c r="J83" s="163">
        <f t="shared" si="20"/>
        <v>-1612</v>
      </c>
      <c r="K83" s="164">
        <f t="shared" ref="K83:K90" si="22">H83/H$8</f>
        <v>2.286943804536597E-2</v>
      </c>
      <c r="L83" s="165"/>
    </row>
    <row r="84" spans="1:12" s="56" customFormat="1" x14ac:dyDescent="0.25">
      <c r="A84" s="161"/>
      <c r="B84" s="162" t="s">
        <v>113</v>
      </c>
      <c r="C84" s="163">
        <v>164737</v>
      </c>
      <c r="D84" s="163">
        <v>8497</v>
      </c>
      <c r="E84" s="163">
        <v>86286</v>
      </c>
      <c r="F84" s="163">
        <v>147240</v>
      </c>
      <c r="G84" s="163">
        <v>155725</v>
      </c>
      <c r="H84" s="163">
        <v>156499</v>
      </c>
      <c r="I84" s="164">
        <f t="shared" si="21"/>
        <v>4.9703002087011505E-3</v>
      </c>
      <c r="J84" s="163">
        <f t="shared" si="20"/>
        <v>774</v>
      </c>
      <c r="K84" s="164">
        <f t="shared" si="22"/>
        <v>5.1828892689330663E-2</v>
      </c>
      <c r="L84" s="165"/>
    </row>
    <row r="85" spans="1:12" x14ac:dyDescent="0.25">
      <c r="A85" s="161"/>
      <c r="B85" s="162" t="s">
        <v>116</v>
      </c>
      <c r="C85" s="163">
        <v>12838</v>
      </c>
      <c r="D85" s="163">
        <v>2725</v>
      </c>
      <c r="E85" s="163">
        <v>9584</v>
      </c>
      <c r="F85" s="163">
        <v>18854</v>
      </c>
      <c r="G85" s="163">
        <v>25326</v>
      </c>
      <c r="H85" s="163">
        <v>28658</v>
      </c>
      <c r="I85" s="164">
        <f t="shared" si="21"/>
        <v>0.13156440022111671</v>
      </c>
      <c r="J85" s="163">
        <f t="shared" si="20"/>
        <v>3332</v>
      </c>
      <c r="K85" s="164">
        <f t="shared" si="22"/>
        <v>9.4908747448280064E-3</v>
      </c>
      <c r="L85" s="79"/>
    </row>
    <row r="86" spans="1:12" x14ac:dyDescent="0.25">
      <c r="A86" s="161"/>
      <c r="B86" s="162" t="s">
        <v>123</v>
      </c>
      <c r="C86" s="163">
        <v>4444</v>
      </c>
      <c r="D86" s="163">
        <v>228</v>
      </c>
      <c r="E86" s="163">
        <v>6256</v>
      </c>
      <c r="F86" s="163">
        <v>6581</v>
      </c>
      <c r="G86" s="163">
        <v>8748</v>
      </c>
      <c r="H86" s="163">
        <v>10873</v>
      </c>
      <c r="I86" s="164">
        <f t="shared" si="21"/>
        <v>0.24291266575217185</v>
      </c>
      <c r="J86" s="163">
        <f t="shared" si="20"/>
        <v>2125</v>
      </c>
      <c r="K86" s="164">
        <f t="shared" si="22"/>
        <v>3.6008891444104583E-3</v>
      </c>
      <c r="L86" s="79"/>
    </row>
    <row r="87" spans="1:12" x14ac:dyDescent="0.25">
      <c r="A87" s="161"/>
      <c r="B87" s="162" t="s">
        <v>119</v>
      </c>
      <c r="C87" s="163">
        <v>2894</v>
      </c>
      <c r="D87" s="163">
        <v>241</v>
      </c>
      <c r="E87" s="163">
        <v>3071</v>
      </c>
      <c r="F87" s="163">
        <v>3587</v>
      </c>
      <c r="G87" s="163">
        <v>3593</v>
      </c>
      <c r="H87" s="163">
        <v>5043</v>
      </c>
      <c r="I87" s="164">
        <f t="shared" si="21"/>
        <v>0.40356248260506544</v>
      </c>
      <c r="J87" s="163">
        <f t="shared" si="20"/>
        <v>1450</v>
      </c>
      <c r="K87" s="164">
        <f t="shared" si="22"/>
        <v>1.6701263639530893E-3</v>
      </c>
      <c r="L87" s="79"/>
    </row>
    <row r="88" spans="1:12" x14ac:dyDescent="0.25">
      <c r="A88" s="161"/>
      <c r="B88" s="162" t="s">
        <v>128</v>
      </c>
      <c r="C88" s="163">
        <v>12677</v>
      </c>
      <c r="D88" s="163">
        <v>191</v>
      </c>
      <c r="E88" s="163">
        <v>8499</v>
      </c>
      <c r="F88" s="163">
        <v>14185</v>
      </c>
      <c r="G88" s="163">
        <v>11905</v>
      </c>
      <c r="H88" s="163">
        <v>11922</v>
      </c>
      <c r="I88" s="164">
        <f t="shared" si="21"/>
        <v>1.427971440571163E-3</v>
      </c>
      <c r="J88" s="163">
        <f t="shared" si="20"/>
        <v>17</v>
      </c>
      <c r="K88" s="164">
        <f t="shared" si="22"/>
        <v>3.948293974033062E-3</v>
      </c>
      <c r="L88" s="79"/>
    </row>
    <row r="89" spans="1:12" x14ac:dyDescent="0.25">
      <c r="A89" s="161" t="s">
        <v>144</v>
      </c>
      <c r="B89" s="162" t="s">
        <v>131</v>
      </c>
      <c r="C89" s="163">
        <v>22962</v>
      </c>
      <c r="D89" s="163">
        <v>414</v>
      </c>
      <c r="E89" s="163">
        <v>8088</v>
      </c>
      <c r="F89" s="163">
        <v>14056</v>
      </c>
      <c r="G89" s="163">
        <v>15423</v>
      </c>
      <c r="H89" s="163">
        <v>14766</v>
      </c>
      <c r="I89" s="164">
        <f t="shared" si="21"/>
        <v>-4.2598716203073317E-2</v>
      </c>
      <c r="J89" s="163">
        <f t="shared" si="20"/>
        <v>-657</v>
      </c>
      <c r="K89" s="164">
        <f t="shared" si="22"/>
        <v>4.8901617866609791E-3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:H90" si="23">C82-SUM(C83:C89)</f>
        <v>106727</v>
      </c>
      <c r="D90" s="168">
        <f t="shared" si="23"/>
        <v>5986</v>
      </c>
      <c r="E90" s="168">
        <f t="shared" si="23"/>
        <v>58104</v>
      </c>
      <c r="F90" s="168">
        <f t="shared" si="23"/>
        <v>93710</v>
      </c>
      <c r="G90" s="168">
        <f t="shared" si="23"/>
        <v>106750</v>
      </c>
      <c r="H90" s="168">
        <f t="shared" si="23"/>
        <v>110553</v>
      </c>
      <c r="I90" s="169">
        <f t="shared" si="21"/>
        <v>3.5625292740046888E-2</v>
      </c>
      <c r="J90" s="168">
        <f>H90-G90</f>
        <v>3803</v>
      </c>
      <c r="K90" s="169">
        <f t="shared" si="22"/>
        <v>3.6612627387290479E-2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13603</v>
      </c>
      <c r="D92" s="175">
        <v>2763</v>
      </c>
      <c r="E92" s="175">
        <v>11400</v>
      </c>
      <c r="F92" s="175">
        <v>14353</v>
      </c>
      <c r="G92" s="175">
        <v>14581</v>
      </c>
      <c r="H92" s="175">
        <v>14255</v>
      </c>
      <c r="I92" s="176">
        <f>IFERROR(H92/G92-1,"-")</f>
        <v>-2.2357862972361309E-2</v>
      </c>
      <c r="J92" s="175">
        <f>H92-G92</f>
        <v>-326</v>
      </c>
      <c r="K92" s="176">
        <f>H92/H$8</f>
        <v>4.7209302633653165E-3</v>
      </c>
      <c r="L92" s="79"/>
    </row>
    <row r="93" spans="1:12" x14ac:dyDescent="0.25">
      <c r="A93" s="161" t="s">
        <v>96</v>
      </c>
      <c r="B93" s="158" t="s">
        <v>97</v>
      </c>
      <c r="C93" s="159">
        <v>5825</v>
      </c>
      <c r="D93" s="159">
        <v>1115</v>
      </c>
      <c r="E93" s="159">
        <v>4881</v>
      </c>
      <c r="F93" s="159">
        <v>5640</v>
      </c>
      <c r="G93" s="159">
        <v>3830</v>
      </c>
      <c r="H93" s="159">
        <v>4817</v>
      </c>
      <c r="I93" s="160">
        <f>IFERROR(H93/G93-1,"-")</f>
        <v>0.25770234986945173</v>
      </c>
      <c r="J93" s="159">
        <f t="shared" ref="J93:J103" si="24">H93-G93</f>
        <v>987</v>
      </c>
      <c r="K93" s="160">
        <f>H93/H$8</f>
        <v>1.5952803282098021E-3</v>
      </c>
      <c r="L93" s="79"/>
    </row>
    <row r="94" spans="1:12" x14ac:dyDescent="0.25">
      <c r="A94" s="161" t="s">
        <v>103</v>
      </c>
      <c r="B94" s="162" t="s">
        <v>103</v>
      </c>
      <c r="C94" s="163">
        <v>2841</v>
      </c>
      <c r="D94" s="163">
        <v>543</v>
      </c>
      <c r="E94" s="163">
        <v>2071</v>
      </c>
      <c r="F94" s="163">
        <v>2249</v>
      </c>
      <c r="G94" s="163">
        <v>1215</v>
      </c>
      <c r="H94" s="163">
        <v>1366</v>
      </c>
      <c r="I94" s="164">
        <f>IFERROR(H94/G94-1,"-")</f>
        <v>0.12427983539094645</v>
      </c>
      <c r="J94" s="163">
        <f t="shared" si="24"/>
        <v>151</v>
      </c>
      <c r="K94" s="164">
        <f>H94/H$8</f>
        <v>4.5238798595279001E-4</v>
      </c>
      <c r="L94" s="79"/>
    </row>
    <row r="95" spans="1:12" x14ac:dyDescent="0.25">
      <c r="A95" s="161" t="s">
        <v>100</v>
      </c>
      <c r="B95" s="162" t="s">
        <v>100</v>
      </c>
      <c r="C95" s="163">
        <v>2984</v>
      </c>
      <c r="D95" s="163">
        <v>572</v>
      </c>
      <c r="E95" s="163">
        <v>2810</v>
      </c>
      <c r="F95" s="163">
        <v>3391</v>
      </c>
      <c r="G95" s="163">
        <v>2615</v>
      </c>
      <c r="H95" s="163">
        <v>3451</v>
      </c>
      <c r="I95" s="164">
        <f>IFERROR(H95/G95-1,"-")</f>
        <v>0.31969407265774374</v>
      </c>
      <c r="J95" s="163">
        <f t="shared" si="24"/>
        <v>836</v>
      </c>
      <c r="K95" s="164">
        <f>H95/H$8</f>
        <v>1.142892342257012E-3</v>
      </c>
      <c r="L95" s="79"/>
    </row>
    <row r="96" spans="1:12" x14ac:dyDescent="0.25">
      <c r="A96" s="161"/>
      <c r="B96" s="158" t="s">
        <v>107</v>
      </c>
      <c r="C96" s="159">
        <v>7778</v>
      </c>
      <c r="D96" s="159">
        <v>1648</v>
      </c>
      <c r="E96" s="159">
        <v>6519</v>
      </c>
      <c r="F96" s="159">
        <v>8713</v>
      </c>
      <c r="G96" s="159">
        <v>10751</v>
      </c>
      <c r="H96" s="159">
        <v>9438</v>
      </c>
      <c r="I96" s="160">
        <f>IFERROR(H96/G96-1,"-")</f>
        <v>-0.12212817412333732</v>
      </c>
      <c r="J96" s="159">
        <f t="shared" si="24"/>
        <v>-1313</v>
      </c>
      <c r="K96" s="160">
        <f>H96/H$8</f>
        <v>3.1256499351555141E-3</v>
      </c>
      <c r="L96" s="79"/>
    </row>
    <row r="97" spans="1:12" s="56" customFormat="1" x14ac:dyDescent="0.25">
      <c r="A97" s="161"/>
      <c r="B97" s="162" t="s">
        <v>110</v>
      </c>
      <c r="C97" s="163">
        <v>1433</v>
      </c>
      <c r="D97" s="163">
        <v>40</v>
      </c>
      <c r="E97" s="163">
        <v>1082</v>
      </c>
      <c r="F97" s="163">
        <v>1714</v>
      </c>
      <c r="G97" s="163">
        <v>1480</v>
      </c>
      <c r="H97" s="163">
        <v>1352</v>
      </c>
      <c r="I97" s="164">
        <f t="shared" ref="I97:I104" si="25">IFERROR(H97/G97-1,"-")</f>
        <v>-8.6486486486486491E-2</v>
      </c>
      <c r="J97" s="163">
        <f t="shared" si="24"/>
        <v>-128</v>
      </c>
      <c r="K97" s="164">
        <f t="shared" ref="K97:K104" si="26">H97/H$8</f>
        <v>4.4775150586249792E-4</v>
      </c>
      <c r="L97" s="165"/>
    </row>
    <row r="98" spans="1:12" s="56" customFormat="1" x14ac:dyDescent="0.25">
      <c r="A98" s="161"/>
      <c r="B98" s="162" t="s">
        <v>113</v>
      </c>
      <c r="C98" s="163">
        <v>2551</v>
      </c>
      <c r="D98" s="163">
        <v>513</v>
      </c>
      <c r="E98" s="163">
        <v>1768</v>
      </c>
      <c r="F98" s="163">
        <v>2687</v>
      </c>
      <c r="G98" s="163">
        <v>3551</v>
      </c>
      <c r="H98" s="163">
        <v>2661</v>
      </c>
      <c r="I98" s="164">
        <f t="shared" si="25"/>
        <v>-0.25063362433117431</v>
      </c>
      <c r="J98" s="163">
        <f t="shared" si="24"/>
        <v>-890</v>
      </c>
      <c r="K98" s="164">
        <f t="shared" si="26"/>
        <v>8.8126239430481282E-4</v>
      </c>
      <c r="L98" s="165"/>
    </row>
    <row r="99" spans="1:12" x14ac:dyDescent="0.25">
      <c r="A99" s="161"/>
      <c r="B99" s="162" t="s">
        <v>116</v>
      </c>
      <c r="C99" s="163">
        <v>944</v>
      </c>
      <c r="D99" s="163">
        <v>372</v>
      </c>
      <c r="E99" s="163">
        <v>771</v>
      </c>
      <c r="F99" s="163">
        <v>1006</v>
      </c>
      <c r="G99" s="163">
        <v>991</v>
      </c>
      <c r="H99" s="163">
        <v>1041</v>
      </c>
      <c r="I99" s="164">
        <f t="shared" si="25"/>
        <v>5.045408678102925E-2</v>
      </c>
      <c r="J99" s="163">
        <f t="shared" si="24"/>
        <v>50</v>
      </c>
      <c r="K99" s="164">
        <f t="shared" si="26"/>
        <v>3.4475541242815112E-4</v>
      </c>
      <c r="L99" s="79"/>
    </row>
    <row r="100" spans="1:12" x14ac:dyDescent="0.25">
      <c r="A100" s="161"/>
      <c r="B100" s="162" t="s">
        <v>123</v>
      </c>
      <c r="C100" s="163">
        <v>207</v>
      </c>
      <c r="D100" s="163">
        <v>8</v>
      </c>
      <c r="E100" s="163">
        <v>500</v>
      </c>
      <c r="F100" s="163">
        <v>587</v>
      </c>
      <c r="G100" s="163">
        <v>618</v>
      </c>
      <c r="H100" s="163">
        <v>486</v>
      </c>
      <c r="I100" s="164">
        <f t="shared" si="25"/>
        <v>-0.21359223300970875</v>
      </c>
      <c r="J100" s="163">
        <f t="shared" si="24"/>
        <v>-132</v>
      </c>
      <c r="K100" s="164">
        <f t="shared" si="26"/>
        <v>1.609520945629985E-4</v>
      </c>
      <c r="L100" s="79"/>
    </row>
    <row r="101" spans="1:12" x14ac:dyDescent="0.25">
      <c r="A101" s="161"/>
      <c r="B101" s="162" t="s">
        <v>119</v>
      </c>
      <c r="C101" s="163">
        <v>171</v>
      </c>
      <c r="D101" s="163">
        <v>81</v>
      </c>
      <c r="E101" s="163">
        <v>235</v>
      </c>
      <c r="F101" s="163">
        <v>204</v>
      </c>
      <c r="G101" s="163">
        <v>391</v>
      </c>
      <c r="H101" s="163">
        <v>363</v>
      </c>
      <c r="I101" s="164">
        <f t="shared" si="25"/>
        <v>-7.1611253196930957E-2</v>
      </c>
      <c r="J101" s="163">
        <f t="shared" si="24"/>
        <v>-28</v>
      </c>
      <c r="K101" s="164">
        <f t="shared" si="26"/>
        <v>1.2021730519828901E-4</v>
      </c>
      <c r="L101" s="79"/>
    </row>
    <row r="102" spans="1:12" x14ac:dyDescent="0.25">
      <c r="A102" s="161"/>
      <c r="B102" s="162" t="s">
        <v>128</v>
      </c>
      <c r="C102" s="163">
        <v>324</v>
      </c>
      <c r="D102" s="163">
        <v>5</v>
      </c>
      <c r="E102" s="163">
        <v>202</v>
      </c>
      <c r="F102" s="163">
        <v>130</v>
      </c>
      <c r="G102" s="163">
        <v>167</v>
      </c>
      <c r="H102" s="163">
        <v>68</v>
      </c>
      <c r="I102" s="164">
        <f t="shared" si="25"/>
        <v>-0.59281437125748504</v>
      </c>
      <c r="J102" s="163">
        <f t="shared" si="24"/>
        <v>-99</v>
      </c>
      <c r="K102" s="164">
        <f t="shared" si="26"/>
        <v>2.2520046152847526E-5</v>
      </c>
      <c r="L102" s="79"/>
    </row>
    <row r="103" spans="1:12" x14ac:dyDescent="0.25">
      <c r="A103" s="161" t="s">
        <v>144</v>
      </c>
      <c r="B103" s="162" t="s">
        <v>131</v>
      </c>
      <c r="C103" s="163">
        <v>93</v>
      </c>
      <c r="D103" s="163">
        <v>23</v>
      </c>
      <c r="E103" s="163">
        <v>107</v>
      </c>
      <c r="F103" s="163">
        <v>236</v>
      </c>
      <c r="G103" s="163">
        <v>448</v>
      </c>
      <c r="H103" s="163">
        <v>203</v>
      </c>
      <c r="I103" s="164">
        <f t="shared" si="25"/>
        <v>-0.546875</v>
      </c>
      <c r="J103" s="163">
        <f t="shared" si="24"/>
        <v>-245</v>
      </c>
      <c r="K103" s="164">
        <f t="shared" si="26"/>
        <v>6.7228961309236004E-5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:H104" si="27">C96-SUM(C97:C103)</f>
        <v>2055</v>
      </c>
      <c r="D104" s="168">
        <f t="shared" si="27"/>
        <v>606</v>
      </c>
      <c r="E104" s="168">
        <f t="shared" si="27"/>
        <v>1854</v>
      </c>
      <c r="F104" s="168">
        <f t="shared" si="27"/>
        <v>2149</v>
      </c>
      <c r="G104" s="168">
        <f t="shared" si="27"/>
        <v>3105</v>
      </c>
      <c r="H104" s="168">
        <f t="shared" si="27"/>
        <v>3264</v>
      </c>
      <c r="I104" s="169">
        <f t="shared" si="25"/>
        <v>5.1207729468599084E-2</v>
      </c>
      <c r="J104" s="168">
        <f>H104-G104</f>
        <v>159</v>
      </c>
      <c r="K104" s="169">
        <f t="shared" si="26"/>
        <v>1.0809622153366814E-3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103867</v>
      </c>
      <c r="D106" s="175">
        <v>18472</v>
      </c>
      <c r="E106" s="175">
        <v>95884</v>
      </c>
      <c r="F106" s="175">
        <v>98876</v>
      </c>
      <c r="G106" s="175">
        <v>114993</v>
      </c>
      <c r="H106" s="175">
        <v>115159</v>
      </c>
      <c r="I106" s="176">
        <f>IFERROR(H106/G106-1,"-")</f>
        <v>1.443566130112206E-3</v>
      </c>
      <c r="J106" s="175">
        <f>H106-G106</f>
        <v>166</v>
      </c>
      <c r="K106" s="176">
        <f>H106/H$8</f>
        <v>3.8138029336996594E-2</v>
      </c>
      <c r="L106" s="79"/>
    </row>
    <row r="107" spans="1:12" x14ac:dyDescent="0.25">
      <c r="A107" s="161" t="s">
        <v>96</v>
      </c>
      <c r="B107" s="158" t="s">
        <v>97</v>
      </c>
      <c r="C107" s="159">
        <v>20862</v>
      </c>
      <c r="D107" s="159">
        <v>1702</v>
      </c>
      <c r="E107" s="159">
        <v>11560</v>
      </c>
      <c r="F107" s="159">
        <v>13570</v>
      </c>
      <c r="G107" s="159">
        <v>13404</v>
      </c>
      <c r="H107" s="159">
        <v>13521</v>
      </c>
      <c r="I107" s="160">
        <f>IFERROR(H107/G107-1,"-")</f>
        <v>8.728737690241628E-3</v>
      </c>
      <c r="J107" s="159">
        <f t="shared" ref="J107:J117" si="28">H107-G107</f>
        <v>117</v>
      </c>
      <c r="K107" s="160">
        <f>H107/H$8</f>
        <v>4.4778462357742852E-3</v>
      </c>
      <c r="L107" s="79"/>
    </row>
    <row r="108" spans="1:12" x14ac:dyDescent="0.25">
      <c r="A108" s="161" t="s">
        <v>103</v>
      </c>
      <c r="B108" s="162" t="s">
        <v>103</v>
      </c>
      <c r="C108" s="163">
        <v>1028</v>
      </c>
      <c r="D108" s="163">
        <v>1347</v>
      </c>
      <c r="E108" s="163">
        <v>5530</v>
      </c>
      <c r="F108" s="163">
        <v>3124</v>
      </c>
      <c r="G108" s="163">
        <v>2305</v>
      </c>
      <c r="H108" s="163">
        <v>3931</v>
      </c>
      <c r="I108" s="164">
        <f>IFERROR(H108/G108-1,"-")</f>
        <v>0.70542299349240789</v>
      </c>
      <c r="J108" s="163">
        <f t="shared" si="28"/>
        <v>1626</v>
      </c>
      <c r="K108" s="164">
        <f>H108/H$8</f>
        <v>1.3018573739241709E-3</v>
      </c>
      <c r="L108" s="79"/>
    </row>
    <row r="109" spans="1:12" x14ac:dyDescent="0.25">
      <c r="A109" s="161" t="s">
        <v>100</v>
      </c>
      <c r="B109" s="162" t="s">
        <v>100</v>
      </c>
      <c r="C109" s="163">
        <v>19834</v>
      </c>
      <c r="D109" s="163">
        <v>355</v>
      </c>
      <c r="E109" s="163">
        <v>6030</v>
      </c>
      <c r="F109" s="163">
        <v>10446</v>
      </c>
      <c r="G109" s="163">
        <v>11099</v>
      </c>
      <c r="H109" s="163">
        <v>9590</v>
      </c>
      <c r="I109" s="164">
        <f>IFERROR(H109/G109-1,"-")</f>
        <v>-0.1359581944319308</v>
      </c>
      <c r="J109" s="163">
        <f t="shared" si="28"/>
        <v>-1509</v>
      </c>
      <c r="K109" s="164">
        <f>H109/H$8</f>
        <v>3.1759888618501145E-3</v>
      </c>
      <c r="L109" s="79"/>
    </row>
    <row r="110" spans="1:12" x14ac:dyDescent="0.25">
      <c r="A110" s="161"/>
      <c r="B110" s="158" t="s">
        <v>107</v>
      </c>
      <c r="C110" s="159">
        <v>83005</v>
      </c>
      <c r="D110" s="159">
        <v>16770</v>
      </c>
      <c r="E110" s="159">
        <v>84324</v>
      </c>
      <c r="F110" s="159">
        <v>85306</v>
      </c>
      <c r="G110" s="159">
        <v>101589</v>
      </c>
      <c r="H110" s="159">
        <v>101638</v>
      </c>
      <c r="I110" s="160">
        <f>IFERROR(H110/G110-1,"-")</f>
        <v>4.8233568595024146E-4</v>
      </c>
      <c r="J110" s="159">
        <f t="shared" si="28"/>
        <v>49</v>
      </c>
      <c r="K110" s="160">
        <f>H110/H$8</f>
        <v>3.3660183101222312E-2</v>
      </c>
      <c r="L110" s="79"/>
    </row>
    <row r="111" spans="1:12" s="56" customFormat="1" x14ac:dyDescent="0.25">
      <c r="A111" s="161"/>
      <c r="B111" s="162" t="s">
        <v>110</v>
      </c>
      <c r="C111" s="163">
        <v>42263</v>
      </c>
      <c r="D111" s="163">
        <v>14353</v>
      </c>
      <c r="E111" s="163">
        <v>50977</v>
      </c>
      <c r="F111" s="163">
        <v>48434</v>
      </c>
      <c r="G111" s="163">
        <v>58730</v>
      </c>
      <c r="H111" s="163">
        <v>52009</v>
      </c>
      <c r="I111" s="164">
        <f t="shared" ref="I111:I118" si="29">IFERROR(H111/G111-1,"-")</f>
        <v>-0.11443895794312953</v>
      </c>
      <c r="J111" s="163">
        <f t="shared" si="28"/>
        <v>-6721</v>
      </c>
      <c r="K111" s="164">
        <f t="shared" ref="K111:K118" si="30">H111/H$8</f>
        <v>1.7224192358285987E-2</v>
      </c>
      <c r="L111" s="165"/>
    </row>
    <row r="112" spans="1:12" s="56" customFormat="1" x14ac:dyDescent="0.25">
      <c r="A112" s="161"/>
      <c r="B112" s="162" t="s">
        <v>113</v>
      </c>
      <c r="C112" s="163">
        <v>8543</v>
      </c>
      <c r="D112" s="163">
        <v>1170</v>
      </c>
      <c r="E112" s="163">
        <v>4976</v>
      </c>
      <c r="F112" s="163">
        <v>4993</v>
      </c>
      <c r="G112" s="163">
        <v>5093</v>
      </c>
      <c r="H112" s="163">
        <v>7459</v>
      </c>
      <c r="I112" s="164">
        <f t="shared" si="29"/>
        <v>0.46455919890045161</v>
      </c>
      <c r="J112" s="163">
        <f t="shared" si="28"/>
        <v>2366</v>
      </c>
      <c r="K112" s="164">
        <f t="shared" si="30"/>
        <v>2.47025035667779E-3</v>
      </c>
      <c r="L112" s="165"/>
    </row>
    <row r="113" spans="1:12" x14ac:dyDescent="0.25">
      <c r="A113" s="161"/>
      <c r="B113" s="162" t="s">
        <v>116</v>
      </c>
      <c r="C113" s="163">
        <v>3070</v>
      </c>
      <c r="D113" s="163">
        <v>534</v>
      </c>
      <c r="E113" s="163">
        <v>3457</v>
      </c>
      <c r="F113" s="163">
        <v>4073</v>
      </c>
      <c r="G113" s="163">
        <v>4322</v>
      </c>
      <c r="H113" s="163">
        <v>6767</v>
      </c>
      <c r="I113" s="164">
        <f t="shared" si="29"/>
        <v>0.56571031929662197</v>
      </c>
      <c r="J113" s="163">
        <f t="shared" si="28"/>
        <v>2445</v>
      </c>
      <c r="K113" s="164">
        <f t="shared" si="30"/>
        <v>2.2410757693576357E-3</v>
      </c>
      <c r="L113" s="79"/>
    </row>
    <row r="114" spans="1:12" x14ac:dyDescent="0.25">
      <c r="A114" s="161"/>
      <c r="B114" s="162" t="s">
        <v>123</v>
      </c>
      <c r="C114" s="163">
        <v>2150</v>
      </c>
      <c r="D114" s="163">
        <v>0</v>
      </c>
      <c r="E114" s="163">
        <v>4353</v>
      </c>
      <c r="F114" s="163">
        <v>2835</v>
      </c>
      <c r="G114" s="163">
        <v>3216</v>
      </c>
      <c r="H114" s="163">
        <v>3126</v>
      </c>
      <c r="I114" s="164">
        <f t="shared" si="29"/>
        <v>-2.7985074626865725E-2</v>
      </c>
      <c r="J114" s="163">
        <f t="shared" si="28"/>
        <v>-90</v>
      </c>
      <c r="K114" s="164">
        <f t="shared" si="30"/>
        <v>1.0352597687323731E-3</v>
      </c>
      <c r="L114" s="79"/>
    </row>
    <row r="115" spans="1:12" x14ac:dyDescent="0.25">
      <c r="A115" s="161"/>
      <c r="B115" s="162" t="s">
        <v>119</v>
      </c>
      <c r="C115" s="163">
        <v>2047</v>
      </c>
      <c r="D115" s="163">
        <v>24</v>
      </c>
      <c r="E115" s="163">
        <v>3777</v>
      </c>
      <c r="F115" s="163">
        <v>3304</v>
      </c>
      <c r="G115" s="163">
        <v>3117</v>
      </c>
      <c r="H115" s="163">
        <v>2934</v>
      </c>
      <c r="I115" s="164">
        <f t="shared" si="29"/>
        <v>-5.8710298363811364E-2</v>
      </c>
      <c r="J115" s="163">
        <f t="shared" si="28"/>
        <v>-183</v>
      </c>
      <c r="K115" s="164">
        <f t="shared" si="30"/>
        <v>9.7167375606550951E-4</v>
      </c>
      <c r="L115" s="79"/>
    </row>
    <row r="116" spans="1:12" x14ac:dyDescent="0.25">
      <c r="A116" s="161"/>
      <c r="B116" s="162" t="s">
        <v>128</v>
      </c>
      <c r="C116" s="163">
        <v>854</v>
      </c>
      <c r="D116" s="163">
        <v>0</v>
      </c>
      <c r="E116" s="163">
        <v>804</v>
      </c>
      <c r="F116" s="163">
        <v>1171</v>
      </c>
      <c r="G116" s="163">
        <v>2119</v>
      </c>
      <c r="H116" s="163">
        <v>1241</v>
      </c>
      <c r="I116" s="164">
        <f t="shared" si="29"/>
        <v>-0.41434638980651251</v>
      </c>
      <c r="J116" s="163">
        <f t="shared" si="28"/>
        <v>-878</v>
      </c>
      <c r="K116" s="164">
        <f t="shared" si="30"/>
        <v>4.1099084228946736E-4</v>
      </c>
      <c r="L116" s="79"/>
    </row>
    <row r="117" spans="1:12" x14ac:dyDescent="0.25">
      <c r="A117" s="161" t="s">
        <v>144</v>
      </c>
      <c r="B117" s="162" t="s">
        <v>131</v>
      </c>
      <c r="C117" s="163">
        <v>3077</v>
      </c>
      <c r="D117" s="163">
        <v>0</v>
      </c>
      <c r="E117" s="163">
        <v>1330</v>
      </c>
      <c r="F117" s="163">
        <v>1883</v>
      </c>
      <c r="G117" s="163">
        <v>1931</v>
      </c>
      <c r="H117" s="163">
        <v>1221</v>
      </c>
      <c r="I117" s="164">
        <f t="shared" si="29"/>
        <v>-0.36768513723459351</v>
      </c>
      <c r="J117" s="163">
        <f t="shared" si="28"/>
        <v>-710</v>
      </c>
      <c r="K117" s="164">
        <f t="shared" si="30"/>
        <v>4.0436729930333574E-4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:H118" si="31">C110-SUM(C111:C117)</f>
        <v>21001</v>
      </c>
      <c r="D118" s="168">
        <f t="shared" si="31"/>
        <v>689</v>
      </c>
      <c r="E118" s="168">
        <f t="shared" si="31"/>
        <v>14650</v>
      </c>
      <c r="F118" s="168">
        <f t="shared" si="31"/>
        <v>18613</v>
      </c>
      <c r="G118" s="168">
        <f t="shared" si="31"/>
        <v>23061</v>
      </c>
      <c r="H118" s="168">
        <f t="shared" si="31"/>
        <v>26881</v>
      </c>
      <c r="I118" s="169">
        <f t="shared" si="29"/>
        <v>0.16564763019816997</v>
      </c>
      <c r="J118" s="168">
        <f>H118-G118</f>
        <v>3820</v>
      </c>
      <c r="K118" s="169">
        <f t="shared" si="30"/>
        <v>8.9023729505102109E-3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46163</v>
      </c>
      <c r="D120" s="175">
        <v>9068</v>
      </c>
      <c r="E120" s="175">
        <v>40065</v>
      </c>
      <c r="F120" s="175">
        <v>59578</v>
      </c>
      <c r="G120" s="175">
        <v>62651</v>
      </c>
      <c r="H120" s="175">
        <v>57077</v>
      </c>
      <c r="I120" s="176">
        <f>IFERROR(H120/G120-1,"-")</f>
        <v>-8.8969050773331615E-2</v>
      </c>
      <c r="J120" s="175">
        <f>H120-G120</f>
        <v>-5574</v>
      </c>
      <c r="K120" s="176">
        <f>H120/H$8</f>
        <v>1.8902598150971742E-2</v>
      </c>
      <c r="L120" s="79"/>
    </row>
    <row r="121" spans="1:12" x14ac:dyDescent="0.25">
      <c r="A121" s="161" t="s">
        <v>96</v>
      </c>
      <c r="B121" s="158" t="s">
        <v>97</v>
      </c>
      <c r="C121" s="159">
        <v>18094</v>
      </c>
      <c r="D121" s="159">
        <v>4627</v>
      </c>
      <c r="E121" s="159">
        <v>15015</v>
      </c>
      <c r="F121" s="159">
        <v>21636</v>
      </c>
      <c r="G121" s="159">
        <v>25181</v>
      </c>
      <c r="H121" s="159">
        <v>23120</v>
      </c>
      <c r="I121" s="160">
        <f>IFERROR(H121/G121-1,"-")</f>
        <v>-8.1847424645566047E-2</v>
      </c>
      <c r="J121" s="159">
        <f t="shared" ref="J121:J131" si="32">H121-G121</f>
        <v>-2061</v>
      </c>
      <c r="K121" s="160">
        <f>H121/H$8</f>
        <v>7.656815691968159E-3</v>
      </c>
      <c r="L121" s="79"/>
    </row>
    <row r="122" spans="1:12" x14ac:dyDescent="0.25">
      <c r="A122" s="161" t="s">
        <v>103</v>
      </c>
      <c r="B122" s="162" t="s">
        <v>103</v>
      </c>
      <c r="C122" s="163">
        <v>8601</v>
      </c>
      <c r="D122" s="163">
        <v>1706</v>
      </c>
      <c r="E122" s="163">
        <v>5493</v>
      </c>
      <c r="F122" s="163">
        <v>9852</v>
      </c>
      <c r="G122" s="163">
        <v>10259</v>
      </c>
      <c r="H122" s="163">
        <v>8258</v>
      </c>
      <c r="I122" s="164">
        <f>IFERROR(H122/G122-1,"-")</f>
        <v>-0.19504825031679496</v>
      </c>
      <c r="J122" s="163">
        <f t="shared" si="32"/>
        <v>-2001</v>
      </c>
      <c r="K122" s="164">
        <f>H122/H$8</f>
        <v>2.7348608989737483E-3</v>
      </c>
      <c r="L122" s="79"/>
    </row>
    <row r="123" spans="1:12" x14ac:dyDescent="0.25">
      <c r="A123" s="161" t="s">
        <v>100</v>
      </c>
      <c r="B123" s="162" t="s">
        <v>100</v>
      </c>
      <c r="C123" s="163">
        <v>9493</v>
      </c>
      <c r="D123" s="163">
        <v>2921</v>
      </c>
      <c r="E123" s="163">
        <v>9522</v>
      </c>
      <c r="F123" s="163">
        <v>11784</v>
      </c>
      <c r="G123" s="163">
        <v>14922</v>
      </c>
      <c r="H123" s="163">
        <v>14862</v>
      </c>
      <c r="I123" s="164">
        <f>IFERROR(H123/G123-1,"-")</f>
        <v>-4.0209087253719744E-3</v>
      </c>
      <c r="J123" s="163">
        <f t="shared" si="32"/>
        <v>-60</v>
      </c>
      <c r="K123" s="164">
        <f>H123/H$8</f>
        <v>4.9219547929944107E-3</v>
      </c>
      <c r="L123" s="79"/>
    </row>
    <row r="124" spans="1:12" x14ac:dyDescent="0.25">
      <c r="A124" s="161"/>
      <c r="B124" s="158" t="s">
        <v>107</v>
      </c>
      <c r="C124" s="159">
        <v>28069</v>
      </c>
      <c r="D124" s="159">
        <v>4441</v>
      </c>
      <c r="E124" s="159">
        <v>25050</v>
      </c>
      <c r="F124" s="159">
        <v>37942</v>
      </c>
      <c r="G124" s="159">
        <v>37470</v>
      </c>
      <c r="H124" s="159">
        <v>33957</v>
      </c>
      <c r="I124" s="160">
        <f>IFERROR(H124/G124-1,"-")</f>
        <v>-9.375500400320258E-2</v>
      </c>
      <c r="J124" s="159">
        <f t="shared" si="32"/>
        <v>-3513</v>
      </c>
      <c r="K124" s="160">
        <f>H124/H$8</f>
        <v>1.1245782459003581E-2</v>
      </c>
      <c r="L124" s="79"/>
    </row>
    <row r="125" spans="1:12" s="56" customFormat="1" x14ac:dyDescent="0.25">
      <c r="A125" s="161"/>
      <c r="B125" s="162" t="s">
        <v>110</v>
      </c>
      <c r="C125" s="163">
        <v>4037</v>
      </c>
      <c r="D125" s="163">
        <v>105</v>
      </c>
      <c r="E125" s="163">
        <v>3433</v>
      </c>
      <c r="F125" s="163">
        <v>5079</v>
      </c>
      <c r="G125" s="163">
        <v>5741</v>
      </c>
      <c r="H125" s="163">
        <v>5027</v>
      </c>
      <c r="I125" s="164">
        <f t="shared" ref="I125:I132" si="33">IFERROR(H125/G125-1,"-")</f>
        <v>-0.12436857690297853</v>
      </c>
      <c r="J125" s="163">
        <f t="shared" si="32"/>
        <v>-714</v>
      </c>
      <c r="K125" s="164">
        <f t="shared" ref="K125:K132" si="34">H125/H$8</f>
        <v>1.6648275295641842E-3</v>
      </c>
      <c r="L125" s="165"/>
    </row>
    <row r="126" spans="1:12" s="56" customFormat="1" x14ac:dyDescent="0.25">
      <c r="A126" s="161"/>
      <c r="B126" s="162" t="s">
        <v>113</v>
      </c>
      <c r="C126" s="163">
        <v>4131</v>
      </c>
      <c r="D126" s="163">
        <v>492</v>
      </c>
      <c r="E126" s="163">
        <v>3311</v>
      </c>
      <c r="F126" s="163">
        <v>6542</v>
      </c>
      <c r="G126" s="163">
        <v>6067</v>
      </c>
      <c r="H126" s="163">
        <v>6090</v>
      </c>
      <c r="I126" s="164">
        <f t="shared" si="33"/>
        <v>3.791000494478336E-3</v>
      </c>
      <c r="J126" s="163">
        <f t="shared" si="32"/>
        <v>23</v>
      </c>
      <c r="K126" s="164">
        <f t="shared" si="34"/>
        <v>2.0168688392770799E-3</v>
      </c>
      <c r="L126" s="165"/>
    </row>
    <row r="127" spans="1:12" x14ac:dyDescent="0.25">
      <c r="A127" s="161"/>
      <c r="B127" s="162" t="s">
        <v>116</v>
      </c>
      <c r="C127" s="163">
        <v>1856</v>
      </c>
      <c r="D127" s="163">
        <v>580</v>
      </c>
      <c r="E127" s="163">
        <v>1697</v>
      </c>
      <c r="F127" s="163">
        <v>3344</v>
      </c>
      <c r="G127" s="163">
        <v>2895</v>
      </c>
      <c r="H127" s="163">
        <v>2278</v>
      </c>
      <c r="I127" s="164">
        <f t="shared" si="33"/>
        <v>-0.21312607944732298</v>
      </c>
      <c r="J127" s="163">
        <f t="shared" si="32"/>
        <v>-617</v>
      </c>
      <c r="K127" s="164">
        <f t="shared" si="34"/>
        <v>7.544215461203922E-4</v>
      </c>
      <c r="L127" s="79"/>
    </row>
    <row r="128" spans="1:12" x14ac:dyDescent="0.25">
      <c r="A128" s="161"/>
      <c r="B128" s="162" t="s">
        <v>123</v>
      </c>
      <c r="C128" s="163">
        <v>661</v>
      </c>
      <c r="D128" s="163">
        <v>80</v>
      </c>
      <c r="E128" s="163">
        <v>841</v>
      </c>
      <c r="F128" s="163">
        <v>839</v>
      </c>
      <c r="G128" s="163">
        <v>913</v>
      </c>
      <c r="H128" s="163">
        <v>1114</v>
      </c>
      <c r="I128" s="164">
        <f t="shared" si="33"/>
        <v>0.22015334063526826</v>
      </c>
      <c r="J128" s="163">
        <f t="shared" si="32"/>
        <v>201</v>
      </c>
      <c r="K128" s="164">
        <f t="shared" si="34"/>
        <v>3.6893134432753157E-4</v>
      </c>
      <c r="L128" s="79"/>
    </row>
    <row r="129" spans="1:12" x14ac:dyDescent="0.25">
      <c r="A129" s="161"/>
      <c r="B129" s="162" t="s">
        <v>119</v>
      </c>
      <c r="C129" s="163">
        <v>529</v>
      </c>
      <c r="D129" s="163">
        <v>69</v>
      </c>
      <c r="E129" s="163">
        <v>413</v>
      </c>
      <c r="F129" s="163">
        <v>618</v>
      </c>
      <c r="G129" s="163">
        <v>796</v>
      </c>
      <c r="H129" s="163">
        <v>915</v>
      </c>
      <c r="I129" s="164">
        <f t="shared" si="33"/>
        <v>0.14949748743718594</v>
      </c>
      <c r="J129" s="163">
        <f t="shared" si="32"/>
        <v>119</v>
      </c>
      <c r="K129" s="164">
        <f t="shared" si="34"/>
        <v>3.030270916155219E-4</v>
      </c>
      <c r="L129" s="79"/>
    </row>
    <row r="130" spans="1:12" x14ac:dyDescent="0.25">
      <c r="A130" s="161"/>
      <c r="B130" s="162" t="s">
        <v>128</v>
      </c>
      <c r="C130" s="163">
        <v>738</v>
      </c>
      <c r="D130" s="163">
        <v>4</v>
      </c>
      <c r="E130" s="163">
        <v>507</v>
      </c>
      <c r="F130" s="163">
        <v>531</v>
      </c>
      <c r="G130" s="163">
        <v>839</v>
      </c>
      <c r="H130" s="163">
        <v>555</v>
      </c>
      <c r="I130" s="164">
        <f t="shared" si="33"/>
        <v>-0.33849821215733011</v>
      </c>
      <c r="J130" s="163">
        <f t="shared" si="32"/>
        <v>-284</v>
      </c>
      <c r="K130" s="164">
        <f t="shared" si="34"/>
        <v>1.8380331786515262E-4</v>
      </c>
      <c r="L130" s="79"/>
    </row>
    <row r="131" spans="1:12" x14ac:dyDescent="0.25">
      <c r="A131" s="161" t="s">
        <v>144</v>
      </c>
      <c r="B131" s="162" t="s">
        <v>131</v>
      </c>
      <c r="C131" s="163">
        <v>814</v>
      </c>
      <c r="D131" s="163">
        <v>32</v>
      </c>
      <c r="E131" s="163">
        <v>571</v>
      </c>
      <c r="F131" s="163">
        <v>1003</v>
      </c>
      <c r="G131" s="163">
        <v>905</v>
      </c>
      <c r="H131" s="163">
        <v>985</v>
      </c>
      <c r="I131" s="164">
        <f t="shared" si="33"/>
        <v>8.8397790055248615E-2</v>
      </c>
      <c r="J131" s="163">
        <f t="shared" si="32"/>
        <v>80</v>
      </c>
      <c r="K131" s="164">
        <f t="shared" si="34"/>
        <v>3.2620949206698259E-4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:H132" si="35">C124-SUM(C125:C131)</f>
        <v>15303</v>
      </c>
      <c r="D132" s="168">
        <f t="shared" si="35"/>
        <v>3079</v>
      </c>
      <c r="E132" s="168">
        <f t="shared" si="35"/>
        <v>14277</v>
      </c>
      <c r="F132" s="168">
        <f t="shared" si="35"/>
        <v>19986</v>
      </c>
      <c r="G132" s="168">
        <f t="shared" si="35"/>
        <v>19314</v>
      </c>
      <c r="H132" s="168">
        <f t="shared" si="35"/>
        <v>16993</v>
      </c>
      <c r="I132" s="169">
        <f t="shared" si="33"/>
        <v>-0.12017189603396505</v>
      </c>
      <c r="J132" s="168">
        <f>H132-G132</f>
        <v>-2321</v>
      </c>
      <c r="K132" s="169">
        <f t="shared" si="34"/>
        <v>5.6276932981667357E-3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157800</v>
      </c>
      <c r="D134" s="175">
        <v>26469</v>
      </c>
      <c r="E134" s="175">
        <v>114870</v>
      </c>
      <c r="F134" s="175">
        <v>163920</v>
      </c>
      <c r="G134" s="175">
        <v>173408</v>
      </c>
      <c r="H134" s="175">
        <v>169944</v>
      </c>
      <c r="I134" s="176">
        <f>IFERROR(H134/G134-1,"-")</f>
        <v>-1.9976010334009975E-2</v>
      </c>
      <c r="J134" s="175">
        <f>H134-G134</f>
        <v>-3464</v>
      </c>
      <c r="K134" s="176">
        <f>H134/H$8</f>
        <v>5.628156946175765E-2</v>
      </c>
      <c r="L134" s="79"/>
    </row>
    <row r="135" spans="1:12" x14ac:dyDescent="0.25">
      <c r="A135" s="161" t="s">
        <v>96</v>
      </c>
      <c r="B135" s="158" t="s">
        <v>97</v>
      </c>
      <c r="C135" s="159">
        <v>2810</v>
      </c>
      <c r="D135" s="159">
        <v>7933</v>
      </c>
      <c r="E135" s="159">
        <v>4259</v>
      </c>
      <c r="F135" s="159">
        <v>7684</v>
      </c>
      <c r="G135" s="159">
        <v>4643</v>
      </c>
      <c r="H135" s="159">
        <v>4190</v>
      </c>
      <c r="I135" s="160">
        <f>IFERROR(H135/G135-1,"-")</f>
        <v>-9.7566228731423621E-2</v>
      </c>
      <c r="J135" s="159">
        <f t="shared" ref="J135:J145" si="36">H135-G135</f>
        <v>-453</v>
      </c>
      <c r="K135" s="160">
        <f>H135/H$8</f>
        <v>1.3876322555945756E-3</v>
      </c>
      <c r="L135" s="79"/>
    </row>
    <row r="136" spans="1:12" x14ac:dyDescent="0.25">
      <c r="A136" s="161" t="s">
        <v>103</v>
      </c>
      <c r="B136" s="162" t="s">
        <v>103</v>
      </c>
      <c r="C136" s="163">
        <v>1208</v>
      </c>
      <c r="D136" s="163">
        <v>5465</v>
      </c>
      <c r="E136" s="163">
        <v>1306</v>
      </c>
      <c r="F136" s="163">
        <v>4043</v>
      </c>
      <c r="G136" s="163">
        <v>1967</v>
      </c>
      <c r="H136" s="163">
        <v>605</v>
      </c>
      <c r="I136" s="164">
        <f>IFERROR(H136/G136-1,"-")</f>
        <v>-0.69242501270971024</v>
      </c>
      <c r="J136" s="163">
        <f t="shared" si="36"/>
        <v>-1362</v>
      </c>
      <c r="K136" s="164">
        <f>H136/H$8</f>
        <v>2.0036217533048168E-4</v>
      </c>
      <c r="L136" s="79"/>
    </row>
    <row r="137" spans="1:12" x14ac:dyDescent="0.25">
      <c r="A137" s="161" t="s">
        <v>100</v>
      </c>
      <c r="B137" s="162" t="s">
        <v>100</v>
      </c>
      <c r="C137" s="163">
        <v>1602</v>
      </c>
      <c r="D137" s="163">
        <v>2468</v>
      </c>
      <c r="E137" s="163">
        <v>2953</v>
      </c>
      <c r="F137" s="163">
        <v>3641</v>
      </c>
      <c r="G137" s="163">
        <v>2676</v>
      </c>
      <c r="H137" s="163">
        <v>3585</v>
      </c>
      <c r="I137" s="164">
        <f>IFERROR(H137/G137-1,"-")</f>
        <v>0.33968609865470856</v>
      </c>
      <c r="J137" s="163">
        <f t="shared" si="36"/>
        <v>909</v>
      </c>
      <c r="K137" s="164">
        <f>H137/H$8</f>
        <v>1.1872700802640938E-3</v>
      </c>
      <c r="L137" s="79"/>
    </row>
    <row r="138" spans="1:12" x14ac:dyDescent="0.25">
      <c r="A138" s="161"/>
      <c r="B138" s="158" t="s">
        <v>107</v>
      </c>
      <c r="C138" s="159">
        <v>154990</v>
      </c>
      <c r="D138" s="159">
        <v>18536</v>
      </c>
      <c r="E138" s="159">
        <v>110611</v>
      </c>
      <c r="F138" s="159">
        <v>156236</v>
      </c>
      <c r="G138" s="159">
        <v>168765</v>
      </c>
      <c r="H138" s="159">
        <v>165754</v>
      </c>
      <c r="I138" s="160">
        <f>IFERROR(H138/G138-1,"-")</f>
        <v>-1.7841377062779551E-2</v>
      </c>
      <c r="J138" s="159">
        <f t="shared" si="36"/>
        <v>-3011</v>
      </c>
      <c r="K138" s="160">
        <f>H138/H$8</f>
        <v>5.4893937206163076E-2</v>
      </c>
      <c r="L138" s="79"/>
    </row>
    <row r="139" spans="1:12" s="56" customFormat="1" x14ac:dyDescent="0.25">
      <c r="A139" s="161"/>
      <c r="B139" s="162" t="s">
        <v>110</v>
      </c>
      <c r="C139" s="163">
        <v>75091</v>
      </c>
      <c r="D139" s="163">
        <v>774</v>
      </c>
      <c r="E139" s="163">
        <v>36008</v>
      </c>
      <c r="F139" s="163">
        <v>59113</v>
      </c>
      <c r="G139" s="163">
        <v>66871</v>
      </c>
      <c r="H139" s="163">
        <v>72901</v>
      </c>
      <c r="I139" s="164">
        <f t="shared" ref="I139:I146" si="37">IFERROR(H139/G139-1,"-")</f>
        <v>9.0173617861255329E-2</v>
      </c>
      <c r="J139" s="163">
        <f t="shared" si="36"/>
        <v>6030</v>
      </c>
      <c r="K139" s="164">
        <f t="shared" ref="K139:K146" si="38">H139/H$8</f>
        <v>2.4143145361599082E-2</v>
      </c>
      <c r="L139" s="165"/>
    </row>
    <row r="140" spans="1:12" s="56" customFormat="1" x14ac:dyDescent="0.25">
      <c r="A140" s="161"/>
      <c r="B140" s="162" t="s">
        <v>113</v>
      </c>
      <c r="C140" s="163">
        <v>10425</v>
      </c>
      <c r="D140" s="163">
        <v>1811</v>
      </c>
      <c r="E140" s="163">
        <v>10166</v>
      </c>
      <c r="F140" s="163">
        <v>13510</v>
      </c>
      <c r="G140" s="163">
        <v>15426</v>
      </c>
      <c r="H140" s="163">
        <v>14398</v>
      </c>
      <c r="I140" s="164">
        <f t="shared" si="37"/>
        <v>-6.6640736419032787E-2</v>
      </c>
      <c r="J140" s="163">
        <f t="shared" si="36"/>
        <v>-1028</v>
      </c>
      <c r="K140" s="164">
        <f t="shared" si="38"/>
        <v>4.7682885957161577E-3</v>
      </c>
      <c r="L140" s="165"/>
    </row>
    <row r="141" spans="1:12" x14ac:dyDescent="0.25">
      <c r="A141" s="161"/>
      <c r="B141" s="162" t="s">
        <v>116</v>
      </c>
      <c r="C141" s="163">
        <v>7789</v>
      </c>
      <c r="D141" s="163">
        <v>6021</v>
      </c>
      <c r="E141" s="163">
        <v>8832</v>
      </c>
      <c r="F141" s="163">
        <v>11164</v>
      </c>
      <c r="G141" s="163">
        <v>11995</v>
      </c>
      <c r="H141" s="163">
        <v>11295</v>
      </c>
      <c r="I141" s="164">
        <f t="shared" si="37"/>
        <v>-5.8357649020425173E-2</v>
      </c>
      <c r="J141" s="163">
        <f t="shared" si="36"/>
        <v>-700</v>
      </c>
      <c r="K141" s="164">
        <f t="shared" si="38"/>
        <v>3.7406459014178357E-3</v>
      </c>
      <c r="L141" s="79"/>
    </row>
    <row r="142" spans="1:12" x14ac:dyDescent="0.25">
      <c r="A142" s="161"/>
      <c r="B142" s="162" t="s">
        <v>123</v>
      </c>
      <c r="C142" s="163">
        <v>2259</v>
      </c>
      <c r="D142" s="163">
        <v>192</v>
      </c>
      <c r="E142" s="163">
        <v>5030</v>
      </c>
      <c r="F142" s="163">
        <v>5017</v>
      </c>
      <c r="G142" s="163">
        <v>5560</v>
      </c>
      <c r="H142" s="163">
        <v>4517</v>
      </c>
      <c r="I142" s="164">
        <f t="shared" si="37"/>
        <v>-0.18758992805755392</v>
      </c>
      <c r="J142" s="163">
        <f t="shared" si="36"/>
        <v>-1043</v>
      </c>
      <c r="K142" s="164">
        <f t="shared" si="38"/>
        <v>1.4959271834178276E-3</v>
      </c>
      <c r="L142" s="79"/>
    </row>
    <row r="143" spans="1:12" x14ac:dyDescent="0.25">
      <c r="A143" s="161"/>
      <c r="B143" s="162" t="s">
        <v>119</v>
      </c>
      <c r="C143" s="163">
        <v>2917</v>
      </c>
      <c r="D143" s="163">
        <v>1104</v>
      </c>
      <c r="E143" s="163">
        <v>3577</v>
      </c>
      <c r="F143" s="163">
        <v>3157</v>
      </c>
      <c r="G143" s="163">
        <v>3301</v>
      </c>
      <c r="H143" s="163">
        <v>2559</v>
      </c>
      <c r="I143" s="164">
        <f t="shared" si="37"/>
        <v>-0.22478036958497427</v>
      </c>
      <c r="J143" s="163">
        <f t="shared" si="36"/>
        <v>-742</v>
      </c>
      <c r="K143" s="164">
        <f t="shared" si="38"/>
        <v>8.4748232507554156E-4</v>
      </c>
      <c r="L143" s="79"/>
    </row>
    <row r="144" spans="1:12" x14ac:dyDescent="0.25">
      <c r="A144" s="161"/>
      <c r="B144" s="162" t="s">
        <v>128</v>
      </c>
      <c r="C144" s="163">
        <v>4664</v>
      </c>
      <c r="D144" s="163">
        <v>95</v>
      </c>
      <c r="E144" s="163">
        <v>3368</v>
      </c>
      <c r="F144" s="163">
        <v>6826</v>
      </c>
      <c r="G144" s="163">
        <v>5393</v>
      </c>
      <c r="H144" s="163">
        <v>5194</v>
      </c>
      <c r="I144" s="164">
        <f t="shared" si="37"/>
        <v>-3.6899684776562247E-2</v>
      </c>
      <c r="J144" s="163">
        <f t="shared" si="36"/>
        <v>-199</v>
      </c>
      <c r="K144" s="164">
        <f t="shared" si="38"/>
        <v>1.7201341134983831E-3</v>
      </c>
      <c r="L144" s="79"/>
    </row>
    <row r="145" spans="1:12" x14ac:dyDescent="0.25">
      <c r="A145" s="161" t="s">
        <v>144</v>
      </c>
      <c r="B145" s="162" t="s">
        <v>131</v>
      </c>
      <c r="C145" s="163">
        <v>9860</v>
      </c>
      <c r="D145" s="163">
        <v>61</v>
      </c>
      <c r="E145" s="163">
        <v>1650</v>
      </c>
      <c r="F145" s="163">
        <v>4002</v>
      </c>
      <c r="G145" s="163">
        <v>3362</v>
      </c>
      <c r="H145" s="163">
        <v>2656</v>
      </c>
      <c r="I145" s="164">
        <f t="shared" si="37"/>
        <v>-0.20999405116002379</v>
      </c>
      <c r="J145" s="163">
        <f t="shared" si="36"/>
        <v>-706</v>
      </c>
      <c r="K145" s="164">
        <f t="shared" si="38"/>
        <v>8.7960650855827991E-4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:H146" si="39">C138-SUM(C139:C145)</f>
        <v>41985</v>
      </c>
      <c r="D146" s="168">
        <f t="shared" si="39"/>
        <v>8478</v>
      </c>
      <c r="E146" s="168">
        <f t="shared" si="39"/>
        <v>41980</v>
      </c>
      <c r="F146" s="168">
        <f t="shared" si="39"/>
        <v>53447</v>
      </c>
      <c r="G146" s="168">
        <f t="shared" si="39"/>
        <v>56857</v>
      </c>
      <c r="H146" s="168">
        <f t="shared" si="39"/>
        <v>52234</v>
      </c>
      <c r="I146" s="169">
        <f t="shared" si="37"/>
        <v>-8.1309249520727489E-2</v>
      </c>
      <c r="J146" s="168">
        <f>H146-G146</f>
        <v>-4623</v>
      </c>
      <c r="K146" s="169">
        <f t="shared" si="38"/>
        <v>1.7298707216879965E-2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62600</v>
      </c>
      <c r="D148" s="175">
        <v>7790</v>
      </c>
      <c r="E148" s="175">
        <v>45434</v>
      </c>
      <c r="F148" s="175">
        <v>79875</v>
      </c>
      <c r="G148" s="175">
        <v>68091</v>
      </c>
      <c r="H148" s="175">
        <v>60447</v>
      </c>
      <c r="I148" s="176">
        <f>IFERROR(H148/G148-1,"-")</f>
        <v>-0.11226153236110503</v>
      </c>
      <c r="J148" s="175">
        <f>H148-G148</f>
        <v>-7644</v>
      </c>
      <c r="K148" s="176">
        <f>H148/H$8</f>
        <v>2.0018665144134917E-2</v>
      </c>
      <c r="L148" s="79"/>
    </row>
    <row r="149" spans="1:12" x14ac:dyDescent="0.25">
      <c r="A149" s="161" t="s">
        <v>96</v>
      </c>
      <c r="B149" s="158" t="s">
        <v>97</v>
      </c>
      <c r="C149" s="159">
        <v>14965</v>
      </c>
      <c r="D149" s="159">
        <v>3646</v>
      </c>
      <c r="E149" s="159">
        <v>14003</v>
      </c>
      <c r="F149" s="159">
        <v>25128</v>
      </c>
      <c r="G149" s="159">
        <v>21216</v>
      </c>
      <c r="H149" s="159">
        <v>16236</v>
      </c>
      <c r="I149" s="160">
        <f>IFERROR(H149/G149-1,"-")</f>
        <v>-0.23472850678733037</v>
      </c>
      <c r="J149" s="159">
        <f t="shared" ref="J149:J159" si="40">H149-G149</f>
        <v>-4980</v>
      </c>
      <c r="K149" s="160">
        <f>H149/H$8</f>
        <v>5.3769921961416538E-3</v>
      </c>
      <c r="L149" s="79"/>
    </row>
    <row r="150" spans="1:12" x14ac:dyDescent="0.25">
      <c r="A150" s="161" t="s">
        <v>103</v>
      </c>
      <c r="B150" s="162" t="s">
        <v>103</v>
      </c>
      <c r="C150" s="163">
        <v>1558</v>
      </c>
      <c r="D150" s="163">
        <v>2871</v>
      </c>
      <c r="E150" s="163">
        <v>10012</v>
      </c>
      <c r="F150" s="163">
        <v>17566</v>
      </c>
      <c r="G150" s="163">
        <v>16396</v>
      </c>
      <c r="H150" s="163">
        <v>10823</v>
      </c>
      <c r="I150" s="164">
        <f>IFERROR(H150/G150-1,"-")</f>
        <v>-0.3398999756038058</v>
      </c>
      <c r="J150" s="163">
        <f t="shared" si="40"/>
        <v>-5573</v>
      </c>
      <c r="K150" s="164">
        <f>H150/H$8</f>
        <v>3.5843302869451293E-3</v>
      </c>
      <c r="L150" s="79"/>
    </row>
    <row r="151" spans="1:12" x14ac:dyDescent="0.25">
      <c r="A151" s="161" t="s">
        <v>100</v>
      </c>
      <c r="B151" s="162" t="s">
        <v>100</v>
      </c>
      <c r="C151" s="163">
        <v>13407</v>
      </c>
      <c r="D151" s="163">
        <v>775</v>
      </c>
      <c r="E151" s="163">
        <v>3991</v>
      </c>
      <c r="F151" s="163">
        <v>7562</v>
      </c>
      <c r="G151" s="163">
        <v>4820</v>
      </c>
      <c r="H151" s="163">
        <v>5413</v>
      </c>
      <c r="I151" s="164">
        <f>IFERROR(H151/G151-1,"-")</f>
        <v>0.12302904564315353</v>
      </c>
      <c r="J151" s="163">
        <f t="shared" si="40"/>
        <v>593</v>
      </c>
      <c r="K151" s="164">
        <f>H151/H$8</f>
        <v>1.7926619091965246E-3</v>
      </c>
      <c r="L151" s="79"/>
    </row>
    <row r="152" spans="1:12" x14ac:dyDescent="0.25">
      <c r="A152" s="161"/>
      <c r="B152" s="158" t="s">
        <v>107</v>
      </c>
      <c r="C152" s="159">
        <v>47635</v>
      </c>
      <c r="D152" s="159">
        <v>4144</v>
      </c>
      <c r="E152" s="159">
        <v>31431</v>
      </c>
      <c r="F152" s="159">
        <v>54747</v>
      </c>
      <c r="G152" s="159">
        <v>46875</v>
      </c>
      <c r="H152" s="159">
        <v>44211</v>
      </c>
      <c r="I152" s="160">
        <f>IFERROR(H152/G152-1,"-")</f>
        <v>-5.6831999999999994E-2</v>
      </c>
      <c r="J152" s="159">
        <f t="shared" si="40"/>
        <v>-2664</v>
      </c>
      <c r="K152" s="160">
        <f>H152/H$8</f>
        <v>1.4641672947993265E-2</v>
      </c>
      <c r="L152" s="79"/>
    </row>
    <row r="153" spans="1:12" s="56" customFormat="1" x14ac:dyDescent="0.25">
      <c r="A153" s="161"/>
      <c r="B153" s="162" t="s">
        <v>110</v>
      </c>
      <c r="C153" s="163">
        <v>11705</v>
      </c>
      <c r="D153" s="163">
        <v>138</v>
      </c>
      <c r="E153" s="163">
        <v>10023</v>
      </c>
      <c r="F153" s="163">
        <v>20541</v>
      </c>
      <c r="G153" s="163">
        <v>15095</v>
      </c>
      <c r="H153" s="163">
        <v>5691</v>
      </c>
      <c r="I153" s="164">
        <f t="shared" ref="I153:I160" si="41">IFERROR(H153/G153-1,"-")</f>
        <v>-0.62298774428618753</v>
      </c>
      <c r="J153" s="163">
        <f t="shared" si="40"/>
        <v>-9404</v>
      </c>
      <c r="K153" s="164">
        <f t="shared" ref="K153:K160" si="42">H153/H$8</f>
        <v>1.8847291567037541E-3</v>
      </c>
      <c r="L153" s="165"/>
    </row>
    <row r="154" spans="1:12" s="56" customFormat="1" x14ac:dyDescent="0.25">
      <c r="A154" s="161"/>
      <c r="B154" s="162" t="s">
        <v>113</v>
      </c>
      <c r="C154" s="163">
        <v>17869</v>
      </c>
      <c r="D154" s="163">
        <v>1893</v>
      </c>
      <c r="E154" s="163">
        <v>10354</v>
      </c>
      <c r="F154" s="163">
        <v>13068</v>
      </c>
      <c r="G154" s="163">
        <v>12467</v>
      </c>
      <c r="H154" s="163">
        <v>12678</v>
      </c>
      <c r="I154" s="164">
        <f t="shared" si="41"/>
        <v>1.6924681158257737E-2</v>
      </c>
      <c r="J154" s="163">
        <f t="shared" si="40"/>
        <v>211</v>
      </c>
      <c r="K154" s="164">
        <f t="shared" si="42"/>
        <v>4.1986638989088372E-3</v>
      </c>
      <c r="L154" s="165"/>
    </row>
    <row r="155" spans="1:12" x14ac:dyDescent="0.25">
      <c r="A155" s="161"/>
      <c r="B155" s="162" t="s">
        <v>116</v>
      </c>
      <c r="C155" s="163">
        <v>5355</v>
      </c>
      <c r="D155" s="163">
        <v>804</v>
      </c>
      <c r="E155" s="163">
        <v>2357</v>
      </c>
      <c r="F155" s="163">
        <v>6715</v>
      </c>
      <c r="G155" s="163">
        <v>3883</v>
      </c>
      <c r="H155" s="163">
        <v>10673</v>
      </c>
      <c r="I155" s="164">
        <f t="shared" si="41"/>
        <v>1.7486479526139584</v>
      </c>
      <c r="J155" s="163">
        <f t="shared" si="40"/>
        <v>6790</v>
      </c>
      <c r="K155" s="164">
        <f t="shared" si="42"/>
        <v>3.5346537145491421E-3</v>
      </c>
      <c r="L155" s="79"/>
    </row>
    <row r="156" spans="1:12" x14ac:dyDescent="0.25">
      <c r="A156" s="161"/>
      <c r="B156" s="162" t="s">
        <v>123</v>
      </c>
      <c r="C156" s="163">
        <v>729</v>
      </c>
      <c r="D156" s="163">
        <v>47</v>
      </c>
      <c r="E156" s="163">
        <v>495</v>
      </c>
      <c r="F156" s="163">
        <v>1313</v>
      </c>
      <c r="G156" s="163">
        <v>1427</v>
      </c>
      <c r="H156" s="163">
        <v>1551</v>
      </c>
      <c r="I156" s="164">
        <f t="shared" si="41"/>
        <v>8.6895585143657916E-2</v>
      </c>
      <c r="J156" s="163">
        <f t="shared" si="40"/>
        <v>124</v>
      </c>
      <c r="K156" s="164">
        <f t="shared" si="42"/>
        <v>5.1365575857450759E-4</v>
      </c>
      <c r="L156" s="79"/>
    </row>
    <row r="157" spans="1:12" x14ac:dyDescent="0.25">
      <c r="A157" s="161"/>
      <c r="B157" s="162" t="s">
        <v>119</v>
      </c>
      <c r="C157" s="163">
        <v>2441</v>
      </c>
      <c r="D157" s="163">
        <v>81</v>
      </c>
      <c r="E157" s="163">
        <v>2129</v>
      </c>
      <c r="F157" s="163">
        <v>2859</v>
      </c>
      <c r="G157" s="163">
        <v>1767</v>
      </c>
      <c r="H157" s="163">
        <v>2198</v>
      </c>
      <c r="I157" s="164">
        <f t="shared" si="41"/>
        <v>0.24391624221844932</v>
      </c>
      <c r="J157" s="163">
        <f t="shared" si="40"/>
        <v>431</v>
      </c>
      <c r="K157" s="164">
        <f t="shared" si="42"/>
        <v>7.2792737417586571E-4</v>
      </c>
      <c r="L157" s="79"/>
    </row>
    <row r="158" spans="1:12" x14ac:dyDescent="0.25">
      <c r="A158" s="161"/>
      <c r="B158" s="162" t="s">
        <v>128</v>
      </c>
      <c r="C158" s="163">
        <v>1381</v>
      </c>
      <c r="D158" s="163">
        <v>14</v>
      </c>
      <c r="E158" s="163">
        <v>464</v>
      </c>
      <c r="F158" s="163">
        <v>765</v>
      </c>
      <c r="G158" s="163">
        <v>1130</v>
      </c>
      <c r="H158" s="163">
        <v>510</v>
      </c>
      <c r="I158" s="164">
        <f t="shared" si="41"/>
        <v>-0.54867256637168138</v>
      </c>
      <c r="J158" s="163">
        <f t="shared" si="40"/>
        <v>-620</v>
      </c>
      <c r="K158" s="164">
        <f t="shared" si="42"/>
        <v>1.6890034614635646E-4</v>
      </c>
      <c r="L158" s="79"/>
    </row>
    <row r="159" spans="1:12" x14ac:dyDescent="0.25">
      <c r="A159" s="161" t="s">
        <v>144</v>
      </c>
      <c r="B159" s="162" t="s">
        <v>131</v>
      </c>
      <c r="C159" s="163">
        <v>1139</v>
      </c>
      <c r="D159" s="163">
        <v>20</v>
      </c>
      <c r="E159" s="163">
        <v>840</v>
      </c>
      <c r="F159" s="163">
        <v>1408</v>
      </c>
      <c r="G159" s="163">
        <v>1483</v>
      </c>
      <c r="H159" s="163">
        <v>1046</v>
      </c>
      <c r="I159" s="164">
        <f t="shared" si="41"/>
        <v>-0.29467296021577882</v>
      </c>
      <c r="J159" s="163">
        <f t="shared" si="40"/>
        <v>-437</v>
      </c>
      <c r="K159" s="164">
        <f t="shared" si="42"/>
        <v>3.4641129817468403E-4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:H160" si="43">C152-SUM(C153:C159)</f>
        <v>7016</v>
      </c>
      <c r="D160" s="168">
        <f t="shared" si="43"/>
        <v>1147</v>
      </c>
      <c r="E160" s="168">
        <f t="shared" si="43"/>
        <v>4769</v>
      </c>
      <c r="F160" s="168">
        <f t="shared" si="43"/>
        <v>8078</v>
      </c>
      <c r="G160" s="168">
        <f t="shared" si="43"/>
        <v>9623</v>
      </c>
      <c r="H160" s="168">
        <f t="shared" si="43"/>
        <v>9864</v>
      </c>
      <c r="I160" s="169">
        <f t="shared" si="41"/>
        <v>2.5044165021303133E-2</v>
      </c>
      <c r="J160" s="168">
        <f>H160-G160</f>
        <v>241</v>
      </c>
      <c r="K160" s="169">
        <f t="shared" si="42"/>
        <v>3.2667314007601179E-3</v>
      </c>
      <c r="L160" s="79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A7027-7DD8-4B2D-ACA7-7485D422233A}">
  <sheetPr codeName="Hoja28"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68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79"/>
    </row>
    <row r="9" spans="1:14" x14ac:dyDescent="0.25">
      <c r="A9" s="1" t="s">
        <v>96</v>
      </c>
      <c r="B9" s="158" t="s">
        <v>97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79"/>
    </row>
    <row r="12" spans="1:14" x14ac:dyDescent="0.25">
      <c r="A12" s="1"/>
      <c r="B12" s="158" t="s">
        <v>107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79"/>
    </row>
    <row r="13" spans="1:14" s="56" customFormat="1" x14ac:dyDescent="0.25">
      <c r="B13" s="162" t="s">
        <v>110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6" customFormat="1" x14ac:dyDescent="0.25">
      <c r="B14" s="162" t="s">
        <v>113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116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79"/>
    </row>
    <row r="16" spans="1:14" x14ac:dyDescent="0.25">
      <c r="A16" s="1"/>
      <c r="B16" s="162" t="s">
        <v>123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79"/>
    </row>
    <row r="17" spans="1:14" x14ac:dyDescent="0.25">
      <c r="A17" s="1"/>
      <c r="B17" s="162" t="s">
        <v>119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79"/>
    </row>
    <row r="18" spans="1:14" x14ac:dyDescent="0.25">
      <c r="A18" s="1"/>
      <c r="B18" s="162" t="s">
        <v>128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79"/>
    </row>
    <row r="20" spans="1:14" x14ac:dyDescent="0.25">
      <c r="A20" s="166" t="s">
        <v>145</v>
      </c>
      <c r="B20" s="167" t="s">
        <v>145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79"/>
    </row>
    <row r="21" spans="1:14" s="145" customFormat="1" x14ac:dyDescent="0.25"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68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79"/>
    </row>
    <row r="23" spans="1:14" x14ac:dyDescent="0.25">
      <c r="A23" s="1" t="s">
        <v>96</v>
      </c>
      <c r="B23" s="158" t="s">
        <v>97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79"/>
    </row>
    <row r="26" spans="1:14" x14ac:dyDescent="0.25">
      <c r="A26" s="1"/>
      <c r="B26" s="158" t="s">
        <v>107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79"/>
    </row>
    <row r="27" spans="1:14" s="56" customFormat="1" x14ac:dyDescent="0.25">
      <c r="B27" s="162" t="s">
        <v>110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6" customFormat="1" x14ac:dyDescent="0.25">
      <c r="B28" s="162" t="s">
        <v>113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116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79"/>
    </row>
    <row r="30" spans="1:14" x14ac:dyDescent="0.25">
      <c r="A30" s="1"/>
      <c r="B30" s="162" t="s">
        <v>123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79"/>
    </row>
    <row r="31" spans="1:14" x14ac:dyDescent="0.25">
      <c r="A31" s="1"/>
      <c r="B31" s="162" t="s">
        <v>119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79"/>
    </row>
    <row r="32" spans="1:14" x14ac:dyDescent="0.25">
      <c r="A32" s="1"/>
      <c r="B32" s="162" t="s">
        <v>128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79"/>
    </row>
    <row r="34" spans="1:14" x14ac:dyDescent="0.25">
      <c r="A34" s="166" t="s">
        <v>145</v>
      </c>
      <c r="B34" s="167" t="s">
        <v>145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79"/>
    </row>
    <row r="35" spans="1:14" s="145" customFormat="1" x14ac:dyDescent="0.25"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68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79"/>
    </row>
    <row r="37" spans="1:14" x14ac:dyDescent="0.25">
      <c r="A37" s="1" t="s">
        <v>96</v>
      </c>
      <c r="B37" s="158" t="s">
        <v>97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79"/>
    </row>
    <row r="40" spans="1:14" x14ac:dyDescent="0.25">
      <c r="A40" s="1"/>
      <c r="B40" s="158" t="s">
        <v>107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79"/>
    </row>
    <row r="41" spans="1:14" s="56" customFormat="1" x14ac:dyDescent="0.25">
      <c r="B41" s="162" t="s">
        <v>110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6" customFormat="1" x14ac:dyDescent="0.25">
      <c r="B42" s="162" t="s">
        <v>113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116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79"/>
    </row>
    <row r="44" spans="1:14" x14ac:dyDescent="0.25">
      <c r="A44" s="1"/>
      <c r="B44" s="162" t="s">
        <v>123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79"/>
    </row>
    <row r="45" spans="1:14" x14ac:dyDescent="0.25">
      <c r="A45" s="1"/>
      <c r="B45" s="162" t="s">
        <v>119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79"/>
    </row>
    <row r="46" spans="1:14" x14ac:dyDescent="0.25">
      <c r="A46" s="1"/>
      <c r="B46" s="162" t="s">
        <v>128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79"/>
    </row>
    <row r="48" spans="1:14" x14ac:dyDescent="0.25">
      <c r="A48" s="166" t="s">
        <v>145</v>
      </c>
      <c r="B48" s="167" t="s">
        <v>145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79"/>
    </row>
    <row r="49" spans="1:14" s="145" customFormat="1" x14ac:dyDescent="0.25"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68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79"/>
    </row>
    <row r="51" spans="1:14" x14ac:dyDescent="0.25">
      <c r="A51" s="1" t="s">
        <v>96</v>
      </c>
      <c r="B51" s="158" t="s">
        <v>97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79"/>
    </row>
    <row r="54" spans="1:14" x14ac:dyDescent="0.25">
      <c r="A54" s="1"/>
      <c r="B54" s="158" t="s">
        <v>107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79"/>
    </row>
    <row r="55" spans="1:14" s="56" customFormat="1" x14ac:dyDescent="0.25">
      <c r="B55" s="162" t="s">
        <v>110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6" customFormat="1" x14ac:dyDescent="0.25">
      <c r="B56" s="162" t="s">
        <v>113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116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79"/>
    </row>
    <row r="58" spans="1:14" x14ac:dyDescent="0.25">
      <c r="A58" s="1"/>
      <c r="B58" s="162" t="s">
        <v>123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79"/>
    </row>
    <row r="59" spans="1:14" x14ac:dyDescent="0.25">
      <c r="A59" s="1"/>
      <c r="B59" s="162" t="s">
        <v>119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79"/>
    </row>
    <row r="60" spans="1:14" x14ac:dyDescent="0.25">
      <c r="A60" s="1"/>
      <c r="B60" s="162" t="s">
        <v>128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79"/>
    </row>
    <row r="62" spans="1:14" x14ac:dyDescent="0.25">
      <c r="A62" s="166" t="s">
        <v>145</v>
      </c>
      <c r="B62" s="167" t="s">
        <v>145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79"/>
    </row>
    <row r="63" spans="1:14" s="145" customFormat="1" x14ac:dyDescent="0.25"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68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79"/>
    </row>
    <row r="65" spans="1:14" x14ac:dyDescent="0.25">
      <c r="A65" s="1" t="s">
        <v>96</v>
      </c>
      <c r="B65" s="158" t="s">
        <v>97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79"/>
    </row>
    <row r="68" spans="1:14" x14ac:dyDescent="0.25">
      <c r="A68" s="1"/>
      <c r="B68" s="158" t="s">
        <v>107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79"/>
    </row>
    <row r="69" spans="1:14" s="56" customFormat="1" x14ac:dyDescent="0.25">
      <c r="B69" s="162" t="s">
        <v>110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6" customFormat="1" x14ac:dyDescent="0.25">
      <c r="B70" s="162" t="s">
        <v>113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116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79"/>
    </row>
    <row r="72" spans="1:14" x14ac:dyDescent="0.25">
      <c r="A72" s="1"/>
      <c r="B72" s="162" t="s">
        <v>123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79"/>
    </row>
    <row r="73" spans="1:14" x14ac:dyDescent="0.25">
      <c r="A73" s="1"/>
      <c r="B73" s="162" t="s">
        <v>119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79"/>
    </row>
    <row r="74" spans="1:14" x14ac:dyDescent="0.25">
      <c r="A74" s="1"/>
      <c r="B74" s="162" t="s">
        <v>128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79"/>
    </row>
    <row r="76" spans="1:14" x14ac:dyDescent="0.25">
      <c r="A76" s="166" t="s">
        <v>145</v>
      </c>
      <c r="B76" s="167" t="s">
        <v>145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79"/>
    </row>
    <row r="77" spans="1:14" s="145" customFormat="1" x14ac:dyDescent="0.25"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68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79"/>
    </row>
    <row r="79" spans="1:14" x14ac:dyDescent="0.25">
      <c r="A79" s="1" t="s">
        <v>96</v>
      </c>
      <c r="B79" s="158" t="s">
        <v>97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79"/>
    </row>
    <row r="82" spans="1:14" x14ac:dyDescent="0.25">
      <c r="A82" s="1"/>
      <c r="B82" s="158" t="s">
        <v>107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79"/>
    </row>
    <row r="83" spans="1:14" s="56" customFormat="1" x14ac:dyDescent="0.25">
      <c r="B83" s="162" t="s">
        <v>110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6" customFormat="1" x14ac:dyDescent="0.25">
      <c r="B84" s="162" t="s">
        <v>113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116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79"/>
    </row>
    <row r="86" spans="1:14" x14ac:dyDescent="0.25">
      <c r="A86" s="1"/>
      <c r="B86" s="162" t="s">
        <v>123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79"/>
    </row>
    <row r="87" spans="1:14" x14ac:dyDescent="0.25">
      <c r="A87" s="1"/>
      <c r="B87" s="162" t="s">
        <v>119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79"/>
    </row>
    <row r="88" spans="1:14" x14ac:dyDescent="0.25">
      <c r="A88" s="1"/>
      <c r="B88" s="162" t="s">
        <v>128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79"/>
    </row>
    <row r="90" spans="1:14" x14ac:dyDescent="0.25">
      <c r="A90" s="166" t="s">
        <v>145</v>
      </c>
      <c r="B90" s="167" t="s">
        <v>145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79"/>
    </row>
    <row r="91" spans="1:14" s="145" customFormat="1" x14ac:dyDescent="0.25"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68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79"/>
    </row>
    <row r="93" spans="1:14" x14ac:dyDescent="0.25">
      <c r="A93" s="1" t="s">
        <v>96</v>
      </c>
      <c r="B93" s="158" t="s">
        <v>97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79"/>
    </row>
    <row r="96" spans="1:14" x14ac:dyDescent="0.25">
      <c r="A96" s="1"/>
      <c r="B96" s="158" t="s">
        <v>107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79"/>
    </row>
    <row r="97" spans="1:14" s="56" customFormat="1" x14ac:dyDescent="0.25">
      <c r="B97" s="162" t="s">
        <v>110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6" customFormat="1" x14ac:dyDescent="0.25">
      <c r="B98" s="162" t="s">
        <v>113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116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79"/>
    </row>
    <row r="100" spans="1:14" x14ac:dyDescent="0.25">
      <c r="A100" s="1"/>
      <c r="B100" s="162" t="s">
        <v>123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79"/>
    </row>
    <row r="101" spans="1:14" x14ac:dyDescent="0.25">
      <c r="A101" s="1"/>
      <c r="B101" s="162" t="s">
        <v>119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79"/>
    </row>
    <row r="102" spans="1:14" x14ac:dyDescent="0.25">
      <c r="A102" s="1"/>
      <c r="B102" s="162" t="s">
        <v>128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79"/>
    </row>
    <row r="104" spans="1:14" x14ac:dyDescent="0.25">
      <c r="A104" s="166" t="s">
        <v>145</v>
      </c>
      <c r="B104" s="167" t="s">
        <v>145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79"/>
    </row>
    <row r="105" spans="1:14" s="145" customFormat="1" x14ac:dyDescent="0.25"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68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79"/>
    </row>
    <row r="107" spans="1:14" x14ac:dyDescent="0.25">
      <c r="A107" s="1" t="s">
        <v>96</v>
      </c>
      <c r="B107" s="158" t="s">
        <v>97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79"/>
    </row>
    <row r="110" spans="1:14" x14ac:dyDescent="0.25">
      <c r="A110" s="1"/>
      <c r="B110" s="158" t="s">
        <v>107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79"/>
    </row>
    <row r="111" spans="1:14" s="56" customFormat="1" x14ac:dyDescent="0.25">
      <c r="B111" s="162" t="s">
        <v>110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6" customFormat="1" x14ac:dyDescent="0.25">
      <c r="B112" s="162" t="s">
        <v>113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116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79"/>
    </row>
    <row r="114" spans="1:14" x14ac:dyDescent="0.25">
      <c r="A114" s="1"/>
      <c r="B114" s="162" t="s">
        <v>123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79"/>
    </row>
    <row r="115" spans="1:14" x14ac:dyDescent="0.25">
      <c r="A115" s="1"/>
      <c r="B115" s="162" t="s">
        <v>119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79"/>
    </row>
    <row r="116" spans="1:14" x14ac:dyDescent="0.25">
      <c r="A116" s="1"/>
      <c r="B116" s="162" t="s">
        <v>128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79"/>
    </row>
    <row r="118" spans="1:14" x14ac:dyDescent="0.25">
      <c r="A118" s="166" t="s">
        <v>145</v>
      </c>
      <c r="B118" s="167" t="s">
        <v>145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79"/>
    </row>
    <row r="119" spans="1:14" s="145" customFormat="1" x14ac:dyDescent="0.25"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68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79"/>
    </row>
    <row r="121" spans="1:14" x14ac:dyDescent="0.25">
      <c r="A121" s="1" t="s">
        <v>96</v>
      </c>
      <c r="B121" s="158" t="s">
        <v>97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79"/>
    </row>
    <row r="124" spans="1:14" x14ac:dyDescent="0.25">
      <c r="A124" s="1"/>
      <c r="B124" s="158" t="s">
        <v>107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79"/>
    </row>
    <row r="125" spans="1:14" s="56" customFormat="1" x14ac:dyDescent="0.25">
      <c r="B125" s="162" t="s">
        <v>110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6" customFormat="1" x14ac:dyDescent="0.25">
      <c r="B126" s="162" t="s">
        <v>113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116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79"/>
    </row>
    <row r="128" spans="1:14" x14ac:dyDescent="0.25">
      <c r="A128" s="1"/>
      <c r="B128" s="162" t="s">
        <v>123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79"/>
    </row>
    <row r="129" spans="1:14" x14ac:dyDescent="0.25">
      <c r="A129" s="1"/>
      <c r="B129" s="162" t="s">
        <v>119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79"/>
    </row>
    <row r="130" spans="1:14" x14ac:dyDescent="0.25">
      <c r="A130" s="1"/>
      <c r="B130" s="162" t="s">
        <v>128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79"/>
    </row>
    <row r="132" spans="1:14" x14ac:dyDescent="0.25">
      <c r="A132" s="166" t="s">
        <v>145</v>
      </c>
      <c r="B132" s="167" t="s">
        <v>145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79"/>
    </row>
    <row r="133" spans="1:14" s="145" customFormat="1" x14ac:dyDescent="0.25"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68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79"/>
    </row>
    <row r="135" spans="1:14" x14ac:dyDescent="0.25">
      <c r="A135" s="1" t="s">
        <v>96</v>
      </c>
      <c r="B135" s="158" t="s">
        <v>97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79"/>
    </row>
    <row r="138" spans="1:14" x14ac:dyDescent="0.25">
      <c r="A138" s="1"/>
      <c r="B138" s="158" t="s">
        <v>107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79"/>
    </row>
    <row r="139" spans="1:14" s="56" customFormat="1" x14ac:dyDescent="0.25">
      <c r="B139" s="162" t="s">
        <v>110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6" customFormat="1" x14ac:dyDescent="0.25">
      <c r="B140" s="162" t="s">
        <v>113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116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79"/>
    </row>
    <row r="142" spans="1:14" x14ac:dyDescent="0.25">
      <c r="A142" s="1"/>
      <c r="B142" s="162" t="s">
        <v>123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79"/>
    </row>
    <row r="143" spans="1:14" x14ac:dyDescent="0.25">
      <c r="A143" s="1"/>
      <c r="B143" s="162" t="s">
        <v>119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79"/>
    </row>
    <row r="144" spans="1:14" x14ac:dyDescent="0.25">
      <c r="A144" s="1"/>
      <c r="B144" s="162" t="s">
        <v>128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79"/>
    </row>
    <row r="146" spans="1:14" x14ac:dyDescent="0.25">
      <c r="A146" s="166" t="s">
        <v>145</v>
      </c>
      <c r="B146" s="167" t="s">
        <v>145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79"/>
    </row>
    <row r="147" spans="1:14" s="145" customFormat="1" x14ac:dyDescent="0.25"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68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79"/>
    </row>
    <row r="149" spans="1:14" x14ac:dyDescent="0.25">
      <c r="A149" s="1" t="s">
        <v>96</v>
      </c>
      <c r="B149" s="158" t="s">
        <v>97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79"/>
    </row>
    <row r="152" spans="1:14" x14ac:dyDescent="0.25">
      <c r="A152" s="1"/>
      <c r="B152" s="158" t="s">
        <v>107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79"/>
    </row>
    <row r="153" spans="1:14" s="56" customFormat="1" x14ac:dyDescent="0.25">
      <c r="B153" s="162" t="s">
        <v>110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6" customFormat="1" x14ac:dyDescent="0.25">
      <c r="B154" s="162" t="s">
        <v>113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116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79"/>
    </row>
    <row r="156" spans="1:14" x14ac:dyDescent="0.25">
      <c r="A156" s="1"/>
      <c r="B156" s="162" t="s">
        <v>123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79"/>
    </row>
    <row r="157" spans="1:14" x14ac:dyDescent="0.25">
      <c r="A157" s="1"/>
      <c r="B157" s="162" t="s">
        <v>119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79"/>
    </row>
    <row r="158" spans="1:14" x14ac:dyDescent="0.25">
      <c r="A158" s="1"/>
      <c r="B158" s="162" t="s">
        <v>128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79"/>
    </row>
    <row r="160" spans="1:14" x14ac:dyDescent="0.25">
      <c r="A160" s="166" t="s">
        <v>145</v>
      </c>
      <c r="B160" s="167" t="s">
        <v>145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79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91692-38E1-4832-B532-2F81B328AAD1}">
  <sheetPr codeName="Hoja29"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8E107-62CA-413E-AED3-3E77EF34A198}">
  <sheetPr codeName="Hoja30"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230</v>
      </c>
      <c r="E1" t="s">
        <v>230</v>
      </c>
      <c r="G1" t="s">
        <v>230</v>
      </c>
    </row>
    <row r="4" spans="1:15" ht="48.75" customHeight="1" thickBot="1" x14ac:dyDescent="0.3">
      <c r="B4" s="268" t="s">
        <v>276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68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v>2020</v>
      </c>
      <c r="D7" s="293"/>
      <c r="E7" s="294">
        <v>2021</v>
      </c>
      <c r="F7" s="293"/>
      <c r="G7" s="294">
        <v>2022</v>
      </c>
      <c r="H7" s="293"/>
      <c r="I7" s="294">
        <v>2023</v>
      </c>
      <c r="J7" s="293"/>
      <c r="K7" s="294"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CONCATENATE("dif ",RIGHT(M7,2),"/",RIGHT(K7,2))</f>
        <v>dif 25/24</v>
      </c>
    </row>
    <row r="9" spans="1:15" x14ac:dyDescent="0.25">
      <c r="A9" s="1" t="s">
        <v>70</v>
      </c>
      <c r="B9" s="117" t="s">
        <v>71</v>
      </c>
      <c r="C9" s="185">
        <v>7.1146653880402768</v>
      </c>
      <c r="D9" s="186">
        <v>-1.0833703413645148</v>
      </c>
      <c r="E9" s="185">
        <v>7.4604200323101777</v>
      </c>
      <c r="F9" s="186">
        <f t="shared" ref="F9:J21" si="0">IFERROR(E9-C9,"-")</f>
        <v>0.34575464426990088</v>
      </c>
      <c r="G9" s="185">
        <v>8.2772790055248624</v>
      </c>
      <c r="H9" s="186">
        <f t="shared" si="0"/>
        <v>0.8168589732146847</v>
      </c>
      <c r="I9" s="185">
        <v>6.3244211334271458</v>
      </c>
      <c r="J9" s="186">
        <f t="shared" si="0"/>
        <v>-1.9528578720977166</v>
      </c>
      <c r="K9" s="185">
        <v>6.6747736243324818</v>
      </c>
      <c r="L9" s="186">
        <f t="shared" ref="L9:L21" si="1">IFERROR(K9-I9,"-")</f>
        <v>0.35035249090533593</v>
      </c>
      <c r="M9" s="185">
        <v>5.639520078354554</v>
      </c>
      <c r="N9" s="186">
        <f t="shared" ref="N9:N14" si="2">IFERROR(M9-K9,"-")</f>
        <v>-1.0352535459779277</v>
      </c>
    </row>
    <row r="10" spans="1:15" x14ac:dyDescent="0.25">
      <c r="A10" s="1" t="s">
        <v>72</v>
      </c>
      <c r="B10" s="117" t="s">
        <v>73</v>
      </c>
      <c r="C10" s="185">
        <v>6.3956718346253227</v>
      </c>
      <c r="D10" s="186">
        <v>-1.1267534145441127</v>
      </c>
      <c r="E10" s="185">
        <v>5.006753246753247</v>
      </c>
      <c r="F10" s="186">
        <f t="shared" si="0"/>
        <v>-1.3889185878720758</v>
      </c>
      <c r="G10" s="185">
        <v>6.8945538818076475</v>
      </c>
      <c r="H10" s="186">
        <f t="shared" si="0"/>
        <v>1.8878006350544005</v>
      </c>
      <c r="I10" s="185">
        <v>5.2671606864274567</v>
      </c>
      <c r="J10" s="186">
        <f t="shared" si="0"/>
        <v>-1.6273931953801908</v>
      </c>
      <c r="K10" s="185">
        <v>6.3012135381874863</v>
      </c>
      <c r="L10" s="186">
        <f t="shared" si="1"/>
        <v>1.0340528517600296</v>
      </c>
      <c r="M10" s="185"/>
      <c r="N10" s="186"/>
    </row>
    <row r="11" spans="1:15" x14ac:dyDescent="0.25">
      <c r="A11" s="1" t="s">
        <v>74</v>
      </c>
      <c r="B11" s="117" t="s">
        <v>75</v>
      </c>
      <c r="C11" s="185">
        <v>7.718549747048904</v>
      </c>
      <c r="D11" s="186">
        <v>0.13274474745080056</v>
      </c>
      <c r="E11" s="185">
        <v>8.4855660071359065</v>
      </c>
      <c r="F11" s="186">
        <f t="shared" si="0"/>
        <v>0.76701626008700252</v>
      </c>
      <c r="G11" s="185">
        <v>5.4817210771776743</v>
      </c>
      <c r="H11" s="186">
        <f t="shared" si="0"/>
        <v>-3.0038449299582322</v>
      </c>
      <c r="I11" s="185">
        <v>5.0417615088028986</v>
      </c>
      <c r="J11" s="186">
        <f t="shared" si="0"/>
        <v>-0.43995956837477568</v>
      </c>
      <c r="K11" s="185">
        <v>5.7840758920143474</v>
      </c>
      <c r="L11" s="186">
        <f t="shared" si="1"/>
        <v>0.74231438321144871</v>
      </c>
      <c r="M11" s="185"/>
      <c r="N11" s="186"/>
    </row>
    <row r="12" spans="1:15" x14ac:dyDescent="0.25">
      <c r="A12" s="1" t="s">
        <v>76</v>
      </c>
      <c r="B12" s="117" t="s">
        <v>77</v>
      </c>
      <c r="C12" s="185" t="s">
        <v>230</v>
      </c>
      <c r="D12" s="186" t="s">
        <v>230</v>
      </c>
      <c r="E12" s="185">
        <v>5.9472250595846106</v>
      </c>
      <c r="F12" s="186" t="str">
        <f t="shared" si="0"/>
        <v>-</v>
      </c>
      <c r="G12" s="185">
        <v>6.9211831710453797</v>
      </c>
      <c r="H12" s="186">
        <f t="shared" si="0"/>
        <v>0.97395811146076916</v>
      </c>
      <c r="I12" s="185">
        <v>4.6508063289213446</v>
      </c>
      <c r="J12" s="186">
        <f t="shared" si="0"/>
        <v>-2.2703768421240351</v>
      </c>
      <c r="K12" s="185">
        <v>5.5245845552297164</v>
      </c>
      <c r="L12" s="186">
        <f t="shared" si="1"/>
        <v>0.87377822630837176</v>
      </c>
      <c r="M12" s="185"/>
      <c r="N12" s="186"/>
    </row>
    <row r="13" spans="1:15" x14ac:dyDescent="0.25">
      <c r="A13" s="1" t="s">
        <v>78</v>
      </c>
      <c r="B13" s="117" t="s">
        <v>79</v>
      </c>
      <c r="C13" s="185" t="s">
        <v>230</v>
      </c>
      <c r="D13" s="186" t="s">
        <v>230</v>
      </c>
      <c r="E13" s="185">
        <v>6.53139286802804</v>
      </c>
      <c r="F13" s="186" t="str">
        <f t="shared" si="0"/>
        <v>-</v>
      </c>
      <c r="G13" s="185">
        <v>6.5240453946955919</v>
      </c>
      <c r="H13" s="186">
        <f t="shared" si="0"/>
        <v>-7.3474733324481178E-3</v>
      </c>
      <c r="I13" s="185">
        <v>5.3784671885570701</v>
      </c>
      <c r="J13" s="186">
        <f t="shared" si="0"/>
        <v>-1.1455782061385218</v>
      </c>
      <c r="K13" s="185">
        <v>5.433939673037071</v>
      </c>
      <c r="L13" s="186">
        <f t="shared" si="1"/>
        <v>5.5472484480000972E-2</v>
      </c>
      <c r="M13" s="185"/>
      <c r="N13" s="186"/>
    </row>
    <row r="14" spans="1:15" x14ac:dyDescent="0.25">
      <c r="A14" s="1" t="s">
        <v>80</v>
      </c>
      <c r="B14" s="117" t="s">
        <v>81</v>
      </c>
      <c r="C14" s="185" t="s">
        <v>230</v>
      </c>
      <c r="D14" s="186" t="s">
        <v>230</v>
      </c>
      <c r="E14" s="185">
        <v>5.0942153942624238</v>
      </c>
      <c r="F14" s="186" t="str">
        <f t="shared" si="0"/>
        <v>-</v>
      </c>
      <c r="G14" s="185">
        <v>6.8413200058797585</v>
      </c>
      <c r="H14" s="186">
        <f t="shared" si="0"/>
        <v>1.7471046116173348</v>
      </c>
      <c r="I14" s="185">
        <v>5.8025523826763816</v>
      </c>
      <c r="J14" s="186">
        <f t="shared" si="0"/>
        <v>-1.0387676232033769</v>
      </c>
      <c r="K14" s="185">
        <v>6.334820749454896</v>
      </c>
      <c r="L14" s="186">
        <f t="shared" si="1"/>
        <v>0.53226836677851441</v>
      </c>
      <c r="M14" s="185"/>
      <c r="N14" s="186"/>
    </row>
    <row r="15" spans="1:15" x14ac:dyDescent="0.25">
      <c r="A15" s="1" t="s">
        <v>82</v>
      </c>
      <c r="B15" s="117" t="s">
        <v>83</v>
      </c>
      <c r="C15" s="185" t="s">
        <v>230</v>
      </c>
      <c r="D15" s="186" t="s">
        <v>230</v>
      </c>
      <c r="E15" s="185">
        <v>7.1026458997935826</v>
      </c>
      <c r="F15" s="186" t="str">
        <f t="shared" si="0"/>
        <v>-</v>
      </c>
      <c r="G15" s="185">
        <v>6.4427972929423136</v>
      </c>
      <c r="H15" s="186">
        <f t="shared" si="0"/>
        <v>-0.659848606851269</v>
      </c>
      <c r="I15" s="185">
        <v>5.7923947029611922</v>
      </c>
      <c r="J15" s="186">
        <f t="shared" si="0"/>
        <v>-0.65040258998112144</v>
      </c>
      <c r="K15" s="185">
        <v>6.7274272669872266</v>
      </c>
      <c r="L15" s="186">
        <f t="shared" si="1"/>
        <v>0.93503256402603441</v>
      </c>
      <c r="M15" s="185"/>
      <c r="N15" s="186"/>
    </row>
    <row r="16" spans="1:15" x14ac:dyDescent="0.25">
      <c r="A16" s="1" t="s">
        <v>84</v>
      </c>
      <c r="B16" s="117" t="s">
        <v>85</v>
      </c>
      <c r="C16" s="185">
        <v>4.2597067155474084</v>
      </c>
      <c r="D16" s="186">
        <v>-3.4663156974929059</v>
      </c>
      <c r="E16" s="185">
        <v>6.9331798945727225</v>
      </c>
      <c r="F16" s="186">
        <f t="shared" si="0"/>
        <v>2.6734731790253141</v>
      </c>
      <c r="G16" s="185">
        <v>6.491933187814368</v>
      </c>
      <c r="H16" s="186">
        <f t="shared" si="0"/>
        <v>-0.44124670675835453</v>
      </c>
      <c r="I16" s="185">
        <v>6.6659301811754306</v>
      </c>
      <c r="J16" s="186">
        <f t="shared" si="0"/>
        <v>0.17399699336106256</v>
      </c>
      <c r="K16" s="185">
        <v>6.823486671813269</v>
      </c>
      <c r="L16" s="186">
        <f t="shared" si="1"/>
        <v>0.15755649063783839</v>
      </c>
      <c r="M16" s="185"/>
      <c r="N16" s="186"/>
    </row>
    <row r="17" spans="1:15" x14ac:dyDescent="0.25">
      <c r="A17" s="1" t="s">
        <v>86</v>
      </c>
      <c r="B17" s="117" t="s">
        <v>87</v>
      </c>
      <c r="C17" s="185">
        <v>4.2954739538855682</v>
      </c>
      <c r="D17" s="186">
        <v>-3.4634024310049494</v>
      </c>
      <c r="E17" s="185">
        <v>6.8566063764561616</v>
      </c>
      <c r="F17" s="186">
        <f t="shared" si="0"/>
        <v>2.5611324225705934</v>
      </c>
      <c r="G17" s="185">
        <v>6.1649928263988523</v>
      </c>
      <c r="H17" s="186">
        <f t="shared" si="0"/>
        <v>-0.69161355005730929</v>
      </c>
      <c r="I17" s="185">
        <v>6.6392938556963363</v>
      </c>
      <c r="J17" s="186">
        <f t="shared" si="0"/>
        <v>0.47430102929748408</v>
      </c>
      <c r="K17" s="185">
        <v>6.0692266353998727</v>
      </c>
      <c r="L17" s="186">
        <f t="shared" si="1"/>
        <v>-0.57006722029646362</v>
      </c>
      <c r="M17" s="185"/>
      <c r="N17" s="186"/>
    </row>
    <row r="18" spans="1:15" x14ac:dyDescent="0.25">
      <c r="A18" s="1" t="s">
        <v>88</v>
      </c>
      <c r="B18" s="117" t="s">
        <v>89</v>
      </c>
      <c r="C18" s="185">
        <v>4.5568584070796456</v>
      </c>
      <c r="D18" s="186">
        <v>-2.5540848624738954</v>
      </c>
      <c r="E18" s="185">
        <v>7.8932002401681176</v>
      </c>
      <c r="F18" s="186">
        <f t="shared" si="0"/>
        <v>3.336341833088472</v>
      </c>
      <c r="G18" s="185">
        <v>6.6140648379052367</v>
      </c>
      <c r="H18" s="186">
        <f t="shared" si="0"/>
        <v>-1.2791354022628809</v>
      </c>
      <c r="I18" s="185">
        <v>5.6104617742862617</v>
      </c>
      <c r="J18" s="186">
        <f t="shared" si="0"/>
        <v>-1.003603063618975</v>
      </c>
      <c r="K18" s="185">
        <v>5.9437582500471429</v>
      </c>
      <c r="L18" s="186">
        <f t="shared" si="1"/>
        <v>0.33329647576088117</v>
      </c>
      <c r="M18" s="185"/>
      <c r="N18" s="186"/>
    </row>
    <row r="19" spans="1:15" x14ac:dyDescent="0.25">
      <c r="A19" s="1" t="s">
        <v>90</v>
      </c>
      <c r="B19" s="117" t="s">
        <v>91</v>
      </c>
      <c r="C19" s="185">
        <v>4.0001802776275461</v>
      </c>
      <c r="D19" s="186">
        <v>-3.1866795774811223</v>
      </c>
      <c r="E19" s="185">
        <v>8.3718019005847957</v>
      </c>
      <c r="F19" s="186">
        <f t="shared" si="0"/>
        <v>4.3716216229572495</v>
      </c>
      <c r="G19" s="185">
        <v>7.6749190501888833</v>
      </c>
      <c r="H19" s="186">
        <f t="shared" si="0"/>
        <v>-0.69688285039591236</v>
      </c>
      <c r="I19" s="185">
        <v>6.3411483772929556</v>
      </c>
      <c r="J19" s="186">
        <f t="shared" si="0"/>
        <v>-1.3337706728959278</v>
      </c>
      <c r="K19" s="185">
        <v>6.0049824791940427</v>
      </c>
      <c r="L19" s="186">
        <f t="shared" si="1"/>
        <v>-0.33616589809891284</v>
      </c>
      <c r="M19" s="185"/>
      <c r="N19" s="186"/>
    </row>
    <row r="20" spans="1:15" x14ac:dyDescent="0.25">
      <c r="A20" s="1" t="s">
        <v>92</v>
      </c>
      <c r="B20" s="117" t="s">
        <v>93</v>
      </c>
      <c r="C20" s="185">
        <v>6.6437311298267918</v>
      </c>
      <c r="D20" s="186">
        <v>-0.97926169559172571</v>
      </c>
      <c r="E20" s="185">
        <v>7.2588094167041533</v>
      </c>
      <c r="F20" s="186">
        <f t="shared" si="0"/>
        <v>0.61507828687736144</v>
      </c>
      <c r="G20" s="185">
        <v>6.0869589500139627</v>
      </c>
      <c r="H20" s="186">
        <f t="shared" si="0"/>
        <v>-1.1718504666901906</v>
      </c>
      <c r="I20" s="185">
        <v>5.886785029262775</v>
      </c>
      <c r="J20" s="186">
        <f t="shared" si="0"/>
        <v>-0.20017392075118767</v>
      </c>
      <c r="K20" s="185">
        <v>5.3419055419055423</v>
      </c>
      <c r="L20" s="186">
        <f t="shared" si="1"/>
        <v>-0.54487948735723268</v>
      </c>
      <c r="M20" s="185"/>
      <c r="N20" s="186"/>
    </row>
    <row r="21" spans="1:15" ht="15.75" x14ac:dyDescent="0.25">
      <c r="A21" s="1" t="s">
        <v>0</v>
      </c>
      <c r="B21" s="120" t="s">
        <v>30</v>
      </c>
      <c r="C21" s="187">
        <v>5.7058231246853497</v>
      </c>
      <c r="D21" s="188">
        <v>-1.6826136252324257</v>
      </c>
      <c r="E21" s="187">
        <v>6.9720730697289195</v>
      </c>
      <c r="F21" s="188">
        <f t="shared" si="0"/>
        <v>1.2662499450435698</v>
      </c>
      <c r="G21" s="187">
        <v>6.6176102336667117</v>
      </c>
      <c r="H21" s="188">
        <f t="shared" si="0"/>
        <v>-0.35446283606220774</v>
      </c>
      <c r="I21" s="187">
        <v>5.729361648217651</v>
      </c>
      <c r="J21" s="188">
        <f t="shared" si="0"/>
        <v>-0.88824858544906071</v>
      </c>
      <c r="K21" s="187">
        <v>6.0770157142498729</v>
      </c>
      <c r="L21" s="188">
        <f t="shared" si="1"/>
        <v>0.34765406603222182</v>
      </c>
      <c r="M21" s="187">
        <v>5.639520078354554</v>
      </c>
      <c r="N21" s="188">
        <v>-1.0352535459779277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59.25" customHeight="1" thickBot="1" x14ac:dyDescent="0.3">
      <c r="B26" s="268" t="s">
        <v>277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0" t="s">
        <v>97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v>2020</v>
      </c>
      <c r="D29" s="293"/>
      <c r="E29" s="294">
        <v>2021</v>
      </c>
      <c r="F29" s="293"/>
      <c r="G29" s="294">
        <v>2022</v>
      </c>
      <c r="H29" s="293"/>
      <c r="I29" s="294">
        <v>2023</v>
      </c>
      <c r="J29" s="293"/>
      <c r="K29" s="294">
        <v>2024</v>
      </c>
      <c r="L29" s="293"/>
      <c r="M29" s="294">
        <v>2025</v>
      </c>
      <c r="N29" s="295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CONCATENATE("dif ",RIGHT(M29,2),"/",RIGHT(K29,2))</f>
        <v>dif 25/24</v>
      </c>
    </row>
    <row r="31" spans="1:15" x14ac:dyDescent="0.25">
      <c r="B31" s="117" t="s">
        <v>71</v>
      </c>
      <c r="C31" s="185">
        <v>6.7361963190184051</v>
      </c>
      <c r="D31" s="186">
        <v>0.14987710077736249</v>
      </c>
      <c r="E31" s="185">
        <v>1.8320775026910656</v>
      </c>
      <c r="F31" s="186">
        <f t="shared" ref="F31:J43" si="3">IFERROR(E31-C31,"-")</f>
        <v>-4.9041188163273395</v>
      </c>
      <c r="G31" s="185">
        <v>6.0051948051948054</v>
      </c>
      <c r="H31" s="186">
        <f t="shared" si="3"/>
        <v>4.1731173025037398</v>
      </c>
      <c r="I31" s="185">
        <v>5.2637703646237393</v>
      </c>
      <c r="J31" s="186">
        <f t="shared" si="3"/>
        <v>-0.74142444057106616</v>
      </c>
      <c r="K31" s="185">
        <v>5.8763700131521261</v>
      </c>
      <c r="L31" s="186">
        <f t="shared" ref="L31:N43" si="4">IFERROR(K31-I31,"-")</f>
        <v>0.61259964852838689</v>
      </c>
      <c r="M31" s="185">
        <v>5.2023855328972681</v>
      </c>
      <c r="N31" s="186">
        <f t="shared" si="4"/>
        <v>-0.67398448025485802</v>
      </c>
    </row>
    <row r="32" spans="1:15" x14ac:dyDescent="0.25">
      <c r="B32" s="117" t="s">
        <v>73</v>
      </c>
      <c r="C32" s="185">
        <v>5.3280898876404494</v>
      </c>
      <c r="D32" s="186">
        <v>1.0677826928142569</v>
      </c>
      <c r="E32" s="185">
        <v>3.617943548387097</v>
      </c>
      <c r="F32" s="186">
        <f t="shared" si="3"/>
        <v>-1.7101463392533525</v>
      </c>
      <c r="G32" s="185">
        <v>3.9639963996399641</v>
      </c>
      <c r="H32" s="186">
        <f t="shared" si="3"/>
        <v>0.34605285125286711</v>
      </c>
      <c r="I32" s="185">
        <v>4.4189353921170254</v>
      </c>
      <c r="J32" s="186">
        <f t="shared" si="3"/>
        <v>0.45493899247706127</v>
      </c>
      <c r="K32" s="185">
        <v>4.4685176003966287</v>
      </c>
      <c r="L32" s="186">
        <f t="shared" si="4"/>
        <v>4.9582208279603357E-2</v>
      </c>
      <c r="M32" s="185"/>
      <c r="N32" s="186"/>
    </row>
    <row r="33" spans="2:15" x14ac:dyDescent="0.25">
      <c r="B33" s="117" t="s">
        <v>75</v>
      </c>
      <c r="C33" s="185">
        <v>5.3383534136546187</v>
      </c>
      <c r="D33" s="186">
        <v>-0.6645251125399696</v>
      </c>
      <c r="E33" s="185">
        <v>5.0300632911392409</v>
      </c>
      <c r="F33" s="186">
        <f t="shared" si="3"/>
        <v>-0.3082901225153778</v>
      </c>
      <c r="G33" s="185">
        <v>3.1939457937346005</v>
      </c>
      <c r="H33" s="186">
        <f t="shared" si="3"/>
        <v>-1.8361174974046404</v>
      </c>
      <c r="I33" s="185">
        <v>4.1052774755168659</v>
      </c>
      <c r="J33" s="186">
        <f t="shared" si="3"/>
        <v>0.91133168178226542</v>
      </c>
      <c r="K33" s="185">
        <v>3.9461856889414548</v>
      </c>
      <c r="L33" s="186">
        <f t="shared" si="4"/>
        <v>-0.15909178657541112</v>
      </c>
      <c r="M33" s="185"/>
      <c r="N33" s="186"/>
    </row>
    <row r="34" spans="2:15" x14ac:dyDescent="0.25">
      <c r="B34" s="117" t="s">
        <v>77</v>
      </c>
      <c r="C34" s="185" t="s">
        <v>230</v>
      </c>
      <c r="D34" s="186" t="s">
        <v>230</v>
      </c>
      <c r="E34" s="185">
        <v>3.2565046637211585</v>
      </c>
      <c r="F34" s="186" t="str">
        <f>IFERROR(E34-C34,"-")</f>
        <v>-</v>
      </c>
      <c r="G34" s="185">
        <v>3.5400782013685239</v>
      </c>
      <c r="H34" s="186">
        <f>IFERROR(G34-E34,"-")</f>
        <v>0.28357353764736537</v>
      </c>
      <c r="I34" s="185">
        <v>3.2875132756789562</v>
      </c>
      <c r="J34" s="186">
        <f>IFERROR(I34-G34,"-")</f>
        <v>-0.25256492568956768</v>
      </c>
      <c r="K34" s="185">
        <v>3.9336407891365615</v>
      </c>
      <c r="L34" s="186">
        <f>IFERROR(K34-I34,"-")</f>
        <v>0.64612751345760522</v>
      </c>
      <c r="M34" s="185"/>
      <c r="N34" s="186"/>
    </row>
    <row r="35" spans="2:15" x14ac:dyDescent="0.25">
      <c r="B35" s="117" t="s">
        <v>79</v>
      </c>
      <c r="C35" s="185" t="s">
        <v>230</v>
      </c>
      <c r="D35" s="186" t="s">
        <v>230</v>
      </c>
      <c r="E35" s="185">
        <v>4.3661803396316667</v>
      </c>
      <c r="F35" s="186" t="str">
        <f t="shared" si="3"/>
        <v>-</v>
      </c>
      <c r="G35" s="185">
        <v>3.4948630136986303</v>
      </c>
      <c r="H35" s="186">
        <f t="shared" si="3"/>
        <v>-0.87131732593303646</v>
      </c>
      <c r="I35" s="185">
        <v>3.4105774144098109</v>
      </c>
      <c r="J35" s="186">
        <f t="shared" si="3"/>
        <v>-8.4285599288819402E-2</v>
      </c>
      <c r="K35" s="185">
        <v>3.541118975396023</v>
      </c>
      <c r="L35" s="186">
        <f t="shared" si="4"/>
        <v>0.13054156098621217</v>
      </c>
      <c r="M35" s="185"/>
      <c r="N35" s="186"/>
    </row>
    <row r="36" spans="2:15" x14ac:dyDescent="0.25">
      <c r="B36" s="117" t="s">
        <v>81</v>
      </c>
      <c r="C36" s="185" t="s">
        <v>230</v>
      </c>
      <c r="D36" s="186" t="s">
        <v>230</v>
      </c>
      <c r="E36" s="185">
        <v>2.9974976952456212</v>
      </c>
      <c r="F36" s="186" t="str">
        <f t="shared" si="3"/>
        <v>-</v>
      </c>
      <c r="G36" s="185">
        <v>3.548218290555694</v>
      </c>
      <c r="H36" s="186">
        <f t="shared" si="3"/>
        <v>0.55072059531007289</v>
      </c>
      <c r="I36" s="185">
        <v>3.4106478034251677</v>
      </c>
      <c r="J36" s="186">
        <f t="shared" si="3"/>
        <v>-0.13757048713052633</v>
      </c>
      <c r="K36" s="185">
        <v>3.7602405110860579</v>
      </c>
      <c r="L36" s="186">
        <f t="shared" si="4"/>
        <v>0.34959270766089023</v>
      </c>
      <c r="M36" s="185"/>
      <c r="N36" s="186"/>
    </row>
    <row r="37" spans="2:15" x14ac:dyDescent="0.25">
      <c r="B37" s="117" t="s">
        <v>83</v>
      </c>
      <c r="C37" s="185" t="s">
        <v>230</v>
      </c>
      <c r="D37" s="186" t="s">
        <v>230</v>
      </c>
      <c r="E37" s="185">
        <v>4.8759993196121787</v>
      </c>
      <c r="F37" s="186" t="str">
        <f t="shared" si="3"/>
        <v>-</v>
      </c>
      <c r="G37" s="185">
        <v>3.6482850104225886</v>
      </c>
      <c r="H37" s="186">
        <f t="shared" si="3"/>
        <v>-1.2277143091895901</v>
      </c>
      <c r="I37" s="185">
        <v>3.9499131441806603</v>
      </c>
      <c r="J37" s="186">
        <f t="shared" si="3"/>
        <v>0.30162813375807174</v>
      </c>
      <c r="K37" s="185">
        <v>4.7870076535374277</v>
      </c>
      <c r="L37" s="186">
        <f t="shared" si="4"/>
        <v>0.83709450935676744</v>
      </c>
      <c r="M37" s="185"/>
      <c r="N37" s="186"/>
    </row>
    <row r="38" spans="2:15" x14ac:dyDescent="0.25">
      <c r="B38" s="117" t="s">
        <v>85</v>
      </c>
      <c r="C38" s="185">
        <v>3.5408600904138172</v>
      </c>
      <c r="D38" s="186">
        <v>-2.1238784007888825</v>
      </c>
      <c r="E38" s="185">
        <v>4.5561505748936844</v>
      </c>
      <c r="F38" s="186">
        <f t="shared" si="3"/>
        <v>1.0152904844798671</v>
      </c>
      <c r="G38" s="185">
        <v>4.1874088800530149</v>
      </c>
      <c r="H38" s="186">
        <f t="shared" si="3"/>
        <v>-0.36874169484066943</v>
      </c>
      <c r="I38" s="185">
        <v>3.967970479704797</v>
      </c>
      <c r="J38" s="186">
        <f t="shared" si="3"/>
        <v>-0.21943840034821793</v>
      </c>
      <c r="K38" s="185">
        <v>4.5175011076650424</v>
      </c>
      <c r="L38" s="186">
        <f t="shared" si="4"/>
        <v>0.54953062796024543</v>
      </c>
      <c r="M38" s="185"/>
      <c r="N38" s="186"/>
    </row>
    <row r="39" spans="2:15" x14ac:dyDescent="0.25">
      <c r="B39" s="117" t="s">
        <v>87</v>
      </c>
      <c r="C39" s="185">
        <v>3.5137034434293746</v>
      </c>
      <c r="D39" s="186">
        <v>-2.7536743955245138</v>
      </c>
      <c r="E39" s="185">
        <v>4.4516183129297335</v>
      </c>
      <c r="F39" s="186">
        <f t="shared" si="3"/>
        <v>0.93791486950035896</v>
      </c>
      <c r="G39" s="185">
        <v>3.9209310285812085</v>
      </c>
      <c r="H39" s="186">
        <f t="shared" si="3"/>
        <v>-0.53068728434852508</v>
      </c>
      <c r="I39" s="185">
        <v>4.7043410246382482</v>
      </c>
      <c r="J39" s="186">
        <f t="shared" si="3"/>
        <v>0.78340999605703976</v>
      </c>
      <c r="K39" s="185">
        <v>3.9471493212669682</v>
      </c>
      <c r="L39" s="186">
        <f t="shared" si="4"/>
        <v>-0.75719170337128006</v>
      </c>
      <c r="M39" s="185"/>
      <c r="N39" s="186"/>
    </row>
    <row r="40" spans="2:15" x14ac:dyDescent="0.25">
      <c r="B40" s="117" t="s">
        <v>89</v>
      </c>
      <c r="C40" s="185">
        <v>3.9724849527085127</v>
      </c>
      <c r="D40" s="186">
        <v>-1.8706377238714129</v>
      </c>
      <c r="E40" s="185">
        <v>10.14689880304679</v>
      </c>
      <c r="F40" s="186">
        <f t="shared" si="3"/>
        <v>6.1744138503382775</v>
      </c>
      <c r="G40" s="185">
        <v>5.8182459440395018</v>
      </c>
      <c r="H40" s="186">
        <f t="shared" si="3"/>
        <v>-4.3286528590072884</v>
      </c>
      <c r="I40" s="185">
        <v>3.5737260876925681</v>
      </c>
      <c r="J40" s="186">
        <f t="shared" si="3"/>
        <v>-2.2445198563469337</v>
      </c>
      <c r="K40" s="185">
        <v>3.8102577730534146</v>
      </c>
      <c r="L40" s="186">
        <f t="shared" si="4"/>
        <v>0.23653168536084657</v>
      </c>
      <c r="M40" s="185"/>
      <c r="N40" s="186"/>
    </row>
    <row r="41" spans="2:15" x14ac:dyDescent="0.25">
      <c r="B41" s="117" t="s">
        <v>91</v>
      </c>
      <c r="C41" s="185">
        <v>2.9117849758787044</v>
      </c>
      <c r="D41" s="186">
        <v>-3.5501040050657857</v>
      </c>
      <c r="E41" s="185">
        <v>7.1856763925729439</v>
      </c>
      <c r="F41" s="186">
        <f t="shared" si="3"/>
        <v>4.273891416694239</v>
      </c>
      <c r="G41" s="185">
        <v>7.9188503803888421</v>
      </c>
      <c r="H41" s="186">
        <f t="shared" si="3"/>
        <v>0.73317398781589826</v>
      </c>
      <c r="I41" s="185">
        <v>4.2942056074766359</v>
      </c>
      <c r="J41" s="186">
        <f t="shared" si="3"/>
        <v>-3.6246447729122062</v>
      </c>
      <c r="K41" s="185">
        <v>3.8013937282229966</v>
      </c>
      <c r="L41" s="186">
        <f t="shared" si="4"/>
        <v>-0.49281187925363934</v>
      </c>
      <c r="M41" s="185"/>
      <c r="N41" s="186"/>
    </row>
    <row r="42" spans="2:15" x14ac:dyDescent="0.25">
      <c r="B42" s="117" t="s">
        <v>93</v>
      </c>
      <c r="C42" s="185">
        <v>3.5903284671532845</v>
      </c>
      <c r="D42" s="186">
        <v>-3.3869547966390199</v>
      </c>
      <c r="E42" s="185">
        <v>5.0904255319148932</v>
      </c>
      <c r="F42" s="186">
        <f t="shared" si="3"/>
        <v>1.5000970647616088</v>
      </c>
      <c r="G42" s="185">
        <v>7.2166331321260895</v>
      </c>
      <c r="H42" s="186">
        <f t="shared" si="3"/>
        <v>2.1262076002111963</v>
      </c>
      <c r="I42" s="185">
        <v>4.1467815782386213</v>
      </c>
      <c r="J42" s="186">
        <f t="shared" si="3"/>
        <v>-3.0698515538874682</v>
      </c>
      <c r="K42" s="185">
        <v>4.5405860559110813</v>
      </c>
      <c r="L42" s="186">
        <f t="shared" si="4"/>
        <v>0.39380447767246007</v>
      </c>
      <c r="M42" s="185"/>
      <c r="N42" s="186"/>
    </row>
    <row r="43" spans="2:15" ht="15.75" x14ac:dyDescent="0.25">
      <c r="B43" s="120" t="s">
        <v>30</v>
      </c>
      <c r="C43" s="187">
        <v>4.0957363327229928</v>
      </c>
      <c r="D43" s="188">
        <v>-1.149095812783151</v>
      </c>
      <c r="E43" s="187">
        <v>4.4822514527681427</v>
      </c>
      <c r="F43" s="188">
        <f t="shared" si="3"/>
        <v>0.38651512004514998</v>
      </c>
      <c r="G43" s="187">
        <v>4.5358626362327783</v>
      </c>
      <c r="H43" s="188">
        <f t="shared" si="3"/>
        <v>5.3611183464635559E-2</v>
      </c>
      <c r="I43" s="187">
        <v>3.9346311328209183</v>
      </c>
      <c r="J43" s="188">
        <f t="shared" si="3"/>
        <v>-0.60123150341186005</v>
      </c>
      <c r="K43" s="187">
        <v>4.1724857951693535</v>
      </c>
      <c r="L43" s="188">
        <f t="shared" si="4"/>
        <v>0.23785466234843522</v>
      </c>
      <c r="M43" s="187">
        <v>5.2023855328972681</v>
      </c>
      <c r="N43" s="188">
        <v>-0.67398448025485802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68" t="s">
        <v>278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100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v>2020</v>
      </c>
      <c r="D51" s="293"/>
      <c r="E51" s="294">
        <v>2021</v>
      </c>
      <c r="F51" s="293"/>
      <c r="G51" s="294">
        <v>2022</v>
      </c>
      <c r="H51" s="293"/>
      <c r="I51" s="294">
        <v>2023</v>
      </c>
      <c r="J51" s="293"/>
      <c r="K51" s="294">
        <v>2024</v>
      </c>
      <c r="L51" s="293"/>
      <c r="M51" s="294">
        <v>2025</v>
      </c>
      <c r="N51" s="295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CONCATENATE("dif ",RIGHT(M51,2),"/",RIGHT(K51,2))</f>
        <v>dif 25/24</v>
      </c>
    </row>
    <row r="53" spans="1:15" x14ac:dyDescent="0.25">
      <c r="A53" s="1">
        <v>1</v>
      </c>
      <c r="B53" s="117" t="s">
        <v>71</v>
      </c>
      <c r="C53" s="185">
        <v>7.3134218289085542</v>
      </c>
      <c r="D53" s="186">
        <v>0.22547002167963814</v>
      </c>
      <c r="E53" s="185">
        <v>4.0804597701149428</v>
      </c>
      <c r="F53" s="186">
        <f t="shared" ref="F53:J65" si="5">IFERROR(E53-C53,"-")</f>
        <v>-3.2329620587936114</v>
      </c>
      <c r="G53" s="185">
        <v>5.8543689320388346</v>
      </c>
      <c r="H53" s="186">
        <f t="shared" si="5"/>
        <v>1.7739091619238918</v>
      </c>
      <c r="I53" s="185">
        <v>4.9227144203581528</v>
      </c>
      <c r="J53" s="186">
        <f t="shared" si="5"/>
        <v>-0.93165451168068181</v>
      </c>
      <c r="K53" s="185">
        <v>6.3604584527220629</v>
      </c>
      <c r="L53" s="186">
        <f t="shared" ref="L53:N65" si="6">IFERROR(K53-I53,"-")</f>
        <v>1.4377440323639101</v>
      </c>
      <c r="M53" s="185">
        <v>4.8804071246819341</v>
      </c>
      <c r="N53" s="186">
        <f t="shared" si="6"/>
        <v>-1.4800513280401288</v>
      </c>
    </row>
    <row r="54" spans="1:15" x14ac:dyDescent="0.25">
      <c r="A54" s="1">
        <v>2</v>
      </c>
      <c r="B54" s="117" t="s">
        <v>73</v>
      </c>
      <c r="C54" s="185">
        <v>6.2183424484644512</v>
      </c>
      <c r="D54" s="186">
        <v>1.4523168074388098</v>
      </c>
      <c r="E54" s="185" t="s">
        <v>230</v>
      </c>
      <c r="F54" s="186" t="str">
        <f t="shared" si="5"/>
        <v>-</v>
      </c>
      <c r="G54" s="185">
        <v>3.1932515337423313</v>
      </c>
      <c r="H54" s="186" t="str">
        <f t="shared" si="5"/>
        <v>-</v>
      </c>
      <c r="I54" s="185">
        <v>4.8845897264843225</v>
      </c>
      <c r="J54" s="186">
        <f t="shared" si="5"/>
        <v>1.6913381927419913</v>
      </c>
      <c r="K54" s="185">
        <v>4.6428038777032068</v>
      </c>
      <c r="L54" s="186">
        <f t="shared" si="6"/>
        <v>-0.24178584878111575</v>
      </c>
      <c r="M54" s="185"/>
      <c r="N54" s="186"/>
    </row>
    <row r="55" spans="1:15" x14ac:dyDescent="0.25">
      <c r="A55" s="1">
        <v>3</v>
      </c>
      <c r="B55" s="117" t="s">
        <v>75</v>
      </c>
      <c r="C55" s="185">
        <v>6.7754491017964069</v>
      </c>
      <c r="D55" s="186">
        <v>-1.5977836974495867</v>
      </c>
      <c r="E55" s="185" t="s">
        <v>230</v>
      </c>
      <c r="F55" s="186" t="str">
        <f t="shared" si="5"/>
        <v>-</v>
      </c>
      <c r="G55" s="185">
        <v>4.1188260558339298</v>
      </c>
      <c r="H55" s="186" t="str">
        <f t="shared" si="5"/>
        <v>-</v>
      </c>
      <c r="I55" s="185">
        <v>5.5826369545032497</v>
      </c>
      <c r="J55" s="186">
        <f t="shared" si="5"/>
        <v>1.4638108986693199</v>
      </c>
      <c r="K55" s="185">
        <v>4.1687797147385099</v>
      </c>
      <c r="L55" s="186">
        <f t="shared" si="6"/>
        <v>-1.4138572397647398</v>
      </c>
      <c r="M55" s="185"/>
      <c r="N55" s="186"/>
    </row>
    <row r="56" spans="1:15" x14ac:dyDescent="0.25">
      <c r="A56" s="1">
        <v>4</v>
      </c>
      <c r="B56" s="117" t="s">
        <v>77</v>
      </c>
      <c r="C56" s="185" t="s">
        <v>230</v>
      </c>
      <c r="D56" s="186" t="s">
        <v>230</v>
      </c>
      <c r="E56" s="185">
        <v>3.9379844961240309</v>
      </c>
      <c r="F56" s="186" t="str">
        <f>IFERROR(E56-C56,"-")</f>
        <v>-</v>
      </c>
      <c r="G56" s="185">
        <v>3.5085178875638841</v>
      </c>
      <c r="H56" s="186">
        <f>IFERROR(G56-E56,"-")</f>
        <v>-0.42946660856014685</v>
      </c>
      <c r="I56" s="185">
        <v>4.1606083086053411</v>
      </c>
      <c r="J56" s="186">
        <f>IFERROR(I56-G56,"-")</f>
        <v>0.65209042104145709</v>
      </c>
      <c r="K56" s="185">
        <v>4.3753591954022992</v>
      </c>
      <c r="L56" s="186">
        <f>IFERROR(K56-I56,"-")</f>
        <v>0.21475088679695808</v>
      </c>
      <c r="M56" s="185"/>
      <c r="N56" s="186"/>
    </row>
    <row r="57" spans="1:15" x14ac:dyDescent="0.25">
      <c r="A57" s="1">
        <v>5</v>
      </c>
      <c r="B57" s="117" t="s">
        <v>79</v>
      </c>
      <c r="C57" s="185" t="s">
        <v>230</v>
      </c>
      <c r="D57" s="186" t="s">
        <v>230</v>
      </c>
      <c r="E57" s="185">
        <v>4.282097649186257</v>
      </c>
      <c r="F57" s="186" t="str">
        <f t="shared" si="5"/>
        <v>-</v>
      </c>
      <c r="G57" s="185">
        <v>3.2697655939610648</v>
      </c>
      <c r="H57" s="186">
        <f t="shared" si="5"/>
        <v>-1.0123320552251922</v>
      </c>
      <c r="I57" s="185">
        <v>3.7866996816413159</v>
      </c>
      <c r="J57" s="186">
        <f t="shared" si="5"/>
        <v>0.51693408768025106</v>
      </c>
      <c r="K57" s="185">
        <v>3.8603225073813308</v>
      </c>
      <c r="L57" s="186">
        <f t="shared" si="6"/>
        <v>7.3622825740014886E-2</v>
      </c>
      <c r="M57" s="185"/>
      <c r="N57" s="186"/>
    </row>
    <row r="58" spans="1:15" x14ac:dyDescent="0.25">
      <c r="A58" s="1">
        <v>6</v>
      </c>
      <c r="B58" s="117" t="s">
        <v>81</v>
      </c>
      <c r="C58" s="185" t="s">
        <v>230</v>
      </c>
      <c r="D58" s="186" t="s">
        <v>230</v>
      </c>
      <c r="E58" s="185">
        <v>3.3180413596386975</v>
      </c>
      <c r="F58" s="186" t="str">
        <f t="shared" si="5"/>
        <v>-</v>
      </c>
      <c r="G58" s="185">
        <v>3.8176451295506721</v>
      </c>
      <c r="H58" s="186">
        <f t="shared" si="5"/>
        <v>0.49960376991197464</v>
      </c>
      <c r="I58" s="185">
        <v>4.0425724637681162</v>
      </c>
      <c r="J58" s="186">
        <f t="shared" si="5"/>
        <v>0.22492733421744404</v>
      </c>
      <c r="K58" s="185">
        <v>4.5333741579914264</v>
      </c>
      <c r="L58" s="186">
        <f t="shared" si="6"/>
        <v>0.49080169422331021</v>
      </c>
      <c r="M58" s="185"/>
      <c r="N58" s="186"/>
    </row>
    <row r="59" spans="1:15" x14ac:dyDescent="0.25">
      <c r="A59" s="1">
        <v>7</v>
      </c>
      <c r="B59" s="117" t="s">
        <v>83</v>
      </c>
      <c r="C59" s="185" t="s">
        <v>230</v>
      </c>
      <c r="D59" s="186" t="s">
        <v>230</v>
      </c>
      <c r="E59" s="185">
        <v>4.5715691096901132</v>
      </c>
      <c r="F59" s="186" t="str">
        <f t="shared" si="5"/>
        <v>-</v>
      </c>
      <c r="G59" s="185">
        <v>4.0505914925748803</v>
      </c>
      <c r="H59" s="186">
        <f t="shared" si="5"/>
        <v>-0.52097761711523294</v>
      </c>
      <c r="I59" s="185">
        <v>4.9391634980988597</v>
      </c>
      <c r="J59" s="186">
        <f t="shared" si="5"/>
        <v>0.88857200552397941</v>
      </c>
      <c r="K59" s="185">
        <v>4.9378465129851179</v>
      </c>
      <c r="L59" s="186">
        <f t="shared" si="6"/>
        <v>-1.3169851137417865E-3</v>
      </c>
      <c r="M59" s="185"/>
      <c r="N59" s="186"/>
    </row>
    <row r="60" spans="1:15" x14ac:dyDescent="0.25">
      <c r="A60" s="1">
        <v>8</v>
      </c>
      <c r="B60" s="117" t="s">
        <v>85</v>
      </c>
      <c r="C60" s="185">
        <v>3.5583072854051454</v>
      </c>
      <c r="D60" s="186">
        <v>-2.62459940328189</v>
      </c>
      <c r="E60" s="185">
        <v>4.8749685534591194</v>
      </c>
      <c r="F60" s="186">
        <f t="shared" si="5"/>
        <v>1.316661268053974</v>
      </c>
      <c r="G60" s="185">
        <v>4.2587159863945576</v>
      </c>
      <c r="H60" s="186">
        <f t="shared" si="5"/>
        <v>-0.61625256706456177</v>
      </c>
      <c r="I60" s="185">
        <v>4.4822949350067232</v>
      </c>
      <c r="J60" s="186">
        <f t="shared" si="5"/>
        <v>0.22357894861216554</v>
      </c>
      <c r="K60" s="185">
        <v>4.490038872691934</v>
      </c>
      <c r="L60" s="186">
        <f t="shared" si="6"/>
        <v>7.7439376852108666E-3</v>
      </c>
      <c r="M60" s="185"/>
      <c r="N60" s="186"/>
    </row>
    <row r="61" spans="1:15" x14ac:dyDescent="0.25">
      <c r="A61" s="1">
        <v>9</v>
      </c>
      <c r="B61" s="117" t="s">
        <v>87</v>
      </c>
      <c r="C61" s="185">
        <v>3.5566747572815536</v>
      </c>
      <c r="D61" s="186">
        <v>-3.264650891133432</v>
      </c>
      <c r="E61" s="185">
        <v>4.8099891422366996</v>
      </c>
      <c r="F61" s="186">
        <f t="shared" si="5"/>
        <v>1.253314384955146</v>
      </c>
      <c r="G61" s="185">
        <v>4.5078840284842316</v>
      </c>
      <c r="H61" s="186">
        <f t="shared" si="5"/>
        <v>-0.30210511375246796</v>
      </c>
      <c r="I61" s="185">
        <v>4.8293562708102105</v>
      </c>
      <c r="J61" s="186">
        <f t="shared" si="5"/>
        <v>0.32147224232597882</v>
      </c>
      <c r="K61" s="185">
        <v>4.1515237020316027</v>
      </c>
      <c r="L61" s="186">
        <f t="shared" si="6"/>
        <v>-0.67783256877860776</v>
      </c>
      <c r="M61" s="185"/>
      <c r="N61" s="186"/>
    </row>
    <row r="62" spans="1:15" x14ac:dyDescent="0.25">
      <c r="A62" s="1">
        <v>10</v>
      </c>
      <c r="B62" s="117" t="s">
        <v>89</v>
      </c>
      <c r="C62" s="185">
        <v>3.4369747899159662</v>
      </c>
      <c r="D62" s="186">
        <v>-4.9506540760634152</v>
      </c>
      <c r="E62" s="185">
        <v>5.3833333333333337</v>
      </c>
      <c r="F62" s="186">
        <f t="shared" si="5"/>
        <v>1.9463585434173676</v>
      </c>
      <c r="G62" s="185">
        <v>4.7737603305785123</v>
      </c>
      <c r="H62" s="186">
        <f t="shared" si="5"/>
        <v>-0.6095730027548214</v>
      </c>
      <c r="I62" s="185">
        <v>3.8658951667801227</v>
      </c>
      <c r="J62" s="186">
        <f t="shared" si="5"/>
        <v>-0.90786516379838966</v>
      </c>
      <c r="K62" s="185">
        <v>4.0380479735318442</v>
      </c>
      <c r="L62" s="186">
        <f t="shared" si="6"/>
        <v>0.17215280675172151</v>
      </c>
      <c r="M62" s="185"/>
      <c r="N62" s="186"/>
    </row>
    <row r="63" spans="1:15" x14ac:dyDescent="0.25">
      <c r="A63" s="1">
        <v>11</v>
      </c>
      <c r="B63" s="117" t="s">
        <v>91</v>
      </c>
      <c r="C63" s="185">
        <v>2.5751879699248121</v>
      </c>
      <c r="D63" s="186">
        <v>-5.6575280794579044</v>
      </c>
      <c r="E63" s="185">
        <v>6.4427645788336934</v>
      </c>
      <c r="F63" s="186">
        <f t="shared" si="5"/>
        <v>3.8675766089088812</v>
      </c>
      <c r="G63" s="185">
        <v>6.0600706713780923</v>
      </c>
      <c r="H63" s="186">
        <f t="shared" si="5"/>
        <v>-0.38269390745560106</v>
      </c>
      <c r="I63" s="185">
        <v>4.5069344811095169</v>
      </c>
      <c r="J63" s="186">
        <f t="shared" si="5"/>
        <v>-1.5531361902685754</v>
      </c>
      <c r="K63" s="185">
        <v>3.7836822329575952</v>
      </c>
      <c r="L63" s="186">
        <f t="shared" si="6"/>
        <v>-0.72325224815192168</v>
      </c>
      <c r="M63" s="185"/>
      <c r="N63" s="186"/>
    </row>
    <row r="64" spans="1:15" x14ac:dyDescent="0.25">
      <c r="A64" s="1">
        <v>12</v>
      </c>
      <c r="B64" s="117" t="s">
        <v>93</v>
      </c>
      <c r="C64" s="185">
        <v>2.9646924829157175</v>
      </c>
      <c r="D64" s="186">
        <v>-5.6529736989148223</v>
      </c>
      <c r="E64" s="185">
        <v>5.126925119490175</v>
      </c>
      <c r="F64" s="186">
        <f t="shared" si="5"/>
        <v>2.1622326365744575</v>
      </c>
      <c r="G64" s="185">
        <v>7.0762155059132716</v>
      </c>
      <c r="H64" s="186">
        <f t="shared" si="5"/>
        <v>1.9492903864230966</v>
      </c>
      <c r="I64" s="185">
        <v>4.342200328407225</v>
      </c>
      <c r="J64" s="186">
        <f t="shared" si="5"/>
        <v>-2.7340151775060466</v>
      </c>
      <c r="K64" s="185">
        <v>4.3829600351339479</v>
      </c>
      <c r="L64" s="186">
        <f t="shared" si="6"/>
        <v>4.0759706726722911E-2</v>
      </c>
      <c r="M64" s="185"/>
      <c r="N64" s="186"/>
    </row>
    <row r="65" spans="1:15" ht="15.75" x14ac:dyDescent="0.25">
      <c r="B65" s="120" t="s">
        <v>30</v>
      </c>
      <c r="C65" s="187">
        <v>4.2372272745013859</v>
      </c>
      <c r="D65" s="188">
        <v>-2.0493386408884584</v>
      </c>
      <c r="E65" s="187">
        <v>4.5848703027912023</v>
      </c>
      <c r="F65" s="188">
        <f t="shared" si="5"/>
        <v>0.34764302828981641</v>
      </c>
      <c r="G65" s="187">
        <v>4.4955222955594802</v>
      </c>
      <c r="H65" s="188">
        <f t="shared" si="5"/>
        <v>-8.9348007231722093E-2</v>
      </c>
      <c r="I65" s="187">
        <v>4.4706614312576045</v>
      </c>
      <c r="J65" s="188">
        <f t="shared" si="5"/>
        <v>-2.4860864301875729E-2</v>
      </c>
      <c r="K65" s="187">
        <v>4.4126023495906015</v>
      </c>
      <c r="L65" s="188">
        <f t="shared" si="6"/>
        <v>-5.8059081667003021E-2</v>
      </c>
      <c r="M65" s="187">
        <v>4.8804071246819341</v>
      </c>
      <c r="N65" s="188">
        <v>-1.4800513280401288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279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103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v>2020</v>
      </c>
      <c r="D73" s="293"/>
      <c r="E73" s="294">
        <v>2021</v>
      </c>
      <c r="F73" s="293"/>
      <c r="G73" s="294">
        <v>2022</v>
      </c>
      <c r="H73" s="293"/>
      <c r="I73" s="294">
        <v>2023</v>
      </c>
      <c r="J73" s="293"/>
      <c r="K73" s="294">
        <v>2024</v>
      </c>
      <c r="L73" s="293"/>
      <c r="M73" s="294">
        <v>2025</v>
      </c>
      <c r="N73" s="295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CONCATENATE("dif ",RIGHT(M73,2),"/",RIGHT(K73,2))</f>
        <v>dif 25/24</v>
      </c>
    </row>
    <row r="75" spans="1:15" x14ac:dyDescent="0.25">
      <c r="A75" s="1">
        <v>1</v>
      </c>
      <c r="B75" s="117" t="s">
        <v>71</v>
      </c>
      <c r="C75" s="185">
        <v>2.6701298701298701</v>
      </c>
      <c r="D75" s="186">
        <v>-2.8700711348952557</v>
      </c>
      <c r="E75" s="185">
        <v>1.5997624703087887</v>
      </c>
      <c r="F75" s="186">
        <f t="shared" ref="F75:J77" si="7">IFERROR(E75-C75,"-")</f>
        <v>-1.0703673998210814</v>
      </c>
      <c r="G75" s="185">
        <v>6.1787709497206702</v>
      </c>
      <c r="H75" s="186">
        <f t="shared" si="7"/>
        <v>4.5790084794118817</v>
      </c>
      <c r="I75" s="185">
        <v>6.8508771929824563</v>
      </c>
      <c r="J75" s="186">
        <f t="shared" si="7"/>
        <v>0.67210624326178614</v>
      </c>
      <c r="K75" s="185">
        <v>4.3003731343283578</v>
      </c>
      <c r="L75" s="186">
        <f t="shared" ref="L75:L77" si="8">IFERROR(K75-I75,"-")</f>
        <v>-2.5505040586540986</v>
      </c>
      <c r="M75" s="185">
        <v>6.2003154574132493</v>
      </c>
      <c r="N75" s="186">
        <f t="shared" ref="N75:N77" si="9">IFERROR(M75-K75,"-")</f>
        <v>1.8999423230848915</v>
      </c>
    </row>
    <row r="76" spans="1:15" x14ac:dyDescent="0.25">
      <c r="A76" s="1">
        <v>2</v>
      </c>
      <c r="B76" s="117" t="s">
        <v>73</v>
      </c>
      <c r="C76" s="185">
        <v>2.4607046070460705</v>
      </c>
      <c r="D76" s="186">
        <v>-0.22700303414994272</v>
      </c>
      <c r="E76" s="185">
        <v>3.617943548387097</v>
      </c>
      <c r="F76" s="186">
        <f t="shared" si="7"/>
        <v>1.1572389413410265</v>
      </c>
      <c r="G76" s="185">
        <v>5.0588235294117645</v>
      </c>
      <c r="H76" s="186">
        <f t="shared" si="7"/>
        <v>1.4408799810246675</v>
      </c>
      <c r="I76" s="185">
        <v>3.6933471933471935</v>
      </c>
      <c r="J76" s="186">
        <f t="shared" si="7"/>
        <v>-1.365476336064571</v>
      </c>
      <c r="K76" s="185">
        <v>4.1227810650887573</v>
      </c>
      <c r="L76" s="186">
        <f t="shared" si="8"/>
        <v>0.42943387174156378</v>
      </c>
      <c r="M76" s="185"/>
      <c r="N76" s="186"/>
    </row>
    <row r="77" spans="1:15" x14ac:dyDescent="0.25">
      <c r="A77" s="1">
        <v>3</v>
      </c>
      <c r="B77" s="117" t="s">
        <v>75</v>
      </c>
      <c r="C77" s="185">
        <v>2.4115853658536586</v>
      </c>
      <c r="D77" s="186">
        <v>0.12904098715543366</v>
      </c>
      <c r="E77" s="185">
        <v>5.0300632911392409</v>
      </c>
      <c r="F77" s="186">
        <f t="shared" si="7"/>
        <v>2.6184779252855823</v>
      </c>
      <c r="G77" s="185">
        <v>2.2991689750692519</v>
      </c>
      <c r="H77" s="186">
        <f t="shared" si="7"/>
        <v>-2.730894316069989</v>
      </c>
      <c r="I77" s="185">
        <v>2.0144546649145862</v>
      </c>
      <c r="J77" s="186">
        <f t="shared" si="7"/>
        <v>-0.28471431015466564</v>
      </c>
      <c r="K77" s="185">
        <v>3.2913752913752914</v>
      </c>
      <c r="L77" s="186">
        <f t="shared" si="8"/>
        <v>1.2769206264607051</v>
      </c>
      <c r="M77" s="185"/>
      <c r="N77" s="186"/>
    </row>
    <row r="78" spans="1:15" x14ac:dyDescent="0.25">
      <c r="A78" s="1">
        <v>4</v>
      </c>
      <c r="B78" s="117" t="s">
        <v>77</v>
      </c>
      <c r="C78" s="185" t="s">
        <v>230</v>
      </c>
      <c r="D78" s="186" t="s">
        <v>230</v>
      </c>
      <c r="E78" s="185">
        <v>3.2104297693920336</v>
      </c>
      <c r="F78" s="186" t="str">
        <f>IFERROR(E78-C78,"-")</f>
        <v>-</v>
      </c>
      <c r="G78" s="185">
        <v>3.5825688073394497</v>
      </c>
      <c r="H78" s="186">
        <f>IFERROR(G78-E78,"-")</f>
        <v>0.3721390379474161</v>
      </c>
      <c r="I78" s="185">
        <v>2.6831835686777921</v>
      </c>
      <c r="J78" s="186">
        <f>IFERROR(I78-G78,"-")</f>
        <v>-0.89938523866165765</v>
      </c>
      <c r="K78" s="185">
        <v>2.8346738159070597</v>
      </c>
      <c r="L78" s="186">
        <f>IFERROR(K78-I78,"-")</f>
        <v>0.15149024722926763</v>
      </c>
      <c r="M78" s="185"/>
      <c r="N78" s="186"/>
    </row>
    <row r="79" spans="1:15" x14ac:dyDescent="0.25">
      <c r="A79" s="1">
        <v>5</v>
      </c>
      <c r="B79" s="117" t="s">
        <v>79</v>
      </c>
      <c r="C79" s="185" t="s">
        <v>230</v>
      </c>
      <c r="D79" s="186" t="s">
        <v>230</v>
      </c>
      <c r="E79" s="185">
        <v>4.3789966923925023</v>
      </c>
      <c r="F79" s="186" t="str">
        <f t="shared" ref="F79:J87" si="10">IFERROR(E79-C79,"-")</f>
        <v>-</v>
      </c>
      <c r="G79" s="185">
        <v>3.8555060471037557</v>
      </c>
      <c r="H79" s="186">
        <f t="shared" si="10"/>
        <v>-0.52349064528874667</v>
      </c>
      <c r="I79" s="185">
        <v>2.4323827046918125</v>
      </c>
      <c r="J79" s="186">
        <f t="shared" si="10"/>
        <v>-1.4231233424119432</v>
      </c>
      <c r="K79" s="185">
        <v>2.6231221423905944</v>
      </c>
      <c r="L79" s="186">
        <f t="shared" ref="L79:L87" si="11">IFERROR(K79-I79,"-")</f>
        <v>0.19073943769878188</v>
      </c>
      <c r="M79" s="185"/>
      <c r="N79" s="186"/>
    </row>
    <row r="80" spans="1:15" x14ac:dyDescent="0.25">
      <c r="A80" s="1">
        <v>6</v>
      </c>
      <c r="B80" s="117" t="s">
        <v>81</v>
      </c>
      <c r="C80" s="185" t="s">
        <v>230</v>
      </c>
      <c r="D80" s="186" t="s">
        <v>230</v>
      </c>
      <c r="E80" s="185">
        <v>2.5992321323095098</v>
      </c>
      <c r="F80" s="186" t="str">
        <f t="shared" si="10"/>
        <v>-</v>
      </c>
      <c r="G80" s="185">
        <v>2.6960580912863072</v>
      </c>
      <c r="H80" s="186">
        <f t="shared" si="10"/>
        <v>9.6825958976797466E-2</v>
      </c>
      <c r="I80" s="185">
        <v>2.3946601941747572</v>
      </c>
      <c r="J80" s="186">
        <f t="shared" si="10"/>
        <v>-0.30139789711155007</v>
      </c>
      <c r="K80" s="185">
        <v>2.532101167315175</v>
      </c>
      <c r="L80" s="186">
        <f t="shared" si="11"/>
        <v>0.13744097314041781</v>
      </c>
      <c r="M80" s="185"/>
      <c r="N80" s="186"/>
    </row>
    <row r="81" spans="1:15" x14ac:dyDescent="0.25">
      <c r="A81" s="1">
        <v>7</v>
      </c>
      <c r="B81" s="117" t="s">
        <v>83</v>
      </c>
      <c r="C81" s="185" t="s">
        <v>230</v>
      </c>
      <c r="D81" s="186" t="s">
        <v>230</v>
      </c>
      <c r="E81" s="185">
        <v>5.5587424158852734</v>
      </c>
      <c r="F81" s="186" t="str">
        <f t="shared" si="10"/>
        <v>-</v>
      </c>
      <c r="G81" s="185">
        <v>2.4225460122699385</v>
      </c>
      <c r="H81" s="186">
        <f t="shared" si="10"/>
        <v>-3.1361964036153349</v>
      </c>
      <c r="I81" s="185">
        <v>2.6328045899426256</v>
      </c>
      <c r="J81" s="186">
        <f t="shared" si="10"/>
        <v>0.21025857767268707</v>
      </c>
      <c r="K81" s="185">
        <v>4.5191709844559584</v>
      </c>
      <c r="L81" s="186">
        <f t="shared" si="11"/>
        <v>1.8863663945133329</v>
      </c>
      <c r="M81" s="185"/>
      <c r="N81" s="186"/>
    </row>
    <row r="82" spans="1:15" x14ac:dyDescent="0.25">
      <c r="A82" s="1">
        <v>8</v>
      </c>
      <c r="B82" s="117" t="s">
        <v>85</v>
      </c>
      <c r="C82" s="185">
        <v>3.0711974110032361</v>
      </c>
      <c r="D82" s="186">
        <v>-1.8668454378676382</v>
      </c>
      <c r="E82" s="185">
        <v>4.0223251895534959</v>
      </c>
      <c r="F82" s="186">
        <f t="shared" si="10"/>
        <v>0.95112777855025987</v>
      </c>
      <c r="G82" s="185">
        <v>4.0693417810630059</v>
      </c>
      <c r="H82" s="186">
        <f t="shared" si="10"/>
        <v>4.7016591509509986E-2</v>
      </c>
      <c r="I82" s="185">
        <v>2.9757890185905751</v>
      </c>
      <c r="J82" s="186">
        <f t="shared" si="10"/>
        <v>-1.0935527624724308</v>
      </c>
      <c r="K82" s="185">
        <v>4.560075329566855</v>
      </c>
      <c r="L82" s="186">
        <f t="shared" si="11"/>
        <v>1.5842863109762799</v>
      </c>
      <c r="M82" s="185"/>
      <c r="N82" s="186"/>
    </row>
    <row r="83" spans="1:15" x14ac:dyDescent="0.25">
      <c r="A83" s="1">
        <v>9</v>
      </c>
      <c r="B83" s="117" t="s">
        <v>87</v>
      </c>
      <c r="C83" s="185">
        <v>2.325503355704698</v>
      </c>
      <c r="D83" s="186">
        <v>-3.121123458983603</v>
      </c>
      <c r="E83" s="185">
        <v>4.1421875000000004</v>
      </c>
      <c r="F83" s="186">
        <f t="shared" si="10"/>
        <v>1.8166841442953023</v>
      </c>
      <c r="G83" s="185">
        <v>2.7132391418105706</v>
      </c>
      <c r="H83" s="186">
        <f t="shared" si="10"/>
        <v>-1.4289483581894298</v>
      </c>
      <c r="I83" s="185">
        <v>4.4059602649006626</v>
      </c>
      <c r="J83" s="186">
        <f t="shared" si="10"/>
        <v>1.692721123090092</v>
      </c>
      <c r="K83" s="185">
        <v>3.5815244825845531</v>
      </c>
      <c r="L83" s="186">
        <f t="shared" si="11"/>
        <v>-0.82443578231610948</v>
      </c>
      <c r="M83" s="185"/>
      <c r="N83" s="186"/>
    </row>
    <row r="84" spans="1:15" x14ac:dyDescent="0.25">
      <c r="A84" s="1">
        <v>10</v>
      </c>
      <c r="B84" s="117" t="s">
        <v>89</v>
      </c>
      <c r="C84" s="185">
        <v>5.739371534195933</v>
      </c>
      <c r="D84" s="186">
        <v>2.8940274046412773</v>
      </c>
      <c r="E84" s="185">
        <v>36.877697841726622</v>
      </c>
      <c r="F84" s="186">
        <f t="shared" si="10"/>
        <v>31.13832630753069</v>
      </c>
      <c r="G84" s="185">
        <v>8.0667160859896221</v>
      </c>
      <c r="H84" s="186">
        <f t="shared" si="10"/>
        <v>-28.810981755737</v>
      </c>
      <c r="I84" s="185">
        <v>2.7153333333333332</v>
      </c>
      <c r="J84" s="186">
        <f t="shared" si="10"/>
        <v>-5.3513827526562885</v>
      </c>
      <c r="K84" s="185">
        <v>3.400743494423792</v>
      </c>
      <c r="L84" s="186">
        <f t="shared" si="11"/>
        <v>0.68541016109045882</v>
      </c>
      <c r="M84" s="185"/>
      <c r="N84" s="186"/>
    </row>
    <row r="85" spans="1:15" x14ac:dyDescent="0.25">
      <c r="A85" s="1">
        <v>11</v>
      </c>
      <c r="B85" s="117" t="s">
        <v>91</v>
      </c>
      <c r="C85" s="185">
        <v>3.1066376496191515</v>
      </c>
      <c r="D85" s="186">
        <v>0.25777115087859714</v>
      </c>
      <c r="E85" s="185">
        <v>8.3676975945017187</v>
      </c>
      <c r="F85" s="186">
        <f t="shared" si="10"/>
        <v>5.2610599448825672</v>
      </c>
      <c r="G85" s="185">
        <v>15.235048678720444</v>
      </c>
      <c r="H85" s="186">
        <f t="shared" si="10"/>
        <v>6.8673510842187255</v>
      </c>
      <c r="I85" s="185">
        <v>3.5325342465753424</v>
      </c>
      <c r="J85" s="186">
        <f t="shared" si="10"/>
        <v>-11.702514432145101</v>
      </c>
      <c r="K85" s="185">
        <v>3.8472222222222223</v>
      </c>
      <c r="L85" s="186">
        <f t="shared" si="11"/>
        <v>0.31468797564687989</v>
      </c>
      <c r="M85" s="185"/>
      <c r="N85" s="186"/>
    </row>
    <row r="86" spans="1:15" x14ac:dyDescent="0.25">
      <c r="A86" s="1">
        <v>12</v>
      </c>
      <c r="B86" s="117" t="s">
        <v>93</v>
      </c>
      <c r="C86" s="185">
        <v>4.0083713850837137</v>
      </c>
      <c r="D86" s="186">
        <v>-0.79063361843863333</v>
      </c>
      <c r="E86" s="185">
        <v>5.0380807311500382</v>
      </c>
      <c r="F86" s="186">
        <f t="shared" si="10"/>
        <v>1.0297093460663245</v>
      </c>
      <c r="G86" s="185">
        <v>7.6752503576537912</v>
      </c>
      <c r="H86" s="186">
        <f t="shared" si="10"/>
        <v>2.637169626503753</v>
      </c>
      <c r="I86" s="185">
        <v>3.2559880239520957</v>
      </c>
      <c r="J86" s="186">
        <f t="shared" si="10"/>
        <v>-4.4192623337016954</v>
      </c>
      <c r="K86" s="185">
        <v>5.0592485549132951</v>
      </c>
      <c r="L86" s="186">
        <f t="shared" si="11"/>
        <v>1.8032605309611993</v>
      </c>
      <c r="M86" s="185"/>
      <c r="N86" s="186"/>
    </row>
    <row r="87" spans="1:15" ht="15.75" x14ac:dyDescent="0.25">
      <c r="B87" s="120" t="s">
        <v>30</v>
      </c>
      <c r="C87" s="187">
        <v>3.3653032440056418</v>
      </c>
      <c r="D87" s="188">
        <v>-0.20351721704096759</v>
      </c>
      <c r="E87" s="187">
        <v>4.3959784411276948</v>
      </c>
      <c r="F87" s="188">
        <f t="shared" si="10"/>
        <v>1.0306751971220529</v>
      </c>
      <c r="G87" s="187">
        <v>4.6154410416284612</v>
      </c>
      <c r="H87" s="188">
        <f t="shared" si="10"/>
        <v>0.21946260050076649</v>
      </c>
      <c r="I87" s="187">
        <v>2.9415471311475412</v>
      </c>
      <c r="J87" s="188">
        <f t="shared" si="10"/>
        <v>-1.6738939104809201</v>
      </c>
      <c r="K87" s="187">
        <v>3.6697310391949811</v>
      </c>
      <c r="L87" s="188">
        <f t="shared" si="11"/>
        <v>0.72818390804743993</v>
      </c>
      <c r="M87" s="187">
        <v>6.2003154574132493</v>
      </c>
      <c r="N87" s="188">
        <v>1.8999423230848915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280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0" t="s">
        <v>107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v>2020</v>
      </c>
      <c r="D95" s="293"/>
      <c r="E95" s="294">
        <v>2021</v>
      </c>
      <c r="F95" s="293"/>
      <c r="G95" s="294">
        <v>2022</v>
      </c>
      <c r="H95" s="293"/>
      <c r="I95" s="294">
        <v>2023</v>
      </c>
      <c r="J95" s="293"/>
      <c r="K95" s="294">
        <v>2024</v>
      </c>
      <c r="L95" s="293"/>
      <c r="M95" s="294">
        <v>2025</v>
      </c>
      <c r="N95" s="295"/>
    </row>
    <row r="96" spans="1:15" ht="16.5" thickTop="1" thickBot="1" x14ac:dyDescent="0.3">
      <c r="B96" s="85"/>
      <c r="C96" s="114" t="s">
        <v>69</v>
      </c>
      <c r="D96" s="115" t="str">
        <f>CONCATENATE("dif ",RIGHT(C95,2),"/",RIGHT(C95-1,2))</f>
        <v>dif 20/19</v>
      </c>
      <c r="E96" s="116" t="s">
        <v>69</v>
      </c>
      <c r="F96" s="115" t="str">
        <f>CONCATENATE("dif ",RIGHT(E95,2),"/",RIGHT(C95,2))</f>
        <v>dif 21/20</v>
      </c>
      <c r="G96" s="116" t="s">
        <v>69</v>
      </c>
      <c r="H96" s="115" t="str">
        <f>CONCATENATE("dif ",RIGHT(G95,2),"/",RIGHT(E95,2))</f>
        <v>dif 22/21</v>
      </c>
      <c r="I96" s="116" t="s">
        <v>69</v>
      </c>
      <c r="J96" s="115" t="str">
        <f>CONCATENATE("dif ",RIGHT(I95,2),"/",RIGHT(G95,2))</f>
        <v>dif 23/22</v>
      </c>
      <c r="K96" s="116" t="s">
        <v>69</v>
      </c>
      <c r="L96" s="115" t="str">
        <f>CONCATENATE("dif ",RIGHT(K95,2),"/",RIGHT(I95,2))</f>
        <v>dif 24/23</v>
      </c>
      <c r="M96" s="116" t="s">
        <v>69</v>
      </c>
      <c r="N96" s="115" t="str">
        <f>CONCATENATE("dif ",RIGHT(M95,2),"/",RIGHT(K95,2))</f>
        <v>dif 25/24</v>
      </c>
    </row>
    <row r="97" spans="2:14" x14ac:dyDescent="0.25">
      <c r="B97" s="117" t="s">
        <v>71</v>
      </c>
      <c r="C97" s="185">
        <v>7.2165710311250217</v>
      </c>
      <c r="D97" s="186">
        <v>-1.1684804665599442</v>
      </c>
      <c r="E97" s="185">
        <v>10.840336134453782</v>
      </c>
      <c r="F97" s="186">
        <f t="shared" ref="F97:J99" si="12">IFERROR(E97-C97,"-")</f>
        <v>3.6237651033287603</v>
      </c>
      <c r="G97" s="185">
        <v>8.7300962832591367</v>
      </c>
      <c r="H97" s="186">
        <f t="shared" si="12"/>
        <v>-2.1102398511946454</v>
      </c>
      <c r="I97" s="185">
        <v>6.533854166666667</v>
      </c>
      <c r="J97" s="186">
        <f t="shared" si="12"/>
        <v>-2.1962421165924697</v>
      </c>
      <c r="K97" s="185">
        <v>6.7966147052920318</v>
      </c>
      <c r="L97" s="186">
        <f t="shared" ref="L97:L99" si="13">IFERROR(K97-I97,"-")</f>
        <v>0.26276053862536486</v>
      </c>
      <c r="M97" s="185">
        <v>5.7032714213568259</v>
      </c>
      <c r="N97" s="186">
        <f t="shared" ref="N97:N99" si="14">IFERROR(M97-K97,"-")</f>
        <v>-1.093343283935206</v>
      </c>
    </row>
    <row r="98" spans="2:14" x14ac:dyDescent="0.25">
      <c r="B98" s="117" t="s">
        <v>73</v>
      </c>
      <c r="C98" s="185">
        <v>6.6646178730287104</v>
      </c>
      <c r="D98" s="186">
        <v>-1.2313369543340595</v>
      </c>
      <c r="E98" s="185">
        <v>6.483386923901393</v>
      </c>
      <c r="F98" s="186">
        <f t="shared" si="12"/>
        <v>-0.18123094912731741</v>
      </c>
      <c r="G98" s="185">
        <v>7.4176239055345814</v>
      </c>
      <c r="H98" s="186">
        <f t="shared" si="12"/>
        <v>0.93423698163318836</v>
      </c>
      <c r="I98" s="185">
        <v>5.3828042767713704</v>
      </c>
      <c r="J98" s="186">
        <f t="shared" si="12"/>
        <v>-2.034819628763211</v>
      </c>
      <c r="K98" s="185">
        <v>6.5330156142221103</v>
      </c>
      <c r="L98" s="186">
        <f t="shared" si="13"/>
        <v>1.1502113374507399</v>
      </c>
      <c r="M98" s="185"/>
      <c r="N98" s="186"/>
    </row>
    <row r="99" spans="2:14" x14ac:dyDescent="0.25">
      <c r="B99" s="117" t="s">
        <v>75</v>
      </c>
      <c r="C99" s="185">
        <v>8.1990271584920951</v>
      </c>
      <c r="D99" s="186">
        <v>0.35635152321556252</v>
      </c>
      <c r="E99" s="185">
        <v>14.005054759898904</v>
      </c>
      <c r="F99" s="186">
        <f t="shared" si="12"/>
        <v>5.8060276014068091</v>
      </c>
      <c r="G99" s="185">
        <v>5.8618128654970763</v>
      </c>
      <c r="H99" s="186">
        <f t="shared" si="12"/>
        <v>-8.1432418944018288</v>
      </c>
      <c r="I99" s="185">
        <v>5.2346087053946562</v>
      </c>
      <c r="J99" s="186">
        <f t="shared" si="12"/>
        <v>-0.62720416010242008</v>
      </c>
      <c r="K99" s="185">
        <v>6.1331573626867346</v>
      </c>
      <c r="L99" s="186">
        <f t="shared" si="13"/>
        <v>0.89854865729207845</v>
      </c>
      <c r="M99" s="185"/>
      <c r="N99" s="186"/>
    </row>
    <row r="100" spans="2:14" x14ac:dyDescent="0.25">
      <c r="B100" s="117" t="s">
        <v>77</v>
      </c>
      <c r="C100" s="185" t="s">
        <v>230</v>
      </c>
      <c r="D100" s="186" t="s">
        <v>230</v>
      </c>
      <c r="E100" s="185">
        <v>12.037222222222223</v>
      </c>
      <c r="F100" s="186" t="str">
        <f>IFERROR(E100-C100,"-")</f>
        <v>-</v>
      </c>
      <c r="G100" s="185">
        <v>8.0518100841709561</v>
      </c>
      <c r="H100" s="186">
        <f>IFERROR(G100-E100,"-")</f>
        <v>-3.9854121380512666</v>
      </c>
      <c r="I100" s="185">
        <v>5.1068981269986296</v>
      </c>
      <c r="J100" s="186">
        <f>IFERROR(I100-G100,"-")</f>
        <v>-2.9449119571723266</v>
      </c>
      <c r="K100" s="185">
        <v>5.8996194962855588</v>
      </c>
      <c r="L100" s="186">
        <f>IFERROR(K100-I100,"-")</f>
        <v>0.79272136928692927</v>
      </c>
      <c r="M100" s="185"/>
      <c r="N100" s="186"/>
    </row>
    <row r="101" spans="2:14" x14ac:dyDescent="0.25">
      <c r="B101" s="117" t="s">
        <v>79</v>
      </c>
      <c r="C101" s="185" t="s">
        <v>230</v>
      </c>
      <c r="D101" s="186" t="s">
        <v>230</v>
      </c>
      <c r="E101" s="185">
        <v>10.333473330533389</v>
      </c>
      <c r="F101" s="186" t="str">
        <f t="shared" ref="F101:J109" si="15">IFERROR(E101-C101,"-")</f>
        <v>-</v>
      </c>
      <c r="G101" s="185">
        <v>7.5680802630469604</v>
      </c>
      <c r="H101" s="186">
        <f t="shared" si="15"/>
        <v>-2.7653930674864284</v>
      </c>
      <c r="I101" s="185">
        <v>5.8374851013110849</v>
      </c>
      <c r="J101" s="186">
        <f t="shared" si="15"/>
        <v>-1.7305951617358755</v>
      </c>
      <c r="K101" s="185">
        <v>6.1456815157467837</v>
      </c>
      <c r="L101" s="186">
        <f t="shared" ref="L101:L109" si="16">IFERROR(K101-I101,"-")</f>
        <v>0.30819641443569878</v>
      </c>
      <c r="M101" s="185"/>
      <c r="N101" s="186"/>
    </row>
    <row r="102" spans="2:14" x14ac:dyDescent="0.25">
      <c r="B102" s="117" t="s">
        <v>81</v>
      </c>
      <c r="C102" s="185" t="s">
        <v>230</v>
      </c>
      <c r="D102" s="186" t="s">
        <v>230</v>
      </c>
      <c r="E102" s="185">
        <v>8.1765730880929333</v>
      </c>
      <c r="F102" s="186" t="str">
        <f t="shared" si="15"/>
        <v>-</v>
      </c>
      <c r="G102" s="185">
        <v>8.2189096215990833</v>
      </c>
      <c r="H102" s="186">
        <f t="shared" si="15"/>
        <v>4.2336533506150076E-2</v>
      </c>
      <c r="I102" s="185">
        <v>6.5708221225710011</v>
      </c>
      <c r="J102" s="186">
        <f t="shared" si="15"/>
        <v>-1.6480874990280823</v>
      </c>
      <c r="K102" s="185">
        <v>7.2864087783873881</v>
      </c>
      <c r="L102" s="186">
        <f t="shared" si="16"/>
        <v>0.71558665581638703</v>
      </c>
      <c r="M102" s="185"/>
      <c r="N102" s="186"/>
    </row>
    <row r="103" spans="2:14" x14ac:dyDescent="0.25">
      <c r="B103" s="117" t="s">
        <v>83</v>
      </c>
      <c r="C103" s="185" t="s">
        <v>230</v>
      </c>
      <c r="D103" s="186" t="s">
        <v>230</v>
      </c>
      <c r="E103" s="185">
        <v>9.841807909604519</v>
      </c>
      <c r="F103" s="186" t="str">
        <f t="shared" si="15"/>
        <v>-</v>
      </c>
      <c r="G103" s="185">
        <v>7.8831803086540342</v>
      </c>
      <c r="H103" s="186">
        <f t="shared" si="15"/>
        <v>-1.9586276009504848</v>
      </c>
      <c r="I103" s="185">
        <v>6.6500673854447436</v>
      </c>
      <c r="J103" s="186">
        <f t="shared" si="15"/>
        <v>-1.2331129232092906</v>
      </c>
      <c r="K103" s="185">
        <v>7.4098608193277311</v>
      </c>
      <c r="L103" s="186">
        <f t="shared" si="16"/>
        <v>0.75979343388298748</v>
      </c>
      <c r="M103" s="185"/>
      <c r="N103" s="186"/>
    </row>
    <row r="104" spans="2:14" x14ac:dyDescent="0.25">
      <c r="B104" s="117" t="s">
        <v>85</v>
      </c>
      <c r="C104" s="185">
        <v>6.097185185185185</v>
      </c>
      <c r="D104" s="186">
        <v>-2.5203484330781327</v>
      </c>
      <c r="E104" s="185">
        <v>9.0528089887640455</v>
      </c>
      <c r="F104" s="186">
        <f t="shared" si="15"/>
        <v>2.9556238035788605</v>
      </c>
      <c r="G104" s="185">
        <v>7.7771453913814765</v>
      </c>
      <c r="H104" s="186">
        <f t="shared" si="15"/>
        <v>-1.275663597382569</v>
      </c>
      <c r="I104" s="185">
        <v>8.0107416127133604</v>
      </c>
      <c r="J104" s="186">
        <f t="shared" si="15"/>
        <v>0.23359622133188385</v>
      </c>
      <c r="K104" s="185">
        <v>7.8473442622950822</v>
      </c>
      <c r="L104" s="186">
        <f t="shared" si="16"/>
        <v>-0.16339735041827819</v>
      </c>
      <c r="M104" s="185"/>
      <c r="N104" s="186"/>
    </row>
    <row r="105" spans="2:14" x14ac:dyDescent="0.25">
      <c r="B105" s="117" t="s">
        <v>87</v>
      </c>
      <c r="C105" s="185">
        <v>6.3997477931904161</v>
      </c>
      <c r="D105" s="186">
        <v>-1.8656489580074336</v>
      </c>
      <c r="E105" s="185">
        <v>8.8807339449541285</v>
      </c>
      <c r="F105" s="186">
        <f t="shared" si="15"/>
        <v>2.4809861517637124</v>
      </c>
      <c r="G105" s="185">
        <v>7.2970989466413396</v>
      </c>
      <c r="H105" s="186">
        <f t="shared" si="15"/>
        <v>-1.5836349983127889</v>
      </c>
      <c r="I105" s="185">
        <v>7.3590079278492979</v>
      </c>
      <c r="J105" s="186">
        <f t="shared" si="15"/>
        <v>6.1908981207958291E-2</v>
      </c>
      <c r="K105" s="185">
        <v>6.853787473233405</v>
      </c>
      <c r="L105" s="186">
        <f t="shared" si="16"/>
        <v>-0.50522045461589293</v>
      </c>
      <c r="M105" s="185"/>
      <c r="N105" s="186"/>
    </row>
    <row r="106" spans="2:14" x14ac:dyDescent="0.25">
      <c r="B106" s="117" t="s">
        <v>89</v>
      </c>
      <c r="C106" s="185">
        <v>5.1763901549680948</v>
      </c>
      <c r="D106" s="186">
        <v>-2.3042081541582871</v>
      </c>
      <c r="E106" s="185">
        <v>7.532561379070172</v>
      </c>
      <c r="F106" s="186">
        <f t="shared" si="15"/>
        <v>2.3561712241020771</v>
      </c>
      <c r="G106" s="185">
        <v>6.8283218332594799</v>
      </c>
      <c r="H106" s="186">
        <f t="shared" si="15"/>
        <v>-0.70423954581069204</v>
      </c>
      <c r="I106" s="185">
        <v>6.206409748365366</v>
      </c>
      <c r="J106" s="186">
        <f t="shared" si="15"/>
        <v>-0.62191208489411398</v>
      </c>
      <c r="K106" s="185">
        <v>6.4038626855407186</v>
      </c>
      <c r="L106" s="186">
        <f t="shared" si="16"/>
        <v>0.19745293717535262</v>
      </c>
      <c r="M106" s="185"/>
      <c r="N106" s="186"/>
    </row>
    <row r="107" spans="2:14" x14ac:dyDescent="0.25">
      <c r="B107" s="117" t="s">
        <v>91</v>
      </c>
      <c r="C107" s="185">
        <v>4.3857421875</v>
      </c>
      <c r="D107" s="186">
        <v>-2.9835126327188641</v>
      </c>
      <c r="E107" s="185">
        <v>8.5613607460788472</v>
      </c>
      <c r="F107" s="186">
        <f t="shared" si="15"/>
        <v>4.1756185585788472</v>
      </c>
      <c r="G107" s="185">
        <v>7.5981374722838133</v>
      </c>
      <c r="H107" s="186">
        <f t="shared" si="15"/>
        <v>-0.96322327379503392</v>
      </c>
      <c r="I107" s="185">
        <v>6.6887816646562124</v>
      </c>
      <c r="J107" s="186">
        <f t="shared" si="15"/>
        <v>-0.90935580762760093</v>
      </c>
      <c r="K107" s="185">
        <v>6.3679612269625663</v>
      </c>
      <c r="L107" s="186">
        <f t="shared" si="16"/>
        <v>-0.3208204376936461</v>
      </c>
      <c r="M107" s="185"/>
      <c r="N107" s="186"/>
    </row>
    <row r="108" spans="2:14" x14ac:dyDescent="0.25">
      <c r="B108" s="117" t="s">
        <v>93</v>
      </c>
      <c r="C108" s="185">
        <v>8.2757863935625462</v>
      </c>
      <c r="D108" s="186">
        <v>0.50696637471635242</v>
      </c>
      <c r="E108" s="185">
        <v>7.9421218694537563</v>
      </c>
      <c r="F108" s="186">
        <f t="shared" si="15"/>
        <v>-0.33366452410878988</v>
      </c>
      <c r="G108" s="185">
        <v>5.8612209341285268</v>
      </c>
      <c r="H108" s="186">
        <f t="shared" si="15"/>
        <v>-2.0809009353252295</v>
      </c>
      <c r="I108" s="185">
        <v>6.275511432009627</v>
      </c>
      <c r="J108" s="186">
        <f t="shared" si="15"/>
        <v>0.41429049788110017</v>
      </c>
      <c r="K108" s="185">
        <v>5.4969373126547634</v>
      </c>
      <c r="L108" s="186">
        <f t="shared" si="16"/>
        <v>-0.77857411935486365</v>
      </c>
      <c r="M108" s="185"/>
      <c r="N108" s="186"/>
    </row>
    <row r="109" spans="2:14" ht="15.75" x14ac:dyDescent="0.25">
      <c r="B109" s="120" t="s">
        <v>30</v>
      </c>
      <c r="C109" s="187">
        <v>6.7561589488727254</v>
      </c>
      <c r="D109" s="188">
        <v>-1.2263420342181126</v>
      </c>
      <c r="E109" s="187">
        <v>8.7250281473493914</v>
      </c>
      <c r="F109" s="188">
        <f t="shared" si="15"/>
        <v>1.968869198476666</v>
      </c>
      <c r="G109" s="187">
        <v>7.2914212309392115</v>
      </c>
      <c r="H109" s="188">
        <f t="shared" si="15"/>
        <v>-1.4336069164101799</v>
      </c>
      <c r="I109" s="187">
        <v>6.2369073253971479</v>
      </c>
      <c r="J109" s="188">
        <f t="shared" si="15"/>
        <v>-1.0545139055420636</v>
      </c>
      <c r="K109" s="187">
        <v>6.5780161509250608</v>
      </c>
      <c r="L109" s="188">
        <f t="shared" si="16"/>
        <v>0.34110882552791288</v>
      </c>
      <c r="M109" s="187">
        <v>5.7032714213568259</v>
      </c>
      <c r="N109" s="188">
        <v>-1.093343283935206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8" t="s">
        <v>281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0" t="s">
        <v>110</v>
      </c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</row>
    <row r="117" spans="1:15" ht="22.5" thickTop="1" thickBot="1" x14ac:dyDescent="0.3">
      <c r="B117" s="109"/>
      <c r="C117" s="292">
        <v>2020</v>
      </c>
      <c r="D117" s="293"/>
      <c r="E117" s="294">
        <v>2021</v>
      </c>
      <c r="F117" s="293"/>
      <c r="G117" s="294">
        <v>2022</v>
      </c>
      <c r="H117" s="293"/>
      <c r="I117" s="294">
        <v>2023</v>
      </c>
      <c r="J117" s="293"/>
      <c r="K117" s="294">
        <v>2024</v>
      </c>
      <c r="L117" s="293"/>
      <c r="M117" s="294">
        <v>2025</v>
      </c>
      <c r="N117" s="295"/>
    </row>
    <row r="118" spans="1:15" ht="16.5" thickTop="1" thickBot="1" x14ac:dyDescent="0.3">
      <c r="B118" s="85"/>
      <c r="C118" s="114" t="s">
        <v>69</v>
      </c>
      <c r="D118" s="115" t="str">
        <f>CONCATENATE("dif ",RIGHT(C117,2),"/",RIGHT(C117-1,2))</f>
        <v>dif 20/19</v>
      </c>
      <c r="E118" s="116" t="s">
        <v>69</v>
      </c>
      <c r="F118" s="115" t="str">
        <f>CONCATENATE("dif ",RIGHT(E117,2),"/",RIGHT(C117,2))</f>
        <v>dif 21/20</v>
      </c>
      <c r="G118" s="116" t="s">
        <v>69</v>
      </c>
      <c r="H118" s="115" t="str">
        <f>CONCATENATE("dif ",RIGHT(G117,2),"/",RIGHT(E117,2))</f>
        <v>dif 22/21</v>
      </c>
      <c r="I118" s="116" t="s">
        <v>69</v>
      </c>
      <c r="J118" s="115" t="str">
        <f>CONCATENATE("dif ",RIGHT(I117,2),"/",RIGHT(G117,2))</f>
        <v>dif 23/22</v>
      </c>
      <c r="K118" s="116" t="s">
        <v>69</v>
      </c>
      <c r="L118" s="115" t="str">
        <f>CONCATENATE("dif ",RIGHT(K117,2),"/",RIGHT(I117,2))</f>
        <v>dif 24/23</v>
      </c>
      <c r="M118" s="116" t="s">
        <v>69</v>
      </c>
      <c r="N118" s="115" t="str">
        <f>CONCATENATE("dif ",RIGHT(M117,2),"/",RIGHT(K117,2))</f>
        <v>dif 25/24</v>
      </c>
    </row>
    <row r="119" spans="1:15" x14ac:dyDescent="0.25">
      <c r="B119" s="117" t="s">
        <v>71</v>
      </c>
      <c r="C119" s="185">
        <v>6.9637502059647387</v>
      </c>
      <c r="D119" s="186">
        <v>-1.2299426108544163</v>
      </c>
      <c r="E119" s="185">
        <v>23.921666666666667</v>
      </c>
      <c r="F119" s="186">
        <f t="shared" ref="F119:J121" si="17">IFERROR(E119-C119,"-")</f>
        <v>16.957916460701927</v>
      </c>
      <c r="G119" s="185">
        <v>11.427258462228201</v>
      </c>
      <c r="H119" s="186">
        <f t="shared" si="17"/>
        <v>-12.494408204438466</v>
      </c>
      <c r="I119" s="185">
        <v>6.5380669546436287</v>
      </c>
      <c r="J119" s="186">
        <f t="shared" si="17"/>
        <v>-4.889191507584572</v>
      </c>
      <c r="K119" s="185">
        <v>7.0759036144578316</v>
      </c>
      <c r="L119" s="186">
        <f t="shared" ref="L119:L121" si="18">IFERROR(K119-I119,"-")</f>
        <v>0.53783665981420281</v>
      </c>
      <c r="M119" s="185">
        <v>5.3075824063679971</v>
      </c>
      <c r="N119" s="186">
        <f t="shared" ref="N119:N121" si="19">IFERROR(M119-K119,"-")</f>
        <v>-1.7683212080898345</v>
      </c>
    </row>
    <row r="120" spans="1:15" x14ac:dyDescent="0.25">
      <c r="B120" s="117" t="s">
        <v>73</v>
      </c>
      <c r="C120" s="185">
        <v>6.9527415509746175</v>
      </c>
      <c r="D120" s="186">
        <v>-0.5340194814983219</v>
      </c>
      <c r="E120" s="185">
        <v>11.833333333333334</v>
      </c>
      <c r="F120" s="186">
        <f t="shared" si="17"/>
        <v>4.8805917823587164</v>
      </c>
      <c r="G120" s="185">
        <v>8.8209509658246663</v>
      </c>
      <c r="H120" s="186">
        <f t="shared" si="17"/>
        <v>-3.0123823675086676</v>
      </c>
      <c r="I120" s="185">
        <v>5.1562280701754384</v>
      </c>
      <c r="J120" s="186">
        <f t="shared" si="17"/>
        <v>-3.6647228956492279</v>
      </c>
      <c r="K120" s="185">
        <v>6.4152956869719873</v>
      </c>
      <c r="L120" s="186">
        <f t="shared" si="18"/>
        <v>1.2590676167965489</v>
      </c>
      <c r="M120" s="185"/>
      <c r="N120" s="186"/>
    </row>
    <row r="121" spans="1:15" x14ac:dyDescent="0.25">
      <c r="B121" s="117" t="s">
        <v>75</v>
      </c>
      <c r="C121" s="185">
        <v>10.226860968885388</v>
      </c>
      <c r="D121" s="186">
        <v>2.9136342246993419</v>
      </c>
      <c r="E121" s="185">
        <v>17.187134502923978</v>
      </c>
      <c r="F121" s="186">
        <f t="shared" si="17"/>
        <v>6.9602735340385902</v>
      </c>
      <c r="G121" s="185">
        <v>6.1370344342937457</v>
      </c>
      <c r="H121" s="186">
        <f t="shared" si="17"/>
        <v>-11.050100068630233</v>
      </c>
      <c r="I121" s="185">
        <v>4.7230411864558208</v>
      </c>
      <c r="J121" s="186">
        <f t="shared" si="17"/>
        <v>-1.4139932478379249</v>
      </c>
      <c r="K121" s="185">
        <v>5.6702086553323028</v>
      </c>
      <c r="L121" s="186">
        <f t="shared" si="18"/>
        <v>0.94716746887648195</v>
      </c>
      <c r="M121" s="185"/>
      <c r="N121" s="186"/>
    </row>
    <row r="122" spans="1:15" x14ac:dyDescent="0.25">
      <c r="B122" s="117" t="s">
        <v>77</v>
      </c>
      <c r="C122" s="185" t="s">
        <v>230</v>
      </c>
      <c r="D122" s="186" t="s">
        <v>230</v>
      </c>
      <c r="E122" s="185">
        <v>29.11392405063291</v>
      </c>
      <c r="F122" s="186" t="str">
        <f>IFERROR(E122-C122,"-")</f>
        <v>-</v>
      </c>
      <c r="G122" s="185">
        <v>7.9394441611422746</v>
      </c>
      <c r="H122" s="186">
        <f>IFERROR(G122-E122,"-")</f>
        <v>-21.174479889490634</v>
      </c>
      <c r="I122" s="185">
        <v>4.8056677018633538</v>
      </c>
      <c r="J122" s="186">
        <f>IFERROR(I122-G122,"-")</f>
        <v>-3.1337764592789208</v>
      </c>
      <c r="K122" s="185">
        <v>5.6477987421383649</v>
      </c>
      <c r="L122" s="186">
        <f>IFERROR(K122-I122,"-")</f>
        <v>0.84213104027501107</v>
      </c>
      <c r="M122" s="185"/>
      <c r="N122" s="186"/>
    </row>
    <row r="123" spans="1:15" x14ac:dyDescent="0.25">
      <c r="B123" s="117" t="s">
        <v>79</v>
      </c>
      <c r="C123" s="185" t="s">
        <v>230</v>
      </c>
      <c r="D123" s="186" t="s">
        <v>230</v>
      </c>
      <c r="E123" s="185">
        <v>14.308724832214764</v>
      </c>
      <c r="F123" s="186" t="str">
        <f t="shared" ref="F123:J131" si="20">IFERROR(E123-C123,"-")</f>
        <v>-</v>
      </c>
      <c r="G123" s="185">
        <v>7.2566325190438663</v>
      </c>
      <c r="H123" s="186">
        <f t="shared" si="20"/>
        <v>-7.0520923131708981</v>
      </c>
      <c r="I123" s="185">
        <v>5.3315962007228714</v>
      </c>
      <c r="J123" s="186">
        <f t="shared" si="20"/>
        <v>-1.9250363183209949</v>
      </c>
      <c r="K123" s="185">
        <v>5.6281161403851794</v>
      </c>
      <c r="L123" s="186">
        <f t="shared" ref="L123:L131" si="21">IFERROR(K123-I123,"-")</f>
        <v>0.29651993966230794</v>
      </c>
      <c r="M123" s="185"/>
      <c r="N123" s="186"/>
    </row>
    <row r="124" spans="1:15" x14ac:dyDescent="0.25">
      <c r="B124" s="117" t="s">
        <v>81</v>
      </c>
      <c r="C124" s="185" t="s">
        <v>230</v>
      </c>
      <c r="D124" s="186" t="s">
        <v>230</v>
      </c>
      <c r="E124" s="185">
        <v>12.987714987714988</v>
      </c>
      <c r="F124" s="186" t="str">
        <f t="shared" si="20"/>
        <v>-</v>
      </c>
      <c r="G124" s="185">
        <v>7.4575471698113205</v>
      </c>
      <c r="H124" s="186">
        <f t="shared" si="20"/>
        <v>-5.5301678179036671</v>
      </c>
      <c r="I124" s="185">
        <v>6.3493812663716014</v>
      </c>
      <c r="J124" s="186">
        <f t="shared" si="20"/>
        <v>-1.1081659034397191</v>
      </c>
      <c r="K124" s="185">
        <v>7.3081058726220016</v>
      </c>
      <c r="L124" s="186">
        <f t="shared" si="21"/>
        <v>0.95872460625040024</v>
      </c>
      <c r="M124" s="185"/>
      <c r="N124" s="186"/>
    </row>
    <row r="125" spans="1:15" x14ac:dyDescent="0.25">
      <c r="B125" s="117" t="s">
        <v>83</v>
      </c>
      <c r="C125" s="185" t="s">
        <v>230</v>
      </c>
      <c r="D125" s="186" t="s">
        <v>230</v>
      </c>
      <c r="E125" s="185">
        <v>8.2203659506762126</v>
      </c>
      <c r="F125" s="186" t="str">
        <f t="shared" si="20"/>
        <v>-</v>
      </c>
      <c r="G125" s="185">
        <v>7.105190204835977</v>
      </c>
      <c r="H125" s="186">
        <f t="shared" si="20"/>
        <v>-1.1151757458402356</v>
      </c>
      <c r="I125" s="185">
        <v>5.7398599958822318</v>
      </c>
      <c r="J125" s="186">
        <f t="shared" si="20"/>
        <v>-1.3653302089537451</v>
      </c>
      <c r="K125" s="185">
        <v>7.6511909568025835</v>
      </c>
      <c r="L125" s="186">
        <f t="shared" si="21"/>
        <v>1.9113309609203517</v>
      </c>
      <c r="M125" s="185"/>
      <c r="N125" s="186"/>
    </row>
    <row r="126" spans="1:15" x14ac:dyDescent="0.25">
      <c r="B126" s="117" t="s">
        <v>85</v>
      </c>
      <c r="C126" s="185">
        <v>5.1117370892018776</v>
      </c>
      <c r="D126" s="186">
        <v>-3.3296669492959516</v>
      </c>
      <c r="E126" s="185">
        <v>8.5341272146383975</v>
      </c>
      <c r="F126" s="186">
        <f t="shared" si="20"/>
        <v>3.4223901254365199</v>
      </c>
      <c r="G126" s="185">
        <v>7.0737927292457945</v>
      </c>
      <c r="H126" s="186">
        <f t="shared" si="20"/>
        <v>-1.460334485392603</v>
      </c>
      <c r="I126" s="185">
        <v>8.2577308362369344</v>
      </c>
      <c r="J126" s="186">
        <f t="shared" si="20"/>
        <v>1.1839381069911399</v>
      </c>
      <c r="K126" s="185">
        <v>8.3209278870398382</v>
      </c>
      <c r="L126" s="186">
        <f t="shared" si="21"/>
        <v>6.3197050802903831E-2</v>
      </c>
      <c r="M126" s="185"/>
      <c r="N126" s="186"/>
    </row>
    <row r="127" spans="1:15" x14ac:dyDescent="0.25">
      <c r="B127" s="117" t="s">
        <v>87</v>
      </c>
      <c r="C127" s="185">
        <v>5.2950423216444982</v>
      </c>
      <c r="D127" s="186">
        <v>-2.7656598780170931</v>
      </c>
      <c r="E127" s="185">
        <v>8.8707849249079054</v>
      </c>
      <c r="F127" s="186">
        <f t="shared" si="20"/>
        <v>3.5757426032634072</v>
      </c>
      <c r="G127" s="185">
        <v>7.4258753091240397</v>
      </c>
      <c r="H127" s="186">
        <f t="shared" si="20"/>
        <v>-1.4449096157838657</v>
      </c>
      <c r="I127" s="185">
        <v>7.502688172043011</v>
      </c>
      <c r="J127" s="186">
        <f t="shared" si="20"/>
        <v>7.681286291897127E-2</v>
      </c>
      <c r="K127" s="185">
        <v>7.0556511180815544</v>
      </c>
      <c r="L127" s="186">
        <f t="shared" si="21"/>
        <v>-0.44703705396145654</v>
      </c>
      <c r="M127" s="185"/>
      <c r="N127" s="186"/>
    </row>
    <row r="128" spans="1:15" x14ac:dyDescent="0.25">
      <c r="A128" s="123"/>
      <c r="B128" s="117" t="s">
        <v>89</v>
      </c>
      <c r="C128" s="185">
        <v>4.2314881380301941</v>
      </c>
      <c r="D128" s="186">
        <v>-3.1209390464358258</v>
      </c>
      <c r="E128" s="185">
        <v>7.5337959750173491</v>
      </c>
      <c r="F128" s="186">
        <f t="shared" si="20"/>
        <v>3.302307836987155</v>
      </c>
      <c r="G128" s="185">
        <v>6.6977941890972694</v>
      </c>
      <c r="H128" s="186">
        <f t="shared" si="20"/>
        <v>-0.83600178592007968</v>
      </c>
      <c r="I128" s="185">
        <v>6.1844487109160724</v>
      </c>
      <c r="J128" s="186">
        <f t="shared" si="20"/>
        <v>-0.51334547818119702</v>
      </c>
      <c r="K128" s="185">
        <v>6.4350112697220139</v>
      </c>
      <c r="L128" s="186">
        <f t="shared" si="21"/>
        <v>0.25056255880594147</v>
      </c>
      <c r="M128" s="185"/>
      <c r="N128" s="186"/>
    </row>
    <row r="129" spans="2:15" x14ac:dyDescent="0.25">
      <c r="B129" s="117" t="s">
        <v>91</v>
      </c>
      <c r="C129" s="185">
        <v>4.2414738124238731</v>
      </c>
      <c r="D129" s="186">
        <v>-3.179768672546067</v>
      </c>
      <c r="E129" s="185">
        <v>9.3559194428759653</v>
      </c>
      <c r="F129" s="186">
        <f t="shared" si="20"/>
        <v>5.1144456304520922</v>
      </c>
      <c r="G129" s="185">
        <v>8.585074626865671</v>
      </c>
      <c r="H129" s="186">
        <f t="shared" si="20"/>
        <v>-0.77084481601029431</v>
      </c>
      <c r="I129" s="185">
        <v>6.8399476668120363</v>
      </c>
      <c r="J129" s="186">
        <f t="shared" si="20"/>
        <v>-1.7451269600536348</v>
      </c>
      <c r="K129" s="185">
        <v>6.2889388104407358</v>
      </c>
      <c r="L129" s="186">
        <f t="shared" si="21"/>
        <v>-0.55100885637130048</v>
      </c>
      <c r="M129" s="185"/>
      <c r="N129" s="186"/>
    </row>
    <row r="130" spans="2:15" x14ac:dyDescent="0.25">
      <c r="B130" s="117" t="s">
        <v>93</v>
      </c>
      <c r="C130" s="185">
        <v>8.8838289962825279</v>
      </c>
      <c r="D130" s="186">
        <v>1.5318691972875529</v>
      </c>
      <c r="E130" s="185">
        <v>10.613690865489426</v>
      </c>
      <c r="F130" s="186">
        <f t="shared" si="20"/>
        <v>1.7298618692068981</v>
      </c>
      <c r="G130" s="185">
        <v>5.9148119723714503</v>
      </c>
      <c r="H130" s="186">
        <f t="shared" si="20"/>
        <v>-4.6988788931179757</v>
      </c>
      <c r="I130" s="185">
        <v>6.3220577871740664</v>
      </c>
      <c r="J130" s="186">
        <f t="shared" si="20"/>
        <v>0.40724581480261612</v>
      </c>
      <c r="K130" s="185">
        <v>4.8761477918670746</v>
      </c>
      <c r="L130" s="186">
        <f t="shared" si="21"/>
        <v>-1.4459099953069918</v>
      </c>
      <c r="M130" s="185"/>
      <c r="N130" s="186"/>
    </row>
    <row r="131" spans="2:15" ht="15.75" x14ac:dyDescent="0.25">
      <c r="B131" s="120" t="s">
        <v>30</v>
      </c>
      <c r="C131" s="187">
        <v>6.8703282541126525</v>
      </c>
      <c r="D131" s="188">
        <v>-0.88982415413302451</v>
      </c>
      <c r="E131" s="187">
        <v>9.382254214530807</v>
      </c>
      <c r="F131" s="188">
        <f t="shared" si="20"/>
        <v>2.5119259604181545</v>
      </c>
      <c r="G131" s="187">
        <v>7.421225937183384</v>
      </c>
      <c r="H131" s="188">
        <f t="shared" si="20"/>
        <v>-1.961028277347423</v>
      </c>
      <c r="I131" s="187">
        <v>6.0541886533237577</v>
      </c>
      <c r="J131" s="188">
        <f t="shared" si="20"/>
        <v>-1.3670372838596263</v>
      </c>
      <c r="K131" s="187">
        <v>6.5252711292339853</v>
      </c>
      <c r="L131" s="188">
        <f t="shared" si="21"/>
        <v>0.47108247591022767</v>
      </c>
      <c r="M131" s="187">
        <v>5.3075824063679971</v>
      </c>
      <c r="N131" s="188">
        <v>-1.7683212080898345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68" t="s">
        <v>282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0" t="s">
        <v>113</v>
      </c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</row>
    <row r="139" spans="2:15" ht="22.5" thickTop="1" thickBot="1" x14ac:dyDescent="0.3">
      <c r="B139" s="109"/>
      <c r="C139" s="292">
        <v>2020</v>
      </c>
      <c r="D139" s="293"/>
      <c r="E139" s="294">
        <v>2021</v>
      </c>
      <c r="F139" s="293"/>
      <c r="G139" s="294">
        <v>2022</v>
      </c>
      <c r="H139" s="293"/>
      <c r="I139" s="294">
        <v>2023</v>
      </c>
      <c r="J139" s="293"/>
      <c r="K139" s="294">
        <v>2024</v>
      </c>
      <c r="L139" s="293"/>
      <c r="M139" s="294">
        <v>2025</v>
      </c>
      <c r="N139" s="295"/>
    </row>
    <row r="140" spans="2:15" ht="16.5" thickTop="1" thickBot="1" x14ac:dyDescent="0.3">
      <c r="B140" s="85"/>
      <c r="C140" s="114" t="s">
        <v>69</v>
      </c>
      <c r="D140" s="115" t="str">
        <f>CONCATENATE("dif ",RIGHT(C139,2),"/",RIGHT(C139-1,2))</f>
        <v>dif 20/19</v>
      </c>
      <c r="E140" s="116" t="s">
        <v>69</v>
      </c>
      <c r="F140" s="115" t="str">
        <f>CONCATENATE("dif ",RIGHT(E139,2),"/",RIGHT(C139,2))</f>
        <v>dif 21/20</v>
      </c>
      <c r="G140" s="116" t="s">
        <v>69</v>
      </c>
      <c r="H140" s="115" t="str">
        <f>CONCATENATE("dif ",RIGHT(G139,2),"/",RIGHT(E139,2))</f>
        <v>dif 22/21</v>
      </c>
      <c r="I140" s="116" t="s">
        <v>69</v>
      </c>
      <c r="J140" s="115" t="str">
        <f>CONCATENATE("dif ",RIGHT(I139,2),"/",RIGHT(G139,2))</f>
        <v>dif 23/22</v>
      </c>
      <c r="K140" s="116" t="s">
        <v>69</v>
      </c>
      <c r="L140" s="115" t="str">
        <f>CONCATENATE("dif ",RIGHT(K139,2),"/",RIGHT(I139,2))</f>
        <v>dif 24/23</v>
      </c>
      <c r="M140" s="116" t="s">
        <v>69</v>
      </c>
      <c r="N140" s="115" t="str">
        <f>CONCATENATE("dif ",RIGHT(M139,2),"/",RIGHT(K139,2))</f>
        <v>dif 25/24</v>
      </c>
    </row>
    <row r="141" spans="2:15" x14ac:dyDescent="0.25">
      <c r="B141" s="117" t="s">
        <v>71</v>
      </c>
      <c r="C141" s="185">
        <v>10.206690561529271</v>
      </c>
      <c r="D141" s="186">
        <v>2.5739234503685537E-3</v>
      </c>
      <c r="E141" s="185">
        <v>2.5</v>
      </c>
      <c r="F141" s="186">
        <f t="shared" ref="F141:J143" si="22">IFERROR(E141-C141,"-")</f>
        <v>-7.7066905615292711</v>
      </c>
      <c r="G141" s="185">
        <v>7.3069016152716593</v>
      </c>
      <c r="H141" s="186">
        <f t="shared" si="22"/>
        <v>4.8069016152716593</v>
      </c>
      <c r="I141" s="185">
        <v>6.2490613266583228</v>
      </c>
      <c r="J141" s="186">
        <f t="shared" si="22"/>
        <v>-1.0578402886133365</v>
      </c>
      <c r="K141" s="185">
        <v>5.2128966223132034</v>
      </c>
      <c r="L141" s="186">
        <f t="shared" ref="L141:L143" si="23">IFERROR(K141-I141,"-")</f>
        <v>-1.0361647043451194</v>
      </c>
      <c r="M141" s="185">
        <v>8.7137850467289724</v>
      </c>
      <c r="N141" s="186">
        <f t="shared" ref="N141:N143" si="24">IFERROR(M141-K141,"-")</f>
        <v>3.500888424415769</v>
      </c>
    </row>
    <row r="142" spans="2:15" x14ac:dyDescent="0.25">
      <c r="B142" s="117" t="s">
        <v>73</v>
      </c>
      <c r="C142" s="185">
        <v>7.9724409448818898</v>
      </c>
      <c r="D142" s="186">
        <v>-2.2163837179312127</v>
      </c>
      <c r="E142" s="185">
        <v>9.4146341463414629</v>
      </c>
      <c r="F142" s="186">
        <f t="shared" si="22"/>
        <v>1.4421932014595731</v>
      </c>
      <c r="G142" s="185">
        <v>7.6997971602434081</v>
      </c>
      <c r="H142" s="186">
        <f t="shared" si="22"/>
        <v>-1.7148369860980548</v>
      </c>
      <c r="I142" s="185">
        <v>5.5432989690721648</v>
      </c>
      <c r="J142" s="186">
        <f t="shared" si="22"/>
        <v>-2.1564981911712433</v>
      </c>
      <c r="K142" s="185">
        <v>6.93213296398892</v>
      </c>
      <c r="L142" s="186">
        <f t="shared" si="23"/>
        <v>1.3888339949167552</v>
      </c>
      <c r="M142" s="185"/>
      <c r="N142" s="186"/>
    </row>
    <row r="143" spans="2:15" x14ac:dyDescent="0.25">
      <c r="B143" s="117" t="s">
        <v>75</v>
      </c>
      <c r="C143" s="185">
        <v>4.5850622406639001</v>
      </c>
      <c r="D143" s="186">
        <v>-6.706719846132037</v>
      </c>
      <c r="E143" s="185">
        <v>12.169139465875372</v>
      </c>
      <c r="F143" s="186">
        <f t="shared" si="22"/>
        <v>7.5840772252114714</v>
      </c>
      <c r="G143" s="185">
        <v>4.5830090791180282</v>
      </c>
      <c r="H143" s="186">
        <f t="shared" si="22"/>
        <v>-7.5861303867573433</v>
      </c>
      <c r="I143" s="185">
        <v>6.3925327951564075</v>
      </c>
      <c r="J143" s="186">
        <f t="shared" si="22"/>
        <v>1.8095237160383792</v>
      </c>
      <c r="K143" s="185">
        <v>6.4939759036144578</v>
      </c>
      <c r="L143" s="186">
        <f t="shared" si="23"/>
        <v>0.10144310845805027</v>
      </c>
      <c r="M143" s="185"/>
      <c r="N143" s="186"/>
    </row>
    <row r="144" spans="2:15" x14ac:dyDescent="0.25">
      <c r="B144" s="117" t="s">
        <v>77</v>
      </c>
      <c r="C144" s="185" t="s">
        <v>230</v>
      </c>
      <c r="D144" s="186" t="s">
        <v>230</v>
      </c>
      <c r="E144" s="185">
        <v>16.604166666666668</v>
      </c>
      <c r="F144" s="186" t="str">
        <f>IFERROR(E144-C144,"-")</f>
        <v>-</v>
      </c>
      <c r="G144" s="185">
        <v>8.2644444444444449</v>
      </c>
      <c r="H144" s="186">
        <f>IFERROR(G144-E144,"-")</f>
        <v>-8.3397222222222229</v>
      </c>
      <c r="I144" s="185">
        <v>6.2307692307692308</v>
      </c>
      <c r="J144" s="186">
        <f>IFERROR(I144-G144,"-")</f>
        <v>-2.0336752136752141</v>
      </c>
      <c r="K144" s="185">
        <v>7.5632377740303545</v>
      </c>
      <c r="L144" s="186">
        <f>IFERROR(K144-I144,"-")</f>
        <v>1.3324685432611236</v>
      </c>
      <c r="M144" s="185"/>
      <c r="N144" s="186"/>
    </row>
    <row r="145" spans="1:15" x14ac:dyDescent="0.25">
      <c r="B145" s="117" t="s">
        <v>79</v>
      </c>
      <c r="C145" s="185" t="s">
        <v>230</v>
      </c>
      <c r="D145" s="186" t="s">
        <v>230</v>
      </c>
      <c r="E145" s="185">
        <v>14.590452261306533</v>
      </c>
      <c r="F145" s="186" t="str">
        <f t="shared" ref="F145:J153" si="25">IFERROR(E145-C145,"-")</f>
        <v>-</v>
      </c>
      <c r="G145" s="185">
        <v>9.8229166666666661</v>
      </c>
      <c r="H145" s="186">
        <f t="shared" si="25"/>
        <v>-4.7675355946398668</v>
      </c>
      <c r="I145" s="185">
        <v>13.061185468451242</v>
      </c>
      <c r="J145" s="186">
        <f t="shared" si="25"/>
        <v>3.2382688017845762</v>
      </c>
      <c r="K145" s="185">
        <v>7.9407540394973068</v>
      </c>
      <c r="L145" s="186">
        <f t="shared" ref="L145:L153" si="26">IFERROR(K145-I145,"-")</f>
        <v>-5.1204314289539354</v>
      </c>
      <c r="M145" s="185"/>
      <c r="N145" s="186"/>
    </row>
    <row r="146" spans="1:15" x14ac:dyDescent="0.25">
      <c r="B146" s="117" t="s">
        <v>81</v>
      </c>
      <c r="C146" s="185" t="s">
        <v>230</v>
      </c>
      <c r="D146" s="186" t="s">
        <v>230</v>
      </c>
      <c r="E146" s="185">
        <v>4.7831498324557202</v>
      </c>
      <c r="F146" s="186" t="str">
        <f t="shared" si="25"/>
        <v>-</v>
      </c>
      <c r="G146" s="185">
        <v>12.960893854748603</v>
      </c>
      <c r="H146" s="186">
        <f t="shared" si="25"/>
        <v>8.1777440222928828</v>
      </c>
      <c r="I146" s="185">
        <v>6.6303317535545023</v>
      </c>
      <c r="J146" s="186">
        <f t="shared" si="25"/>
        <v>-6.3305621011941007</v>
      </c>
      <c r="K146" s="185">
        <v>6.8303393213572852</v>
      </c>
      <c r="L146" s="186">
        <f t="shared" si="26"/>
        <v>0.20000756780278284</v>
      </c>
      <c r="M146" s="185"/>
      <c r="N146" s="186"/>
    </row>
    <row r="147" spans="1:15" x14ac:dyDescent="0.25">
      <c r="B147" s="117" t="s">
        <v>83</v>
      </c>
      <c r="C147" s="185" t="s">
        <v>230</v>
      </c>
      <c r="D147" s="186" t="s">
        <v>230</v>
      </c>
      <c r="E147" s="185">
        <v>13.025882352941176</v>
      </c>
      <c r="F147" s="186" t="str">
        <f t="shared" si="25"/>
        <v>-</v>
      </c>
      <c r="G147" s="185">
        <v>13.676595744680851</v>
      </c>
      <c r="H147" s="186">
        <f t="shared" si="25"/>
        <v>0.65071339173967502</v>
      </c>
      <c r="I147" s="185">
        <v>7.0081521739130439</v>
      </c>
      <c r="J147" s="186">
        <f t="shared" si="25"/>
        <v>-6.6684435707678071</v>
      </c>
      <c r="K147" s="185">
        <v>6.9790476190476189</v>
      </c>
      <c r="L147" s="186">
        <f t="shared" si="26"/>
        <v>-2.9104554865424959E-2</v>
      </c>
      <c r="M147" s="185"/>
      <c r="N147" s="186"/>
    </row>
    <row r="148" spans="1:15" x14ac:dyDescent="0.25">
      <c r="B148" s="117" t="s">
        <v>85</v>
      </c>
      <c r="C148" s="185">
        <v>6.7066326530612246</v>
      </c>
      <c r="D148" s="186">
        <v>-0.55278157288019791</v>
      </c>
      <c r="E148" s="185">
        <v>9.3961218836565106</v>
      </c>
      <c r="F148" s="186">
        <f t="shared" si="25"/>
        <v>2.689489230595286</v>
      </c>
      <c r="G148" s="185">
        <v>8.1945205479452063</v>
      </c>
      <c r="H148" s="186">
        <f t="shared" si="25"/>
        <v>-1.2016013357113042</v>
      </c>
      <c r="I148" s="185">
        <v>8.0383480825958706</v>
      </c>
      <c r="J148" s="186">
        <f t="shared" si="25"/>
        <v>-0.15617246534933571</v>
      </c>
      <c r="K148" s="185">
        <v>7.5965217391304352</v>
      </c>
      <c r="L148" s="186">
        <f t="shared" si="26"/>
        <v>-0.44182634346543548</v>
      </c>
      <c r="M148" s="185"/>
      <c r="N148" s="186"/>
    </row>
    <row r="149" spans="1:15" x14ac:dyDescent="0.25">
      <c r="B149" s="117" t="s">
        <v>87</v>
      </c>
      <c r="C149" s="185">
        <v>9.6896551724137936</v>
      </c>
      <c r="D149" s="186">
        <v>1.0668828951860707</v>
      </c>
      <c r="E149" s="185">
        <v>7.9540229885057467</v>
      </c>
      <c r="F149" s="186">
        <f t="shared" si="25"/>
        <v>-1.7356321839080469</v>
      </c>
      <c r="G149" s="185">
        <v>4.7848410757946214</v>
      </c>
      <c r="H149" s="186">
        <f t="shared" si="25"/>
        <v>-3.1691819127111254</v>
      </c>
      <c r="I149" s="185">
        <v>6.5543859649122806</v>
      </c>
      <c r="J149" s="186">
        <f t="shared" si="25"/>
        <v>1.7695448891176593</v>
      </c>
      <c r="K149" s="185">
        <v>7.6707818930041149</v>
      </c>
      <c r="L149" s="186">
        <f t="shared" si="26"/>
        <v>1.1163959280918343</v>
      </c>
      <c r="M149" s="185"/>
      <c r="N149" s="186"/>
    </row>
    <row r="150" spans="1:15" x14ac:dyDescent="0.25">
      <c r="A150" s="123"/>
      <c r="B150" s="117" t="s">
        <v>89</v>
      </c>
      <c r="C150" s="185">
        <v>5.1395348837209305</v>
      </c>
      <c r="D150" s="186">
        <v>-3.181732084604862</v>
      </c>
      <c r="E150" s="185">
        <v>7.3981191222570537</v>
      </c>
      <c r="F150" s="186">
        <f t="shared" si="25"/>
        <v>2.2585842385361232</v>
      </c>
      <c r="G150" s="185">
        <v>6.2121212121212119</v>
      </c>
      <c r="H150" s="186">
        <f t="shared" si="25"/>
        <v>-1.1859979101358418</v>
      </c>
      <c r="I150" s="185">
        <v>7.5462478184991273</v>
      </c>
      <c r="J150" s="186">
        <f t="shared" si="25"/>
        <v>1.3341266063779154</v>
      </c>
      <c r="K150" s="185">
        <v>7.9536152796725785</v>
      </c>
      <c r="L150" s="186">
        <f t="shared" si="26"/>
        <v>0.40736746117345124</v>
      </c>
      <c r="M150" s="185"/>
      <c r="N150" s="186"/>
    </row>
    <row r="151" spans="1:15" x14ac:dyDescent="0.25">
      <c r="B151" s="117" t="s">
        <v>91</v>
      </c>
      <c r="C151" s="185">
        <v>3.862222222222222</v>
      </c>
      <c r="D151" s="186">
        <v>-4.9532284215546021</v>
      </c>
      <c r="E151" s="185">
        <v>8.9674220963172804</v>
      </c>
      <c r="F151" s="186">
        <f t="shared" si="25"/>
        <v>5.1051998740950584</v>
      </c>
      <c r="G151" s="185">
        <v>5.2242798353909468</v>
      </c>
      <c r="H151" s="186">
        <f t="shared" si="25"/>
        <v>-3.7431422609263336</v>
      </c>
      <c r="I151" s="185">
        <v>6.2333333333333334</v>
      </c>
      <c r="J151" s="186">
        <f t="shared" si="25"/>
        <v>1.0090534979423866</v>
      </c>
      <c r="K151" s="185">
        <v>7.3637274549098199</v>
      </c>
      <c r="L151" s="186">
        <f t="shared" si="26"/>
        <v>1.1303941215764866</v>
      </c>
      <c r="M151" s="185"/>
      <c r="N151" s="186"/>
    </row>
    <row r="152" spans="1:15" x14ac:dyDescent="0.25">
      <c r="B152" s="117" t="s">
        <v>93</v>
      </c>
      <c r="C152" s="185">
        <v>5.5427631578947372</v>
      </c>
      <c r="D152" s="186">
        <v>-7.4595705643923109</v>
      </c>
      <c r="E152" s="185">
        <v>6.4748110831234253</v>
      </c>
      <c r="F152" s="186">
        <f t="shared" si="25"/>
        <v>0.93204792522868818</v>
      </c>
      <c r="G152" s="185">
        <v>5.8742514970059876</v>
      </c>
      <c r="H152" s="186">
        <f t="shared" si="25"/>
        <v>-0.60055958611743776</v>
      </c>
      <c r="I152" s="185">
        <v>6.0465116279069768</v>
      </c>
      <c r="J152" s="186">
        <f t="shared" si="25"/>
        <v>0.17226013090098924</v>
      </c>
      <c r="K152" s="185">
        <v>8.2883116883116887</v>
      </c>
      <c r="L152" s="186">
        <f t="shared" si="26"/>
        <v>2.2418000604047119</v>
      </c>
      <c r="M152" s="185"/>
      <c r="N152" s="186"/>
    </row>
    <row r="153" spans="1:15" ht="15.75" x14ac:dyDescent="0.25">
      <c r="B153" s="120" t="s">
        <v>30</v>
      </c>
      <c r="C153" s="187">
        <v>7.0547388176415389</v>
      </c>
      <c r="D153" s="188">
        <v>-2.3240815850979075</v>
      </c>
      <c r="E153" s="187">
        <v>7.9309434486591632</v>
      </c>
      <c r="F153" s="188">
        <f t="shared" si="25"/>
        <v>0.87620463101762436</v>
      </c>
      <c r="G153" s="187">
        <v>6.613911290322581</v>
      </c>
      <c r="H153" s="188">
        <f t="shared" si="25"/>
        <v>-1.3170321583365823</v>
      </c>
      <c r="I153" s="187">
        <v>6.7909909909909913</v>
      </c>
      <c r="J153" s="188">
        <f t="shared" si="25"/>
        <v>0.17707970066841039</v>
      </c>
      <c r="K153" s="187">
        <v>7.134335368717708</v>
      </c>
      <c r="L153" s="188">
        <f t="shared" si="26"/>
        <v>0.34334437772671667</v>
      </c>
      <c r="M153" s="187">
        <v>8.7137850467289724</v>
      </c>
      <c r="N153" s="188">
        <v>3.500888424415769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68" t="s">
        <v>283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0" t="s">
        <v>116</v>
      </c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</row>
    <row r="161" spans="2:14" ht="22.5" thickTop="1" thickBot="1" x14ac:dyDescent="0.3">
      <c r="B161" s="109"/>
      <c r="C161" s="292">
        <v>2020</v>
      </c>
      <c r="D161" s="293"/>
      <c r="E161" s="294">
        <v>2021</v>
      </c>
      <c r="F161" s="293"/>
      <c r="G161" s="294">
        <v>2022</v>
      </c>
      <c r="H161" s="293"/>
      <c r="I161" s="294">
        <v>2023</v>
      </c>
      <c r="J161" s="293"/>
      <c r="K161" s="294">
        <v>2024</v>
      </c>
      <c r="L161" s="293"/>
      <c r="M161" s="294">
        <v>2025</v>
      </c>
      <c r="N161" s="295"/>
    </row>
    <row r="162" spans="2:14" ht="16.5" thickTop="1" thickBot="1" x14ac:dyDescent="0.3">
      <c r="B162" s="85"/>
      <c r="C162" s="114" t="s">
        <v>69</v>
      </c>
      <c r="D162" s="115" t="str">
        <f>CONCATENATE("dif ",RIGHT(C161,2),"/",RIGHT(C161-1,2))</f>
        <v>dif 20/19</v>
      </c>
      <c r="E162" s="116" t="s">
        <v>69</v>
      </c>
      <c r="F162" s="115" t="str">
        <f>CONCATENATE("dif ",RIGHT(E161,2),"/",RIGHT(C161,2))</f>
        <v>dif 21/20</v>
      </c>
      <c r="G162" s="116" t="s">
        <v>69</v>
      </c>
      <c r="H162" s="115" t="str">
        <f>CONCATENATE("dif ",RIGHT(G161,2),"/",RIGHT(E161,2))</f>
        <v>dif 22/21</v>
      </c>
      <c r="I162" s="116" t="s">
        <v>69</v>
      </c>
      <c r="J162" s="115" t="str">
        <f>CONCATENATE("dif ",RIGHT(I161,2),"/",RIGHT(G161,2))</f>
        <v>dif 23/22</v>
      </c>
      <c r="K162" s="116" t="s">
        <v>69</v>
      </c>
      <c r="L162" s="115" t="str">
        <f>CONCATENATE("dif ",RIGHT(K161,2),"/",RIGHT(I161,2))</f>
        <v>dif 24/23</v>
      </c>
      <c r="M162" s="116" t="s">
        <v>69</v>
      </c>
      <c r="N162" s="115" t="str">
        <f>CONCATENATE("dif ",RIGHT(M161,2),"/",RIGHT(K161,2))</f>
        <v>dif 25/24</v>
      </c>
    </row>
    <row r="163" spans="2:14" x14ac:dyDescent="0.25">
      <c r="B163" s="117" t="s">
        <v>71</v>
      </c>
      <c r="C163" s="185">
        <v>5.938104448742747</v>
      </c>
      <c r="D163" s="186">
        <v>-3.2944078665281893</v>
      </c>
      <c r="E163" s="185">
        <v>1.9777777777777779</v>
      </c>
      <c r="F163" s="186">
        <f t="shared" ref="F163:J165" si="27">IFERROR(E163-C163,"-")</f>
        <v>-3.9603266709649692</v>
      </c>
      <c r="G163" s="185">
        <v>6.2176258992805753</v>
      </c>
      <c r="H163" s="186">
        <f t="shared" si="27"/>
        <v>4.2398481215027974</v>
      </c>
      <c r="I163" s="185">
        <v>5.1819338422391859</v>
      </c>
      <c r="J163" s="186">
        <f t="shared" si="27"/>
        <v>-1.0356920570413894</v>
      </c>
      <c r="K163" s="185">
        <v>5.5057324840764332</v>
      </c>
      <c r="L163" s="186">
        <f t="shared" ref="L163:L165" si="28">IFERROR(K163-I163,"-")</f>
        <v>0.32379864183724738</v>
      </c>
      <c r="M163" s="185">
        <v>5.8741319444444446</v>
      </c>
      <c r="N163" s="186">
        <f t="shared" ref="N163:N165" si="29">IFERROR(M163-K163,"-")</f>
        <v>0.36839946036801141</v>
      </c>
    </row>
    <row r="164" spans="2:14" x14ac:dyDescent="0.25">
      <c r="B164" s="117" t="s">
        <v>73</v>
      </c>
      <c r="C164" s="185">
        <v>4.3893939393939396</v>
      </c>
      <c r="D164" s="186">
        <v>-2.5414186108876375</v>
      </c>
      <c r="E164" s="185">
        <v>6.0033557046979862</v>
      </c>
      <c r="F164" s="186">
        <f t="shared" si="27"/>
        <v>1.6139617653040466</v>
      </c>
      <c r="G164" s="185">
        <v>5.9796380090497738</v>
      </c>
      <c r="H164" s="186">
        <f t="shared" si="27"/>
        <v>-2.3717695648212356E-2</v>
      </c>
      <c r="I164" s="185">
        <v>4.8488745980707399</v>
      </c>
      <c r="J164" s="186">
        <f t="shared" si="27"/>
        <v>-1.1307634109790339</v>
      </c>
      <c r="K164" s="185">
        <v>5.2434266327396095</v>
      </c>
      <c r="L164" s="186">
        <f t="shared" si="28"/>
        <v>0.39455203466886957</v>
      </c>
      <c r="M164" s="185"/>
      <c r="N164" s="186"/>
    </row>
    <row r="165" spans="2:14" x14ac:dyDescent="0.25">
      <c r="B165" s="117" t="s">
        <v>75</v>
      </c>
      <c r="C165" s="185">
        <v>4.2316715542521992</v>
      </c>
      <c r="D165" s="186">
        <v>-3.5035422765030324</v>
      </c>
      <c r="E165" s="185">
        <v>12.337563451776649</v>
      </c>
      <c r="F165" s="186">
        <f t="shared" si="27"/>
        <v>8.1058918975244509</v>
      </c>
      <c r="G165" s="185">
        <v>5.2607385079125848</v>
      </c>
      <c r="H165" s="186">
        <f t="shared" si="27"/>
        <v>-7.0768249438640645</v>
      </c>
      <c r="I165" s="185">
        <v>5.5905752753977964</v>
      </c>
      <c r="J165" s="186">
        <f t="shared" si="27"/>
        <v>0.32983676748521162</v>
      </c>
      <c r="K165" s="185">
        <v>6.1583541147132168</v>
      </c>
      <c r="L165" s="186">
        <f t="shared" si="28"/>
        <v>0.56777883931542039</v>
      </c>
      <c r="M165" s="185"/>
      <c r="N165" s="186"/>
    </row>
    <row r="166" spans="2:14" x14ac:dyDescent="0.25">
      <c r="B166" s="117" t="s">
        <v>77</v>
      </c>
      <c r="C166" s="185" t="s">
        <v>230</v>
      </c>
      <c r="D166" s="186" t="s">
        <v>230</v>
      </c>
      <c r="E166" s="185">
        <v>12.670378619153675</v>
      </c>
      <c r="F166" s="186" t="str">
        <f>IFERROR(E166-C166,"-")</f>
        <v>-</v>
      </c>
      <c r="G166" s="185">
        <v>9.519154557463672</v>
      </c>
      <c r="H166" s="186">
        <f>IFERROR(G166-E166,"-")</f>
        <v>-3.1512240616900034</v>
      </c>
      <c r="I166" s="185">
        <v>4.7073170731707314</v>
      </c>
      <c r="J166" s="186">
        <f>IFERROR(I166-G166,"-")</f>
        <v>-4.8118374842929406</v>
      </c>
      <c r="K166" s="185">
        <v>5.5823442136498516</v>
      </c>
      <c r="L166" s="186">
        <f>IFERROR(K166-I166,"-")</f>
        <v>0.87502714047912011</v>
      </c>
      <c r="M166" s="185"/>
      <c r="N166" s="186"/>
    </row>
    <row r="167" spans="2:14" x14ac:dyDescent="0.25">
      <c r="B167" s="117" t="s">
        <v>79</v>
      </c>
      <c r="C167" s="185" t="s">
        <v>230</v>
      </c>
      <c r="D167" s="186" t="s">
        <v>230</v>
      </c>
      <c r="E167" s="185">
        <v>8.8278236914600559</v>
      </c>
      <c r="F167" s="186" t="str">
        <f t="shared" ref="F167:J175" si="30">IFERROR(E167-C167,"-")</f>
        <v>-</v>
      </c>
      <c r="G167" s="185">
        <v>8.5892307692307686</v>
      </c>
      <c r="H167" s="186">
        <f t="shared" si="30"/>
        <v>-0.2385929222292873</v>
      </c>
      <c r="I167" s="185">
        <v>5.8108108108108105</v>
      </c>
      <c r="J167" s="186">
        <f t="shared" si="30"/>
        <v>-2.778419958419958</v>
      </c>
      <c r="K167" s="185">
        <v>5.4254787676935887</v>
      </c>
      <c r="L167" s="186">
        <f t="shared" ref="L167:L175" si="31">IFERROR(K167-I167,"-")</f>
        <v>-0.3853320431172218</v>
      </c>
      <c r="M167" s="185"/>
      <c r="N167" s="186"/>
    </row>
    <row r="168" spans="2:14" x14ac:dyDescent="0.25">
      <c r="B168" s="117" t="s">
        <v>81</v>
      </c>
      <c r="C168" s="185" t="s">
        <v>230</v>
      </c>
      <c r="D168" s="186" t="s">
        <v>230</v>
      </c>
      <c r="E168" s="185">
        <v>13.403603603603603</v>
      </c>
      <c r="F168" s="186" t="str">
        <f t="shared" si="30"/>
        <v>-</v>
      </c>
      <c r="G168" s="185">
        <v>9.0412979351032448</v>
      </c>
      <c r="H168" s="186">
        <f t="shared" si="30"/>
        <v>-4.3623056685003583</v>
      </c>
      <c r="I168" s="185">
        <v>6.2152641878669277</v>
      </c>
      <c r="J168" s="186">
        <f t="shared" si="30"/>
        <v>-2.8260337472363171</v>
      </c>
      <c r="K168" s="185">
        <v>7.024236037934668</v>
      </c>
      <c r="L168" s="186">
        <f t="shared" si="31"/>
        <v>0.80897185006774031</v>
      </c>
      <c r="M168" s="185"/>
      <c r="N168" s="186"/>
    </row>
    <row r="169" spans="2:14" x14ac:dyDescent="0.25">
      <c r="B169" s="117" t="s">
        <v>83</v>
      </c>
      <c r="C169" s="185" t="s">
        <v>230</v>
      </c>
      <c r="D169" s="186" t="s">
        <v>230</v>
      </c>
      <c r="E169" s="185">
        <v>12.340579710144928</v>
      </c>
      <c r="F169" s="186" t="str">
        <f t="shared" si="30"/>
        <v>-</v>
      </c>
      <c r="G169" s="185">
        <v>7.4050387596899228</v>
      </c>
      <c r="H169" s="186">
        <f t="shared" si="30"/>
        <v>-4.935540950455005</v>
      </c>
      <c r="I169" s="185">
        <v>6.7743589743589743</v>
      </c>
      <c r="J169" s="186">
        <f t="shared" si="30"/>
        <v>-0.63067978533094848</v>
      </c>
      <c r="K169" s="185">
        <v>5.4546912590216516</v>
      </c>
      <c r="L169" s="186">
        <f t="shared" si="31"/>
        <v>-1.3196677153373226</v>
      </c>
      <c r="M169" s="185"/>
      <c r="N169" s="186"/>
    </row>
    <row r="170" spans="2:14" x14ac:dyDescent="0.25">
      <c r="B170" s="117" t="s">
        <v>85</v>
      </c>
      <c r="C170" s="185">
        <v>7.812206572769953</v>
      </c>
      <c r="D170" s="186">
        <v>-1.0285531058275632</v>
      </c>
      <c r="E170" s="185">
        <v>11.88422247446084</v>
      </c>
      <c r="F170" s="186">
        <f t="shared" si="30"/>
        <v>4.0720159016908868</v>
      </c>
      <c r="G170" s="185">
        <v>6.9071883530482259</v>
      </c>
      <c r="H170" s="186">
        <f t="shared" si="30"/>
        <v>-4.9770341214126139</v>
      </c>
      <c r="I170" s="185">
        <v>7.71830985915493</v>
      </c>
      <c r="J170" s="186">
        <f t="shared" si="30"/>
        <v>0.81112150610670408</v>
      </c>
      <c r="K170" s="185">
        <v>5.6917431192660555</v>
      </c>
      <c r="L170" s="186">
        <f t="shared" si="31"/>
        <v>-2.0265667398888745</v>
      </c>
      <c r="M170" s="185"/>
      <c r="N170" s="186"/>
    </row>
    <row r="171" spans="2:14" x14ac:dyDescent="0.25">
      <c r="B171" s="117" t="s">
        <v>87</v>
      </c>
      <c r="C171" s="185">
        <v>6.5802469135802468</v>
      </c>
      <c r="D171" s="186">
        <v>-2.528561376575194</v>
      </c>
      <c r="E171" s="185">
        <v>12.139837398373984</v>
      </c>
      <c r="F171" s="186">
        <f t="shared" si="30"/>
        <v>5.5595904847937376</v>
      </c>
      <c r="G171" s="185">
        <v>6.6670353982300883</v>
      </c>
      <c r="H171" s="186">
        <f t="shared" si="30"/>
        <v>-5.4728020001438962</v>
      </c>
      <c r="I171" s="185">
        <v>8.5570469798657722</v>
      </c>
      <c r="J171" s="186">
        <f t="shared" si="30"/>
        <v>1.8900115816356839</v>
      </c>
      <c r="K171" s="185">
        <v>6.1805447470817123</v>
      </c>
      <c r="L171" s="186">
        <f t="shared" si="31"/>
        <v>-2.3765022327840599</v>
      </c>
      <c r="M171" s="185"/>
      <c r="N171" s="186"/>
    </row>
    <row r="172" spans="2:14" x14ac:dyDescent="0.25">
      <c r="B172" s="117" t="s">
        <v>89</v>
      </c>
      <c r="C172" s="185">
        <v>6.8289473684210522</v>
      </c>
      <c r="D172" s="186">
        <v>-1.4592622385658478</v>
      </c>
      <c r="E172" s="185">
        <v>9.1653027823240585</v>
      </c>
      <c r="F172" s="186">
        <f t="shared" si="30"/>
        <v>2.3363554139030063</v>
      </c>
      <c r="G172" s="185">
        <v>6.0141467727674627</v>
      </c>
      <c r="H172" s="186">
        <f t="shared" si="30"/>
        <v>-3.1511560095565958</v>
      </c>
      <c r="I172" s="185">
        <v>5.2829736211031175</v>
      </c>
      <c r="J172" s="186">
        <f t="shared" si="30"/>
        <v>-0.73117315166434516</v>
      </c>
      <c r="K172" s="185">
        <v>6.4866151100535392</v>
      </c>
      <c r="L172" s="186">
        <f t="shared" si="31"/>
        <v>1.2036414889504217</v>
      </c>
      <c r="M172" s="185"/>
      <c r="N172" s="186"/>
    </row>
    <row r="173" spans="2:14" x14ac:dyDescent="0.25">
      <c r="B173" s="117" t="s">
        <v>91</v>
      </c>
      <c r="C173" s="185">
        <v>3.7534246575342465</v>
      </c>
      <c r="D173" s="186">
        <v>-2.0111384492618702</v>
      </c>
      <c r="E173" s="185">
        <v>8.2072243346007596</v>
      </c>
      <c r="F173" s="186">
        <f t="shared" si="30"/>
        <v>4.4537996770665131</v>
      </c>
      <c r="G173" s="185">
        <v>6.8518518518518521</v>
      </c>
      <c r="H173" s="186">
        <f t="shared" si="30"/>
        <v>-1.3553724827489075</v>
      </c>
      <c r="I173" s="185">
        <v>5.211267605633803</v>
      </c>
      <c r="J173" s="186">
        <f t="shared" si="30"/>
        <v>-1.6405842462180491</v>
      </c>
      <c r="K173" s="185">
        <v>6.8727436823104693</v>
      </c>
      <c r="L173" s="186">
        <f t="shared" si="31"/>
        <v>1.6614760766766663</v>
      </c>
      <c r="M173" s="185"/>
      <c r="N173" s="186"/>
    </row>
    <row r="174" spans="2:14" x14ac:dyDescent="0.25">
      <c r="B174" s="117" t="s">
        <v>93</v>
      </c>
      <c r="C174" s="185">
        <v>6.1297709923664119</v>
      </c>
      <c r="D174" s="186">
        <v>-0.17424910813610062</v>
      </c>
      <c r="E174" s="185">
        <v>5.6374829001367992</v>
      </c>
      <c r="F174" s="186">
        <f t="shared" si="30"/>
        <v>-0.49228809222961267</v>
      </c>
      <c r="G174" s="185">
        <v>5.157782515991471</v>
      </c>
      <c r="H174" s="186">
        <f t="shared" si="30"/>
        <v>-0.47970038414532823</v>
      </c>
      <c r="I174" s="185">
        <v>4.7777777777777777</v>
      </c>
      <c r="J174" s="186">
        <f t="shared" si="30"/>
        <v>-0.38000473821369329</v>
      </c>
      <c r="K174" s="185">
        <v>6.3512195121951223</v>
      </c>
      <c r="L174" s="186">
        <f t="shared" si="31"/>
        <v>1.5734417344173446</v>
      </c>
      <c r="M174" s="185"/>
      <c r="N174" s="186"/>
    </row>
    <row r="175" spans="2:14" ht="15.75" x14ac:dyDescent="0.25">
      <c r="B175" s="120" t="s">
        <v>30</v>
      </c>
      <c r="C175" s="187">
        <v>5.5576461168935145</v>
      </c>
      <c r="D175" s="188">
        <v>-2.5795449832735775</v>
      </c>
      <c r="E175" s="187">
        <v>9.9629410020753042</v>
      </c>
      <c r="F175" s="188">
        <f t="shared" si="30"/>
        <v>4.4052948851817897</v>
      </c>
      <c r="G175" s="187">
        <v>6.6787385554425232</v>
      </c>
      <c r="H175" s="188">
        <f t="shared" si="30"/>
        <v>-3.284202446632781</v>
      </c>
      <c r="I175" s="187">
        <v>5.687565230356344</v>
      </c>
      <c r="J175" s="188">
        <f t="shared" si="30"/>
        <v>-0.99117332508617917</v>
      </c>
      <c r="K175" s="187">
        <v>5.9830817830817828</v>
      </c>
      <c r="L175" s="188">
        <f t="shared" si="31"/>
        <v>0.29551655272543886</v>
      </c>
      <c r="M175" s="187">
        <v>5.8741319444444446</v>
      </c>
      <c r="N175" s="188">
        <v>0.36839946036801141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68" t="s">
        <v>284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0" t="s">
        <v>119</v>
      </c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</row>
    <row r="183" spans="1:15" ht="22.5" thickTop="1" thickBot="1" x14ac:dyDescent="0.3">
      <c r="B183" s="109"/>
      <c r="C183" s="292">
        <v>2020</v>
      </c>
      <c r="D183" s="293"/>
      <c r="E183" s="294">
        <v>2021</v>
      </c>
      <c r="F183" s="293"/>
      <c r="G183" s="294">
        <v>2022</v>
      </c>
      <c r="H183" s="293"/>
      <c r="I183" s="294">
        <v>2023</v>
      </c>
      <c r="J183" s="293"/>
      <c r="K183" s="294">
        <v>2024</v>
      </c>
      <c r="L183" s="293"/>
      <c r="M183" s="294">
        <v>2025</v>
      </c>
      <c r="N183" s="295"/>
    </row>
    <row r="184" spans="1:15" ht="16.5" thickTop="1" thickBot="1" x14ac:dyDescent="0.3">
      <c r="B184" s="85"/>
      <c r="C184" s="114" t="s">
        <v>69</v>
      </c>
      <c r="D184" s="115" t="str">
        <f>CONCATENATE("dif ",RIGHT(C183,2),"/",RIGHT(C183-1,2))</f>
        <v>dif 20/19</v>
      </c>
      <c r="E184" s="116" t="s">
        <v>69</v>
      </c>
      <c r="F184" s="115" t="str">
        <f>CONCATENATE("dif ",RIGHT(E183,2),"/",RIGHT(C183,2))</f>
        <v>dif 21/20</v>
      </c>
      <c r="G184" s="116" t="s">
        <v>69</v>
      </c>
      <c r="H184" s="115" t="str">
        <f>CONCATENATE("dif ",RIGHT(G183,2),"/",RIGHT(E183,2))</f>
        <v>dif 22/21</v>
      </c>
      <c r="I184" s="116" t="s">
        <v>69</v>
      </c>
      <c r="J184" s="115" t="str">
        <f>CONCATENATE("dif ",RIGHT(I183,2),"/",RIGHT(G183,2))</f>
        <v>dif 23/22</v>
      </c>
      <c r="K184" s="116" t="s">
        <v>69</v>
      </c>
      <c r="L184" s="115" t="str">
        <f>CONCATENATE("dif ",RIGHT(K183,2),"/",RIGHT(I183,2))</f>
        <v>dif 24/23</v>
      </c>
      <c r="M184" s="116" t="s">
        <v>69</v>
      </c>
      <c r="N184" s="115" t="str">
        <f>CONCATENATE("dif ",RIGHT(M183,2),"/",RIGHT(K183,2))</f>
        <v>dif 25/24</v>
      </c>
    </row>
    <row r="185" spans="1:15" x14ac:dyDescent="0.25">
      <c r="A185" s="123"/>
      <c r="B185" s="117" t="s">
        <v>71</v>
      </c>
      <c r="C185" s="185">
        <v>6.3968749999999996</v>
      </c>
      <c r="D185" s="186">
        <v>-5.1437610424028275</v>
      </c>
      <c r="E185" s="185">
        <v>4.8</v>
      </c>
      <c r="F185" s="186">
        <f t="shared" ref="F185:J187" si="32">IFERROR(E185-C185,"-")</f>
        <v>-1.5968749999999998</v>
      </c>
      <c r="G185" s="185">
        <v>8.4686098654708513</v>
      </c>
      <c r="H185" s="186">
        <f t="shared" si="32"/>
        <v>3.6686098654708514</v>
      </c>
      <c r="I185" s="185">
        <v>6.9557894736842103</v>
      </c>
      <c r="J185" s="186">
        <f t="shared" si="32"/>
        <v>-1.512820391786641</v>
      </c>
      <c r="K185" s="185">
        <v>6.4937500000000004</v>
      </c>
      <c r="L185" s="186">
        <f t="shared" ref="L185:L187" si="33">IFERROR(K185-I185,"-")</f>
        <v>-0.46203947368420994</v>
      </c>
      <c r="M185" s="185">
        <v>7.4090909090909092</v>
      </c>
      <c r="N185" s="186">
        <f t="shared" ref="N185:N187" si="34">IFERROR(M185-K185,"-")</f>
        <v>0.91534090909090882</v>
      </c>
    </row>
    <row r="186" spans="1:15" x14ac:dyDescent="0.25">
      <c r="B186" s="117" t="s">
        <v>73</v>
      </c>
      <c r="C186" s="185">
        <v>7.1520618556701034</v>
      </c>
      <c r="D186" s="186">
        <v>-0.88793814432989571</v>
      </c>
      <c r="E186" s="185">
        <v>3.88</v>
      </c>
      <c r="F186" s="186">
        <f t="shared" si="32"/>
        <v>-3.2720618556701035</v>
      </c>
      <c r="G186" s="185">
        <v>5.5279503105590067</v>
      </c>
      <c r="H186" s="186">
        <f t="shared" si="32"/>
        <v>1.6479503105590068</v>
      </c>
      <c r="I186" s="185">
        <v>7.1404682274247495</v>
      </c>
      <c r="J186" s="186">
        <f t="shared" si="32"/>
        <v>1.6125179168657429</v>
      </c>
      <c r="K186" s="185">
        <v>5.6514032496307234</v>
      </c>
      <c r="L186" s="186">
        <f t="shared" si="33"/>
        <v>-1.4890649777940261</v>
      </c>
      <c r="M186" s="185"/>
      <c r="N186" s="186"/>
    </row>
    <row r="187" spans="1:15" x14ac:dyDescent="0.25">
      <c r="B187" s="117" t="s">
        <v>75</v>
      </c>
      <c r="C187" s="185">
        <v>6.0179640718562872</v>
      </c>
      <c r="D187" s="186">
        <v>-0.97203592814371298</v>
      </c>
      <c r="E187" s="185">
        <v>26.625</v>
      </c>
      <c r="F187" s="186">
        <f t="shared" si="32"/>
        <v>20.607035928143713</v>
      </c>
      <c r="G187" s="185">
        <v>8.4092592592592599</v>
      </c>
      <c r="H187" s="186">
        <f t="shared" si="32"/>
        <v>-18.215740740740742</v>
      </c>
      <c r="I187" s="185">
        <v>8.2876344086021501</v>
      </c>
      <c r="J187" s="186">
        <f t="shared" si="32"/>
        <v>-0.12162485065710982</v>
      </c>
      <c r="K187" s="185">
        <v>5.971830985915493</v>
      </c>
      <c r="L187" s="186">
        <f t="shared" si="33"/>
        <v>-2.3158034226866571</v>
      </c>
      <c r="M187" s="185"/>
      <c r="N187" s="186"/>
    </row>
    <row r="188" spans="1:15" x14ac:dyDescent="0.25">
      <c r="B188" s="117" t="s">
        <v>77</v>
      </c>
      <c r="C188" s="185" t="s">
        <v>230</v>
      </c>
      <c r="D188" s="186" t="s">
        <v>230</v>
      </c>
      <c r="E188" s="185">
        <v>12.12087912087912</v>
      </c>
      <c r="F188" s="186" t="str">
        <f>IFERROR(E188-C188,"-")</f>
        <v>-</v>
      </c>
      <c r="G188" s="185">
        <v>10.045028142589118</v>
      </c>
      <c r="H188" s="186">
        <f>IFERROR(G188-E188,"-")</f>
        <v>-2.0758509782900028</v>
      </c>
      <c r="I188" s="185">
        <v>8.3674242424242422</v>
      </c>
      <c r="J188" s="186">
        <f>IFERROR(I188-G188,"-")</f>
        <v>-1.6776039001648755</v>
      </c>
      <c r="K188" s="185">
        <v>6.8112745098039218</v>
      </c>
      <c r="L188" s="186">
        <f>IFERROR(K188-I188,"-")</f>
        <v>-1.5561497326203204</v>
      </c>
      <c r="M188" s="185"/>
      <c r="N188" s="186"/>
    </row>
    <row r="189" spans="1:15" x14ac:dyDescent="0.25">
      <c r="B189" s="117" t="s">
        <v>79</v>
      </c>
      <c r="C189" s="185" t="s">
        <v>230</v>
      </c>
      <c r="D189" s="186" t="s">
        <v>230</v>
      </c>
      <c r="E189" s="185">
        <v>8.9658385093167698</v>
      </c>
      <c r="F189" s="186" t="str">
        <f t="shared" ref="F189:J197" si="35">IFERROR(E189-C189,"-")</f>
        <v>-</v>
      </c>
      <c r="G189" s="185">
        <v>11.530909090909091</v>
      </c>
      <c r="H189" s="186">
        <f t="shared" si="35"/>
        <v>2.5650705815923214</v>
      </c>
      <c r="I189" s="185">
        <v>5.6338797814207648</v>
      </c>
      <c r="J189" s="186">
        <f t="shared" si="35"/>
        <v>-5.8970293094883264</v>
      </c>
      <c r="K189" s="185">
        <v>6.777358490566038</v>
      </c>
      <c r="L189" s="186">
        <f t="shared" ref="L189:L197" si="36">IFERROR(K189-I189,"-")</f>
        <v>1.1434787091452732</v>
      </c>
      <c r="M189" s="185"/>
      <c r="N189" s="186"/>
    </row>
    <row r="190" spans="1:15" x14ac:dyDescent="0.25">
      <c r="B190" s="117" t="s">
        <v>120</v>
      </c>
      <c r="C190" s="185" t="s">
        <v>230</v>
      </c>
      <c r="D190" s="186" t="s">
        <v>230</v>
      </c>
      <c r="E190" s="185">
        <v>9.638461538461538</v>
      </c>
      <c r="F190" s="186" t="str">
        <f t="shared" si="35"/>
        <v>-</v>
      </c>
      <c r="G190" s="185">
        <v>21.8125</v>
      </c>
      <c r="H190" s="186">
        <f t="shared" si="35"/>
        <v>12.174038461538462</v>
      </c>
      <c r="I190" s="185">
        <v>6.134615384615385</v>
      </c>
      <c r="J190" s="186">
        <f t="shared" si="35"/>
        <v>-15.677884615384615</v>
      </c>
      <c r="K190" s="185">
        <v>5.4095238095238098</v>
      </c>
      <c r="L190" s="186">
        <f t="shared" si="36"/>
        <v>-0.72509157509157518</v>
      </c>
      <c r="M190" s="185"/>
      <c r="N190" s="186"/>
    </row>
    <row r="191" spans="1:15" x14ac:dyDescent="0.25">
      <c r="B191" s="117" t="s">
        <v>83</v>
      </c>
      <c r="C191" s="185" t="s">
        <v>230</v>
      </c>
      <c r="D191" s="186" t="s">
        <v>230</v>
      </c>
      <c r="E191" s="185">
        <v>10.96140350877193</v>
      </c>
      <c r="F191" s="186" t="str">
        <f t="shared" si="35"/>
        <v>-</v>
      </c>
      <c r="G191" s="185">
        <v>9.2523020257826882</v>
      </c>
      <c r="H191" s="186">
        <f t="shared" si="35"/>
        <v>-1.7091014829892419</v>
      </c>
      <c r="I191" s="185">
        <v>11.201712654614653</v>
      </c>
      <c r="J191" s="186">
        <f t="shared" si="35"/>
        <v>1.9494106288319646</v>
      </c>
      <c r="K191" s="185">
        <v>8.1009174311926611</v>
      </c>
      <c r="L191" s="186">
        <f t="shared" si="36"/>
        <v>-3.1007952234219918</v>
      </c>
      <c r="M191" s="185"/>
      <c r="N191" s="186"/>
    </row>
    <row r="192" spans="1:15" x14ac:dyDescent="0.25">
      <c r="B192" s="117" t="s">
        <v>85</v>
      </c>
      <c r="C192" s="185">
        <v>7.1864035087719298</v>
      </c>
      <c r="D192" s="186">
        <v>0.12773003938417471</v>
      </c>
      <c r="E192" s="185">
        <v>8.9747368421052638</v>
      </c>
      <c r="F192" s="186">
        <f t="shared" si="35"/>
        <v>1.788333333333334</v>
      </c>
      <c r="G192" s="185">
        <v>10.574866310160427</v>
      </c>
      <c r="H192" s="186">
        <f t="shared" si="35"/>
        <v>1.6001294680551634</v>
      </c>
      <c r="I192" s="185">
        <v>7.939516129032258</v>
      </c>
      <c r="J192" s="186">
        <f t="shared" si="35"/>
        <v>-2.6353501811281692</v>
      </c>
      <c r="K192" s="185">
        <v>7.3985765124555156</v>
      </c>
      <c r="L192" s="186">
        <f t="shared" si="36"/>
        <v>-0.54093961657674239</v>
      </c>
      <c r="M192" s="185"/>
      <c r="N192" s="186"/>
    </row>
    <row r="193" spans="2:15" x14ac:dyDescent="0.25">
      <c r="B193" s="117" t="s">
        <v>87</v>
      </c>
      <c r="C193" s="185">
        <v>6.9109816971713807</v>
      </c>
      <c r="D193" s="186">
        <v>-1.627170913270386</v>
      </c>
      <c r="E193" s="185">
        <v>7.5906148867313918</v>
      </c>
      <c r="F193" s="186">
        <f t="shared" si="35"/>
        <v>0.67963318956001117</v>
      </c>
      <c r="G193" s="185">
        <v>6.9741176470588231</v>
      </c>
      <c r="H193" s="186">
        <f t="shared" si="35"/>
        <v>-0.61649723967256875</v>
      </c>
      <c r="I193" s="185">
        <v>7.827027027027027</v>
      </c>
      <c r="J193" s="186">
        <f t="shared" si="35"/>
        <v>0.85290937996820393</v>
      </c>
      <c r="K193" s="185">
        <v>6.4055555555555559</v>
      </c>
      <c r="L193" s="186">
        <f t="shared" si="36"/>
        <v>-1.4214714714714711</v>
      </c>
      <c r="M193" s="185"/>
      <c r="N193" s="186"/>
    </row>
    <row r="194" spans="2:15" x14ac:dyDescent="0.25">
      <c r="B194" s="117" t="s">
        <v>89</v>
      </c>
      <c r="C194" s="185">
        <v>8.6809815950920246</v>
      </c>
      <c r="D194" s="186">
        <v>1.6202339315406231</v>
      </c>
      <c r="E194" s="185">
        <v>5.8525641025641022</v>
      </c>
      <c r="F194" s="186">
        <f t="shared" si="35"/>
        <v>-2.8284174925279224</v>
      </c>
      <c r="G194" s="185">
        <v>7.5658263305322127</v>
      </c>
      <c r="H194" s="186">
        <f t="shared" si="35"/>
        <v>1.7132622279681105</v>
      </c>
      <c r="I194" s="185">
        <v>5.9731903485254696</v>
      </c>
      <c r="J194" s="186">
        <f t="shared" si="35"/>
        <v>-1.5926359820067431</v>
      </c>
      <c r="K194" s="185">
        <v>6.4243421052631575</v>
      </c>
      <c r="L194" s="186">
        <f t="shared" si="36"/>
        <v>0.45115175673768793</v>
      </c>
      <c r="M194" s="185"/>
      <c r="N194" s="186"/>
    </row>
    <row r="195" spans="2:15" x14ac:dyDescent="0.25">
      <c r="B195" s="117" t="s">
        <v>91</v>
      </c>
      <c r="C195" s="185">
        <v>9.1086956521739122</v>
      </c>
      <c r="D195" s="186">
        <v>2.1142205140523656</v>
      </c>
      <c r="E195" s="185">
        <v>9.7633262260127935</v>
      </c>
      <c r="F195" s="186">
        <f t="shared" si="35"/>
        <v>0.65463057383888135</v>
      </c>
      <c r="G195" s="185">
        <v>7.7903780068728521</v>
      </c>
      <c r="H195" s="186">
        <f t="shared" si="35"/>
        <v>-1.9729482191399415</v>
      </c>
      <c r="I195" s="185">
        <v>6.9265873015873014</v>
      </c>
      <c r="J195" s="186">
        <f t="shared" si="35"/>
        <v>-0.86379070528555069</v>
      </c>
      <c r="K195" s="185">
        <v>6.6215722120658134</v>
      </c>
      <c r="L195" s="186">
        <f t="shared" si="36"/>
        <v>-0.30501508952148804</v>
      </c>
      <c r="M195" s="185"/>
      <c r="N195" s="186"/>
    </row>
    <row r="196" spans="2:15" x14ac:dyDescent="0.25">
      <c r="B196" s="117" t="s">
        <v>93</v>
      </c>
      <c r="C196" s="185">
        <v>6.295774647887324</v>
      </c>
      <c r="D196" s="186">
        <v>0.30938009006419431</v>
      </c>
      <c r="E196" s="185">
        <v>5.6547811993517021</v>
      </c>
      <c r="F196" s="186">
        <f t="shared" si="35"/>
        <v>-0.6409934485356219</v>
      </c>
      <c r="G196" s="185">
        <v>5.7267605633802816</v>
      </c>
      <c r="H196" s="186">
        <f t="shared" si="35"/>
        <v>7.1979364028579518E-2</v>
      </c>
      <c r="I196" s="185">
        <v>7.3769063180827885</v>
      </c>
      <c r="J196" s="186">
        <f t="shared" si="35"/>
        <v>1.6501457547025069</v>
      </c>
      <c r="K196" s="185">
        <v>6.4173228346456694</v>
      </c>
      <c r="L196" s="186">
        <f t="shared" si="36"/>
        <v>-0.95958348343711908</v>
      </c>
      <c r="M196" s="185"/>
      <c r="N196" s="186"/>
    </row>
    <row r="197" spans="2:15" ht="15.75" x14ac:dyDescent="0.25">
      <c r="B197" s="120" t="s">
        <v>30</v>
      </c>
      <c r="C197" s="187">
        <v>6.9830866807610992</v>
      </c>
      <c r="D197" s="188">
        <v>-1.0097113987267639</v>
      </c>
      <c r="E197" s="187">
        <v>8.447115384615385</v>
      </c>
      <c r="F197" s="188">
        <f t="shared" si="35"/>
        <v>1.4640287038542859</v>
      </c>
      <c r="G197" s="187">
        <v>8.6839999999999993</v>
      </c>
      <c r="H197" s="188">
        <f t="shared" si="35"/>
        <v>0.23688461538461425</v>
      </c>
      <c r="I197" s="187">
        <v>7.9149812734082401</v>
      </c>
      <c r="J197" s="188">
        <f t="shared" si="35"/>
        <v>-0.76901872659175918</v>
      </c>
      <c r="K197" s="187">
        <v>6.451029926156238</v>
      </c>
      <c r="L197" s="188">
        <f t="shared" si="36"/>
        <v>-1.463951347252002</v>
      </c>
      <c r="M197" s="187">
        <v>7.4090909090909092</v>
      </c>
      <c r="N197" s="188">
        <v>0.91534090909090882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285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0" t="s">
        <v>123</v>
      </c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</row>
    <row r="205" spans="2:15" ht="22.5" thickTop="1" thickBot="1" x14ac:dyDescent="0.3">
      <c r="B205" s="109"/>
      <c r="C205" s="292">
        <v>2020</v>
      </c>
      <c r="D205" s="293"/>
      <c r="E205" s="294">
        <v>2021</v>
      </c>
      <c r="F205" s="293"/>
      <c r="G205" s="294">
        <v>2022</v>
      </c>
      <c r="H205" s="293"/>
      <c r="I205" s="294">
        <v>2023</v>
      </c>
      <c r="J205" s="293"/>
      <c r="K205" s="294">
        <v>2024</v>
      </c>
      <c r="L205" s="293"/>
      <c r="M205" s="294">
        <v>2025</v>
      </c>
      <c r="N205" s="295"/>
    </row>
    <row r="206" spans="2:15" ht="16.5" thickTop="1" thickBot="1" x14ac:dyDescent="0.3">
      <c r="B206" s="85"/>
      <c r="C206" s="114" t="s">
        <v>69</v>
      </c>
      <c r="D206" s="115" t="str">
        <f>CONCATENATE("dif ",RIGHT(C205,2),"/",RIGHT(C205-1,2))</f>
        <v>dif 20/19</v>
      </c>
      <c r="E206" s="116" t="s">
        <v>69</v>
      </c>
      <c r="F206" s="115" t="str">
        <f>CONCATENATE("dif ",RIGHT(E205,2),"/",RIGHT(C205,2))</f>
        <v>dif 21/20</v>
      </c>
      <c r="G206" s="116" t="s">
        <v>69</v>
      </c>
      <c r="H206" s="115" t="str">
        <f>CONCATENATE("dif ",RIGHT(G205,2),"/",RIGHT(E205,2))</f>
        <v>dif 22/21</v>
      </c>
      <c r="I206" s="116" t="s">
        <v>69</v>
      </c>
      <c r="J206" s="115" t="str">
        <f>CONCATENATE("dif ",RIGHT(I205,2),"/",RIGHT(G205,2))</f>
        <v>dif 23/22</v>
      </c>
      <c r="K206" s="116" t="s">
        <v>69</v>
      </c>
      <c r="L206" s="115" t="str">
        <f>CONCATENATE("dif ",RIGHT(K205,2),"/",RIGHT(I205,2))</f>
        <v>dif 24/23</v>
      </c>
      <c r="M206" s="116" t="s">
        <v>69</v>
      </c>
      <c r="N206" s="115" t="str">
        <f>CONCATENATE("dif ",RIGHT(M205,2),"/",RIGHT(K205,2))</f>
        <v>dif 25/24</v>
      </c>
    </row>
    <row r="207" spans="2:15" x14ac:dyDescent="0.25">
      <c r="B207" s="117" t="s">
        <v>71</v>
      </c>
      <c r="C207" s="185">
        <v>7.1428571428571432</v>
      </c>
      <c r="D207" s="186">
        <v>2.3143899895724713</v>
      </c>
      <c r="E207" s="185" t="s">
        <v>230</v>
      </c>
      <c r="F207" s="186" t="str">
        <f t="shared" ref="F207:J209" si="37">IFERROR(E207-C207,"-")</f>
        <v>-</v>
      </c>
      <c r="G207" s="185">
        <v>6.4970149253731346</v>
      </c>
      <c r="H207" s="186" t="str">
        <f t="shared" si="37"/>
        <v>-</v>
      </c>
      <c r="I207" s="185">
        <v>5.2597402597402594</v>
      </c>
      <c r="J207" s="186">
        <f t="shared" si="37"/>
        <v>-1.2372746656328752</v>
      </c>
      <c r="K207" s="185">
        <v>4.6744186046511631</v>
      </c>
      <c r="L207" s="186">
        <f t="shared" ref="L207:L209" si="38">IFERROR(K207-I207,"-")</f>
        <v>-0.58532165508909628</v>
      </c>
      <c r="M207" s="185">
        <v>4.5970588235294114</v>
      </c>
      <c r="N207" s="186">
        <f t="shared" ref="N207:N209" si="39">IFERROR(M207-K207,"-")</f>
        <v>-7.7359781121751681E-2</v>
      </c>
    </row>
    <row r="208" spans="2:15" x14ac:dyDescent="0.25">
      <c r="B208" s="117" t="s">
        <v>73</v>
      </c>
      <c r="C208" s="185">
        <v>7.9022988505747129</v>
      </c>
      <c r="D208" s="186">
        <v>-3.3581662657043569</v>
      </c>
      <c r="E208" s="185">
        <v>2.4722222222222223</v>
      </c>
      <c r="F208" s="186">
        <f t="shared" si="37"/>
        <v>-5.4300766283524906</v>
      </c>
      <c r="G208" s="185">
        <v>5.3178807947019866</v>
      </c>
      <c r="H208" s="186">
        <f t="shared" si="37"/>
        <v>2.8456585724797643</v>
      </c>
      <c r="I208" s="185">
        <v>4.1845238095238093</v>
      </c>
      <c r="J208" s="186">
        <f t="shared" si="37"/>
        <v>-1.1333569851781773</v>
      </c>
      <c r="K208" s="185">
        <v>5.1681614349775788</v>
      </c>
      <c r="L208" s="186">
        <f t="shared" si="38"/>
        <v>0.98363762545376954</v>
      </c>
      <c r="M208" s="185"/>
      <c r="N208" s="186"/>
    </row>
    <row r="209" spans="2:15" x14ac:dyDescent="0.25">
      <c r="B209" s="117" t="s">
        <v>75</v>
      </c>
      <c r="C209" s="185">
        <v>5.8918918918918921</v>
      </c>
      <c r="D209" s="186">
        <v>-0.81505674859149124</v>
      </c>
      <c r="E209" s="185">
        <v>8.4444444444444446</v>
      </c>
      <c r="F209" s="186">
        <f t="shared" si="37"/>
        <v>2.5525525525525525</v>
      </c>
      <c r="G209" s="185">
        <v>7.3270524899057872</v>
      </c>
      <c r="H209" s="186">
        <f t="shared" si="37"/>
        <v>-1.1173919545386575</v>
      </c>
      <c r="I209" s="185">
        <v>5.8786127167630058</v>
      </c>
      <c r="J209" s="186">
        <f t="shared" si="37"/>
        <v>-1.4484397731427814</v>
      </c>
      <c r="K209" s="185">
        <v>5.6603415559772294</v>
      </c>
      <c r="L209" s="186">
        <f t="shared" si="38"/>
        <v>-0.21827116078577635</v>
      </c>
      <c r="M209" s="185"/>
      <c r="N209" s="186"/>
    </row>
    <row r="210" spans="2:15" x14ac:dyDescent="0.25">
      <c r="B210" s="117" t="s">
        <v>77</v>
      </c>
      <c r="C210" s="185" t="s">
        <v>230</v>
      </c>
      <c r="D210" s="186" t="s">
        <v>230</v>
      </c>
      <c r="E210" s="185">
        <v>5.5490196078431371</v>
      </c>
      <c r="F210" s="186" t="str">
        <f>IFERROR(E210-C210,"-")</f>
        <v>-</v>
      </c>
      <c r="G210" s="185">
        <v>8.2398989898989896</v>
      </c>
      <c r="H210" s="186">
        <f>IFERROR(G210-E210,"-")</f>
        <v>2.6908793820558525</v>
      </c>
      <c r="I210" s="185">
        <v>5.3626943005181351</v>
      </c>
      <c r="J210" s="186">
        <f>IFERROR(I210-G210,"-")</f>
        <v>-2.8772046893808545</v>
      </c>
      <c r="K210" s="185">
        <v>5.6619915848527347</v>
      </c>
      <c r="L210" s="186">
        <f>IFERROR(K210-I210,"-")</f>
        <v>0.29929728433459957</v>
      </c>
      <c r="M210" s="185"/>
      <c r="N210" s="186"/>
    </row>
    <row r="211" spans="2:15" x14ac:dyDescent="0.25">
      <c r="B211" s="117" t="s">
        <v>79</v>
      </c>
      <c r="C211" s="185" t="s">
        <v>230</v>
      </c>
      <c r="D211" s="186" t="s">
        <v>230</v>
      </c>
      <c r="E211" s="185">
        <v>11.186440677966102</v>
      </c>
      <c r="F211" s="186" t="str">
        <f t="shared" ref="F211:J219" si="40">IFERROR(E211-C211,"-")</f>
        <v>-</v>
      </c>
      <c r="G211" s="185">
        <v>6.2099502487562193</v>
      </c>
      <c r="H211" s="186">
        <f t="shared" si="40"/>
        <v>-4.9764904292098828</v>
      </c>
      <c r="I211" s="185">
        <v>10.48358208955224</v>
      </c>
      <c r="J211" s="186">
        <f t="shared" si="40"/>
        <v>4.2736318407960203</v>
      </c>
      <c r="K211" s="185">
        <v>9.7833655705996136</v>
      </c>
      <c r="L211" s="186">
        <f t="shared" ref="L211:L219" si="41">IFERROR(K211-I211,"-")</f>
        <v>-0.70021651895262593</v>
      </c>
      <c r="M211" s="185"/>
      <c r="N211" s="186"/>
    </row>
    <row r="212" spans="2:15" x14ac:dyDescent="0.25">
      <c r="B212" s="117" t="s">
        <v>81</v>
      </c>
      <c r="C212" s="185" t="s">
        <v>230</v>
      </c>
      <c r="D212" s="186" t="s">
        <v>230</v>
      </c>
      <c r="E212" s="185">
        <v>8.1962774957698823</v>
      </c>
      <c r="F212" s="186" t="str">
        <f t="shared" si="40"/>
        <v>-</v>
      </c>
      <c r="G212" s="185">
        <v>7.7713178294573639</v>
      </c>
      <c r="H212" s="186">
        <f t="shared" si="40"/>
        <v>-0.42495966631251836</v>
      </c>
      <c r="I212" s="185">
        <v>7.9305019305019302</v>
      </c>
      <c r="J212" s="186">
        <f t="shared" si="40"/>
        <v>0.15918410104456626</v>
      </c>
      <c r="K212" s="185">
        <v>12.087912087912088</v>
      </c>
      <c r="L212" s="186">
        <f t="shared" si="41"/>
        <v>4.1574101574101574</v>
      </c>
      <c r="M212" s="185"/>
      <c r="N212" s="186"/>
    </row>
    <row r="213" spans="2:15" x14ac:dyDescent="0.25">
      <c r="B213" s="117" t="s">
        <v>83</v>
      </c>
      <c r="C213" s="185" t="s">
        <v>230</v>
      </c>
      <c r="D213" s="186" t="s">
        <v>230</v>
      </c>
      <c r="E213" s="185">
        <v>9.9950124688279303</v>
      </c>
      <c r="F213" s="186" t="str">
        <f t="shared" si="40"/>
        <v>-</v>
      </c>
      <c r="G213" s="185">
        <v>8.0470588235294116</v>
      </c>
      <c r="H213" s="186">
        <f t="shared" si="40"/>
        <v>-1.9479536452985187</v>
      </c>
      <c r="I213" s="185">
        <v>8.4517766497461935</v>
      </c>
      <c r="J213" s="186">
        <f t="shared" si="40"/>
        <v>0.40471782621678187</v>
      </c>
      <c r="K213" s="185">
        <v>8.3801369863013697</v>
      </c>
      <c r="L213" s="186">
        <f t="shared" si="41"/>
        <v>-7.1639663444823753E-2</v>
      </c>
      <c r="M213" s="185"/>
      <c r="N213" s="186"/>
    </row>
    <row r="214" spans="2:15" x14ac:dyDescent="0.25">
      <c r="B214" s="117" t="s">
        <v>85</v>
      </c>
      <c r="C214" s="185">
        <v>6.7955555555555556</v>
      </c>
      <c r="D214" s="186">
        <v>0.29346350534635057</v>
      </c>
      <c r="E214" s="185">
        <v>7.3592233009708741</v>
      </c>
      <c r="F214" s="186">
        <f t="shared" si="40"/>
        <v>0.5636677454153185</v>
      </c>
      <c r="G214" s="185">
        <v>8.117886178861788</v>
      </c>
      <c r="H214" s="186">
        <f t="shared" si="40"/>
        <v>0.75866287789091391</v>
      </c>
      <c r="I214" s="185">
        <v>7.9621380846325165</v>
      </c>
      <c r="J214" s="186">
        <f t="shared" si="40"/>
        <v>-0.15574809422927149</v>
      </c>
      <c r="K214" s="185">
        <v>10.188235294117646</v>
      </c>
      <c r="L214" s="186">
        <f t="shared" si="41"/>
        <v>2.2260972094851299</v>
      </c>
      <c r="M214" s="185"/>
      <c r="N214" s="186"/>
    </row>
    <row r="215" spans="2:15" x14ac:dyDescent="0.25">
      <c r="B215" s="117" t="s">
        <v>87</v>
      </c>
      <c r="C215" s="185">
        <v>8.3636363636363633</v>
      </c>
      <c r="D215" s="186">
        <v>4.4048734770383291E-2</v>
      </c>
      <c r="E215" s="185">
        <v>9.6680161943319831</v>
      </c>
      <c r="F215" s="186">
        <f t="shared" si="40"/>
        <v>1.3043798306956198</v>
      </c>
      <c r="G215" s="185">
        <v>7.7423469387755102</v>
      </c>
      <c r="H215" s="186">
        <f t="shared" si="40"/>
        <v>-1.9256692555564729</v>
      </c>
      <c r="I215" s="185">
        <v>7.6802030456852792</v>
      </c>
      <c r="J215" s="186">
        <f t="shared" si="40"/>
        <v>-6.2143893090230939E-2</v>
      </c>
      <c r="K215" s="185">
        <v>6.8756476683937819</v>
      </c>
      <c r="L215" s="186">
        <f t="shared" si="41"/>
        <v>-0.80455537729149729</v>
      </c>
      <c r="M215" s="185"/>
      <c r="N215" s="186"/>
    </row>
    <row r="216" spans="2:15" x14ac:dyDescent="0.25">
      <c r="B216" s="117" t="s">
        <v>89</v>
      </c>
      <c r="C216" s="185">
        <v>4.791666666666667</v>
      </c>
      <c r="D216" s="186">
        <v>-1.8672480620155039</v>
      </c>
      <c r="E216" s="185">
        <v>8.80722891566265</v>
      </c>
      <c r="F216" s="186">
        <f t="shared" si="40"/>
        <v>4.015562248995983</v>
      </c>
      <c r="G216" s="185">
        <v>6.4631578947368418</v>
      </c>
      <c r="H216" s="186">
        <f t="shared" si="40"/>
        <v>-2.3440710209258082</v>
      </c>
      <c r="I216" s="185">
        <v>7.8018757327080888</v>
      </c>
      <c r="J216" s="186">
        <f t="shared" si="40"/>
        <v>1.338717837971247</v>
      </c>
      <c r="K216" s="185">
        <v>5.7251700680272108</v>
      </c>
      <c r="L216" s="186">
        <f t="shared" si="41"/>
        <v>-2.0767056646808779</v>
      </c>
      <c r="M216" s="185"/>
      <c r="N216" s="186"/>
    </row>
    <row r="217" spans="2:15" x14ac:dyDescent="0.25">
      <c r="B217" s="117" t="s">
        <v>91</v>
      </c>
      <c r="C217" s="185">
        <v>6.1826086956521742</v>
      </c>
      <c r="D217" s="186">
        <v>-1.310144927536232</v>
      </c>
      <c r="E217" s="185">
        <v>7.7906976744186043</v>
      </c>
      <c r="F217" s="186">
        <f t="shared" si="40"/>
        <v>1.6080889787664301</v>
      </c>
      <c r="G217" s="185">
        <v>5.5765379113018598</v>
      </c>
      <c r="H217" s="186">
        <f t="shared" si="40"/>
        <v>-2.2141597631167445</v>
      </c>
      <c r="I217" s="185">
        <v>4.8501529051987768</v>
      </c>
      <c r="J217" s="186">
        <f t="shared" si="40"/>
        <v>-0.72638500610308299</v>
      </c>
      <c r="K217" s="185">
        <v>5.6180371352785148</v>
      </c>
      <c r="L217" s="186">
        <f t="shared" si="41"/>
        <v>0.76788423007973794</v>
      </c>
      <c r="M217" s="185"/>
      <c r="N217" s="186"/>
    </row>
    <row r="218" spans="2:15" x14ac:dyDescent="0.25">
      <c r="B218" s="117" t="s">
        <v>93</v>
      </c>
      <c r="C218" s="185">
        <v>11.365853658536585</v>
      </c>
      <c r="D218" s="186">
        <v>2.8873590348806708</v>
      </c>
      <c r="E218" s="185">
        <v>5.3438045375218151</v>
      </c>
      <c r="F218" s="186">
        <f t="shared" si="40"/>
        <v>-6.0220491210147697</v>
      </c>
      <c r="G218" s="185">
        <v>4.9232175502742228</v>
      </c>
      <c r="H218" s="186">
        <f t="shared" si="40"/>
        <v>-0.42058698724759225</v>
      </c>
      <c r="I218" s="185">
        <v>5.4693572496263076</v>
      </c>
      <c r="J218" s="186">
        <f t="shared" si="40"/>
        <v>0.54613969935208484</v>
      </c>
      <c r="K218" s="185">
        <v>5.7855822550831792</v>
      </c>
      <c r="L218" s="186">
        <f t="shared" si="41"/>
        <v>0.3162250054568716</v>
      </c>
      <c r="M218" s="185"/>
      <c r="N218" s="186"/>
    </row>
    <row r="219" spans="2:15" ht="15.75" x14ac:dyDescent="0.25">
      <c r="B219" s="120" t="s">
        <v>30</v>
      </c>
      <c r="C219" s="187">
        <v>6.9269230769230772</v>
      </c>
      <c r="D219" s="188">
        <v>-0.54262820512820475</v>
      </c>
      <c r="E219" s="187">
        <v>8.042861042861043</v>
      </c>
      <c r="F219" s="188">
        <f t="shared" si="40"/>
        <v>1.1159379659379658</v>
      </c>
      <c r="G219" s="187">
        <v>6.5600953895071541</v>
      </c>
      <c r="H219" s="188">
        <f t="shared" si="40"/>
        <v>-1.4827656533538889</v>
      </c>
      <c r="I219" s="187">
        <v>6.4683758059564012</v>
      </c>
      <c r="J219" s="188">
        <f t="shared" si="40"/>
        <v>-9.1719583550752937E-2</v>
      </c>
      <c r="K219" s="187">
        <v>6.3833693304535641</v>
      </c>
      <c r="L219" s="188">
        <f t="shared" si="41"/>
        <v>-8.500647550283702E-2</v>
      </c>
      <c r="M219" s="187">
        <v>4.5970588235294114</v>
      </c>
      <c r="N219" s="188">
        <v>-7.7359781121751681E-2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68" t="s">
        <v>284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0" t="s">
        <v>119</v>
      </c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</row>
    <row r="227" spans="2:15" ht="22.5" thickTop="1" thickBot="1" x14ac:dyDescent="0.3">
      <c r="B227" s="109"/>
      <c r="C227" s="292">
        <v>2020</v>
      </c>
      <c r="D227" s="293"/>
      <c r="E227" s="294">
        <v>2021</v>
      </c>
      <c r="F227" s="293"/>
      <c r="G227" s="294">
        <v>2022</v>
      </c>
      <c r="H227" s="293"/>
      <c r="I227" s="294">
        <v>2023</v>
      </c>
      <c r="J227" s="293"/>
      <c r="K227" s="294">
        <v>2024</v>
      </c>
      <c r="L227" s="293"/>
      <c r="M227" s="294">
        <v>2025</v>
      </c>
      <c r="N227" s="295"/>
    </row>
    <row r="228" spans="2:15" ht="16.5" thickTop="1" thickBot="1" x14ac:dyDescent="0.3">
      <c r="B228" s="85"/>
      <c r="C228" s="114" t="s">
        <v>69</v>
      </c>
      <c r="D228" s="115" t="str">
        <f>CONCATENATE("dif ",RIGHT(C227,2),"/",RIGHT(C227-1,2))</f>
        <v>dif 20/19</v>
      </c>
      <c r="E228" s="116" t="s">
        <v>69</v>
      </c>
      <c r="F228" s="115" t="str">
        <f>CONCATENATE("dif ",RIGHT(E227,2),"/",RIGHT(C227,2))</f>
        <v>dif 21/20</v>
      </c>
      <c r="G228" s="116" t="s">
        <v>69</v>
      </c>
      <c r="H228" s="115" t="str">
        <f>CONCATENATE("dif ",RIGHT(G227,2),"/",RIGHT(E227,2))</f>
        <v>dif 22/21</v>
      </c>
      <c r="I228" s="116" t="s">
        <v>69</v>
      </c>
      <c r="J228" s="115" t="str">
        <f>CONCATENATE("dif ",RIGHT(I227,2),"/",RIGHT(G227,2))</f>
        <v>dif 23/22</v>
      </c>
      <c r="K228" s="116" t="s">
        <v>69</v>
      </c>
      <c r="L228" s="115" t="str">
        <f>CONCATENATE("dif ",RIGHT(K227,2),"/",RIGHT(I227,2))</f>
        <v>dif 24/23</v>
      </c>
      <c r="M228" s="116" t="s">
        <v>69</v>
      </c>
      <c r="N228" s="115" t="str">
        <f>CONCATENATE("dif ",RIGHT(M227,2),"/",RIGHT(K227,2))</f>
        <v>dif 25/24</v>
      </c>
    </row>
    <row r="229" spans="2:15" x14ac:dyDescent="0.25">
      <c r="B229" s="117" t="s">
        <v>71</v>
      </c>
      <c r="C229" s="185">
        <v>6.3968749999999996</v>
      </c>
      <c r="D229" s="186">
        <v>-5.1437610424028275</v>
      </c>
      <c r="E229" s="185">
        <v>4.8</v>
      </c>
      <c r="F229" s="186">
        <f t="shared" ref="F229:J231" si="42">IFERROR(E229-C229,"-")</f>
        <v>-1.5968749999999998</v>
      </c>
      <c r="G229" s="185">
        <v>8.4686098654708513</v>
      </c>
      <c r="H229" s="186">
        <f t="shared" si="42"/>
        <v>3.6686098654708514</v>
      </c>
      <c r="I229" s="185">
        <v>6.9557894736842103</v>
      </c>
      <c r="J229" s="186">
        <f t="shared" si="42"/>
        <v>-1.512820391786641</v>
      </c>
      <c r="K229" s="185">
        <v>6.4937500000000004</v>
      </c>
      <c r="L229" s="186">
        <f t="shared" ref="L229:L231" si="43">IFERROR(K229-I229,"-")</f>
        <v>-0.46203947368420994</v>
      </c>
      <c r="M229" s="185">
        <v>7.4090909090909092</v>
      </c>
      <c r="N229" s="186">
        <f t="shared" ref="N229:N231" si="44">IFERROR(M229-K229,"-")</f>
        <v>0.91534090909090882</v>
      </c>
    </row>
    <row r="230" spans="2:15" x14ac:dyDescent="0.25">
      <c r="B230" s="117" t="s">
        <v>73</v>
      </c>
      <c r="C230" s="185">
        <v>7.1520618556701034</v>
      </c>
      <c r="D230" s="186">
        <v>-0.88793814432989571</v>
      </c>
      <c r="E230" s="185">
        <v>3.88</v>
      </c>
      <c r="F230" s="186">
        <f t="shared" si="42"/>
        <v>-3.2720618556701035</v>
      </c>
      <c r="G230" s="185">
        <v>5.5279503105590067</v>
      </c>
      <c r="H230" s="186">
        <f t="shared" si="42"/>
        <v>1.6479503105590068</v>
      </c>
      <c r="I230" s="185">
        <v>7.1404682274247495</v>
      </c>
      <c r="J230" s="186">
        <f t="shared" si="42"/>
        <v>1.6125179168657429</v>
      </c>
      <c r="K230" s="185">
        <v>5.6514032496307234</v>
      </c>
      <c r="L230" s="186">
        <f t="shared" si="43"/>
        <v>-1.4890649777940261</v>
      </c>
      <c r="M230" s="185"/>
      <c r="N230" s="186"/>
    </row>
    <row r="231" spans="2:15" x14ac:dyDescent="0.25">
      <c r="B231" s="117" t="s">
        <v>75</v>
      </c>
      <c r="C231" s="185">
        <v>6.0179640718562872</v>
      </c>
      <c r="D231" s="186">
        <v>-0.97203592814371298</v>
      </c>
      <c r="E231" s="185">
        <v>26.625</v>
      </c>
      <c r="F231" s="186">
        <f t="shared" si="42"/>
        <v>20.607035928143713</v>
      </c>
      <c r="G231" s="185">
        <v>8.4092592592592599</v>
      </c>
      <c r="H231" s="186">
        <f t="shared" si="42"/>
        <v>-18.215740740740742</v>
      </c>
      <c r="I231" s="185">
        <v>8.2876344086021501</v>
      </c>
      <c r="J231" s="186">
        <f t="shared" si="42"/>
        <v>-0.12162485065710982</v>
      </c>
      <c r="K231" s="185">
        <v>5.971830985915493</v>
      </c>
      <c r="L231" s="186">
        <f t="shared" si="43"/>
        <v>-2.3158034226866571</v>
      </c>
      <c r="M231" s="185"/>
      <c r="N231" s="186"/>
    </row>
    <row r="232" spans="2:15" x14ac:dyDescent="0.25">
      <c r="B232" s="117" t="s">
        <v>77</v>
      </c>
      <c r="C232" s="185" t="s">
        <v>230</v>
      </c>
      <c r="D232" s="186" t="s">
        <v>230</v>
      </c>
      <c r="E232" s="185">
        <v>12.12087912087912</v>
      </c>
      <c r="F232" s="186" t="str">
        <f>IFERROR(E232-C232,"-")</f>
        <v>-</v>
      </c>
      <c r="G232" s="185">
        <v>10.045028142589118</v>
      </c>
      <c r="H232" s="186">
        <f>IFERROR(G232-E232,"-")</f>
        <v>-2.0758509782900028</v>
      </c>
      <c r="I232" s="185">
        <v>8.3674242424242422</v>
      </c>
      <c r="J232" s="186">
        <f>IFERROR(I232-G232,"-")</f>
        <v>-1.6776039001648755</v>
      </c>
      <c r="K232" s="185">
        <v>6.8112745098039218</v>
      </c>
      <c r="L232" s="186">
        <f>IFERROR(K232-I232,"-")</f>
        <v>-1.5561497326203204</v>
      </c>
      <c r="M232" s="185"/>
      <c r="N232" s="186"/>
    </row>
    <row r="233" spans="2:15" x14ac:dyDescent="0.25">
      <c r="B233" s="117" t="s">
        <v>79</v>
      </c>
      <c r="C233" s="185" t="s">
        <v>230</v>
      </c>
      <c r="D233" s="186" t="s">
        <v>230</v>
      </c>
      <c r="E233" s="185">
        <v>8.9658385093167698</v>
      </c>
      <c r="F233" s="186" t="str">
        <f t="shared" ref="F233:J241" si="45">IFERROR(E233-C233,"-")</f>
        <v>-</v>
      </c>
      <c r="G233" s="185">
        <v>11.530909090909091</v>
      </c>
      <c r="H233" s="186">
        <f t="shared" si="45"/>
        <v>2.5650705815923214</v>
      </c>
      <c r="I233" s="185">
        <v>5.6338797814207648</v>
      </c>
      <c r="J233" s="186">
        <f t="shared" si="45"/>
        <v>-5.8970293094883264</v>
      </c>
      <c r="K233" s="185">
        <v>6.777358490566038</v>
      </c>
      <c r="L233" s="186">
        <f t="shared" ref="L233:L241" si="46">IFERROR(K233-I233,"-")</f>
        <v>1.1434787091452732</v>
      </c>
      <c r="M233" s="185"/>
      <c r="N233" s="186"/>
    </row>
    <row r="234" spans="2:15" x14ac:dyDescent="0.25">
      <c r="B234" s="117" t="s">
        <v>81</v>
      </c>
      <c r="C234" s="185" t="s">
        <v>230</v>
      </c>
      <c r="D234" s="186" t="s">
        <v>230</v>
      </c>
      <c r="E234" s="185">
        <v>9.638461538461538</v>
      </c>
      <c r="F234" s="186" t="str">
        <f t="shared" si="45"/>
        <v>-</v>
      </c>
      <c r="G234" s="185">
        <v>21.8125</v>
      </c>
      <c r="H234" s="186">
        <f t="shared" si="45"/>
        <v>12.174038461538462</v>
      </c>
      <c r="I234" s="185">
        <v>6.134615384615385</v>
      </c>
      <c r="J234" s="186">
        <f t="shared" si="45"/>
        <v>-15.677884615384615</v>
      </c>
      <c r="K234" s="185">
        <v>5.4095238095238098</v>
      </c>
      <c r="L234" s="186">
        <f t="shared" si="46"/>
        <v>-0.72509157509157518</v>
      </c>
      <c r="M234" s="185"/>
      <c r="N234" s="186"/>
    </row>
    <row r="235" spans="2:15" x14ac:dyDescent="0.25">
      <c r="B235" s="117" t="s">
        <v>83</v>
      </c>
      <c r="C235" s="185" t="s">
        <v>230</v>
      </c>
      <c r="D235" s="186" t="s">
        <v>230</v>
      </c>
      <c r="E235" s="185">
        <v>10.96140350877193</v>
      </c>
      <c r="F235" s="186" t="str">
        <f t="shared" si="45"/>
        <v>-</v>
      </c>
      <c r="G235" s="185">
        <v>9.2523020257826882</v>
      </c>
      <c r="H235" s="186">
        <f t="shared" si="45"/>
        <v>-1.7091014829892419</v>
      </c>
      <c r="I235" s="185">
        <v>11.201712654614653</v>
      </c>
      <c r="J235" s="186">
        <f t="shared" si="45"/>
        <v>1.9494106288319646</v>
      </c>
      <c r="K235" s="185">
        <v>8.1009174311926611</v>
      </c>
      <c r="L235" s="186">
        <f t="shared" si="46"/>
        <v>-3.1007952234219918</v>
      </c>
      <c r="M235" s="185"/>
      <c r="N235" s="186"/>
    </row>
    <row r="236" spans="2:15" x14ac:dyDescent="0.25">
      <c r="B236" s="117" t="s">
        <v>85</v>
      </c>
      <c r="C236" s="185">
        <v>7.1864035087719298</v>
      </c>
      <c r="D236" s="186">
        <v>0.12773003938417471</v>
      </c>
      <c r="E236" s="185">
        <v>8.9747368421052638</v>
      </c>
      <c r="F236" s="186">
        <f t="shared" si="45"/>
        <v>1.788333333333334</v>
      </c>
      <c r="G236" s="185">
        <v>10.574866310160427</v>
      </c>
      <c r="H236" s="186">
        <f t="shared" si="45"/>
        <v>1.6001294680551634</v>
      </c>
      <c r="I236" s="185">
        <v>7.939516129032258</v>
      </c>
      <c r="J236" s="186">
        <f t="shared" si="45"/>
        <v>-2.6353501811281692</v>
      </c>
      <c r="K236" s="185">
        <v>7.3985765124555156</v>
      </c>
      <c r="L236" s="186">
        <f t="shared" si="46"/>
        <v>-0.54093961657674239</v>
      </c>
      <c r="M236" s="185"/>
      <c r="N236" s="186"/>
    </row>
    <row r="237" spans="2:15" x14ac:dyDescent="0.25">
      <c r="B237" s="117" t="s">
        <v>87</v>
      </c>
      <c r="C237" s="185">
        <v>6.9109816971713807</v>
      </c>
      <c r="D237" s="186">
        <v>-1.627170913270386</v>
      </c>
      <c r="E237" s="185">
        <v>7.5906148867313918</v>
      </c>
      <c r="F237" s="186">
        <f t="shared" si="45"/>
        <v>0.67963318956001117</v>
      </c>
      <c r="G237" s="185">
        <v>6.9741176470588231</v>
      </c>
      <c r="H237" s="186">
        <f t="shared" si="45"/>
        <v>-0.61649723967256875</v>
      </c>
      <c r="I237" s="185">
        <v>7.827027027027027</v>
      </c>
      <c r="J237" s="186">
        <f t="shared" si="45"/>
        <v>0.85290937996820393</v>
      </c>
      <c r="K237" s="185">
        <v>6.4055555555555559</v>
      </c>
      <c r="L237" s="186">
        <f t="shared" si="46"/>
        <v>-1.4214714714714711</v>
      </c>
      <c r="M237" s="185"/>
      <c r="N237" s="186"/>
    </row>
    <row r="238" spans="2:15" x14ac:dyDescent="0.25">
      <c r="B238" s="117" t="s">
        <v>89</v>
      </c>
      <c r="C238" s="185">
        <v>8.6809815950920246</v>
      </c>
      <c r="D238" s="186">
        <v>1.6202339315406231</v>
      </c>
      <c r="E238" s="185">
        <v>5.8525641025641022</v>
      </c>
      <c r="F238" s="186">
        <f t="shared" si="45"/>
        <v>-2.8284174925279224</v>
      </c>
      <c r="G238" s="185">
        <v>7.5658263305322127</v>
      </c>
      <c r="H238" s="186">
        <f t="shared" si="45"/>
        <v>1.7132622279681105</v>
      </c>
      <c r="I238" s="185">
        <v>5.9731903485254696</v>
      </c>
      <c r="J238" s="186">
        <f t="shared" si="45"/>
        <v>-1.5926359820067431</v>
      </c>
      <c r="K238" s="185">
        <v>6.4243421052631575</v>
      </c>
      <c r="L238" s="186">
        <f t="shared" si="46"/>
        <v>0.45115175673768793</v>
      </c>
      <c r="M238" s="185"/>
      <c r="N238" s="186"/>
    </row>
    <row r="239" spans="2:15" x14ac:dyDescent="0.25">
      <c r="B239" s="117" t="s">
        <v>91</v>
      </c>
      <c r="C239" s="185">
        <v>9.1086956521739122</v>
      </c>
      <c r="D239" s="186">
        <v>2.1142205140523656</v>
      </c>
      <c r="E239" s="185">
        <v>9.7633262260127935</v>
      </c>
      <c r="F239" s="186">
        <f t="shared" si="45"/>
        <v>0.65463057383888135</v>
      </c>
      <c r="G239" s="185">
        <v>7.7903780068728521</v>
      </c>
      <c r="H239" s="186">
        <f t="shared" si="45"/>
        <v>-1.9729482191399415</v>
      </c>
      <c r="I239" s="185">
        <v>6.9265873015873014</v>
      </c>
      <c r="J239" s="186">
        <f t="shared" si="45"/>
        <v>-0.86379070528555069</v>
      </c>
      <c r="K239" s="185">
        <v>6.6215722120658134</v>
      </c>
      <c r="L239" s="186">
        <f t="shared" si="46"/>
        <v>-0.30501508952148804</v>
      </c>
      <c r="M239" s="185"/>
      <c r="N239" s="186"/>
    </row>
    <row r="240" spans="2:15" x14ac:dyDescent="0.25">
      <c r="B240" s="117" t="s">
        <v>93</v>
      </c>
      <c r="C240" s="185">
        <v>6.295774647887324</v>
      </c>
      <c r="D240" s="186">
        <v>0.30938009006419431</v>
      </c>
      <c r="E240" s="185">
        <v>5.6547811993517021</v>
      </c>
      <c r="F240" s="186">
        <f t="shared" si="45"/>
        <v>-0.6409934485356219</v>
      </c>
      <c r="G240" s="185">
        <v>5.7267605633802816</v>
      </c>
      <c r="H240" s="186">
        <f t="shared" si="45"/>
        <v>7.1979364028579518E-2</v>
      </c>
      <c r="I240" s="185">
        <v>7.3769063180827885</v>
      </c>
      <c r="J240" s="186">
        <f t="shared" si="45"/>
        <v>1.6501457547025069</v>
      </c>
      <c r="K240" s="185">
        <v>6.4173228346456694</v>
      </c>
      <c r="L240" s="186">
        <f t="shared" si="46"/>
        <v>-0.95958348343711908</v>
      </c>
      <c r="M240" s="185"/>
      <c r="N240" s="186"/>
    </row>
    <row r="241" spans="2:15" ht="15.75" x14ac:dyDescent="0.25">
      <c r="B241" s="120" t="s">
        <v>30</v>
      </c>
      <c r="C241" s="187">
        <v>6.9830866807610992</v>
      </c>
      <c r="D241" s="188">
        <v>-1.0097113987267639</v>
      </c>
      <c r="E241" s="187">
        <v>8.447115384615385</v>
      </c>
      <c r="F241" s="188">
        <f t="shared" si="45"/>
        <v>1.4640287038542859</v>
      </c>
      <c r="G241" s="187">
        <v>8.6839999999999993</v>
      </c>
      <c r="H241" s="188">
        <f t="shared" si="45"/>
        <v>0.23688461538461425</v>
      </c>
      <c r="I241" s="187">
        <v>7.9149812734082401</v>
      </c>
      <c r="J241" s="188">
        <f t="shared" si="45"/>
        <v>-0.76901872659175918</v>
      </c>
      <c r="K241" s="187">
        <v>6.451029926156238</v>
      </c>
      <c r="L241" s="188">
        <f t="shared" si="46"/>
        <v>-1.463951347252002</v>
      </c>
      <c r="M241" s="187">
        <v>7.4090909090909092</v>
      </c>
      <c r="N241" s="188">
        <v>0.91534090909090882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68" t="s">
        <v>286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0" t="s">
        <v>128</v>
      </c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</row>
    <row r="249" spans="2:15" ht="22.5" thickTop="1" thickBot="1" x14ac:dyDescent="0.3">
      <c r="B249" s="109"/>
      <c r="C249" s="292">
        <v>2020</v>
      </c>
      <c r="D249" s="293"/>
      <c r="E249" s="294">
        <v>2021</v>
      </c>
      <c r="F249" s="293"/>
      <c r="G249" s="294">
        <v>2022</v>
      </c>
      <c r="H249" s="293"/>
      <c r="I249" s="294">
        <v>2023</v>
      </c>
      <c r="J249" s="293"/>
      <c r="K249" s="294">
        <v>2024</v>
      </c>
      <c r="L249" s="293"/>
      <c r="M249" s="294">
        <v>2025</v>
      </c>
      <c r="N249" s="295"/>
    </row>
    <row r="250" spans="2:15" ht="16.5" thickTop="1" thickBot="1" x14ac:dyDescent="0.3">
      <c r="B250" s="85"/>
      <c r="C250" s="114" t="s">
        <v>69</v>
      </c>
      <c r="D250" s="115" t="str">
        <f>CONCATENATE("dif ",RIGHT(C249,2),"/",RIGHT(C249-1,2))</f>
        <v>dif 20/19</v>
      </c>
      <c r="E250" s="116" t="s">
        <v>69</v>
      </c>
      <c r="F250" s="115" t="str">
        <f>CONCATENATE("dif ",RIGHT(E249,2),"/",RIGHT(C249,2))</f>
        <v>dif 21/20</v>
      </c>
      <c r="G250" s="116" t="s">
        <v>69</v>
      </c>
      <c r="H250" s="115" t="str">
        <f>CONCATENATE("dif ",RIGHT(G249,2),"/",RIGHT(E249,2))</f>
        <v>dif 22/21</v>
      </c>
      <c r="I250" s="116" t="s">
        <v>69</v>
      </c>
      <c r="J250" s="115" t="str">
        <f>CONCATENATE("dif ",RIGHT(I249,2),"/",RIGHT(G249,2))</f>
        <v>dif 23/22</v>
      </c>
      <c r="K250" s="116" t="s">
        <v>69</v>
      </c>
      <c r="L250" s="115" t="str">
        <f>CONCATENATE("dif ",RIGHT(K249,2),"/",RIGHT(I249,2))</f>
        <v>dif 24/23</v>
      </c>
      <c r="M250" s="116" t="s">
        <v>69</v>
      </c>
      <c r="N250" s="115" t="str">
        <f>CONCATENATE("dif ",RIGHT(M249,2),"/",RIGHT(K249,2))</f>
        <v>dif 25/24</v>
      </c>
    </row>
    <row r="251" spans="2:15" x14ac:dyDescent="0.25">
      <c r="B251" s="117" t="s">
        <v>71</v>
      </c>
      <c r="C251" s="185">
        <v>7.0578512396694215</v>
      </c>
      <c r="D251" s="186">
        <v>2.7245179063360885</v>
      </c>
      <c r="E251" s="185" t="s">
        <v>230</v>
      </c>
      <c r="F251" s="186" t="str">
        <f t="shared" ref="F251:J253" si="47">IFERROR(E251-C251,"-")</f>
        <v>-</v>
      </c>
      <c r="G251" s="185">
        <v>8.0399999999999991</v>
      </c>
      <c r="H251" s="186" t="str">
        <f t="shared" si="47"/>
        <v>-</v>
      </c>
      <c r="I251" s="185">
        <v>6.8882352941176475</v>
      </c>
      <c r="J251" s="186">
        <f t="shared" si="47"/>
        <v>-1.1517647058823517</v>
      </c>
      <c r="K251" s="185">
        <v>11.904494382022472</v>
      </c>
      <c r="L251" s="186">
        <f t="shared" ref="L251:L253" si="48">IFERROR(K251-I251,"-")</f>
        <v>5.0162590879048246</v>
      </c>
      <c r="M251" s="185">
        <v>6.4300518134715023</v>
      </c>
      <c r="N251" s="186">
        <f t="shared" ref="N251:N253" si="49">IFERROR(M251-K251,"-")</f>
        <v>-5.4744425685509697</v>
      </c>
    </row>
    <row r="252" spans="2:15" x14ac:dyDescent="0.25">
      <c r="B252" s="117" t="s">
        <v>73</v>
      </c>
      <c r="C252" s="185">
        <v>5.3485714285714288</v>
      </c>
      <c r="D252" s="186">
        <v>-2.198191161356629</v>
      </c>
      <c r="E252" s="185" t="s">
        <v>230</v>
      </c>
      <c r="F252" s="186" t="str">
        <f t="shared" si="47"/>
        <v>-</v>
      </c>
      <c r="G252" s="185">
        <v>6.1146496815286628</v>
      </c>
      <c r="H252" s="186" t="str">
        <f t="shared" si="47"/>
        <v>-</v>
      </c>
      <c r="I252" s="185">
        <v>7.979166666666667</v>
      </c>
      <c r="J252" s="186">
        <f t="shared" si="47"/>
        <v>1.8645169851380041</v>
      </c>
      <c r="K252" s="185">
        <v>9.9008042895442365</v>
      </c>
      <c r="L252" s="186">
        <f t="shared" si="48"/>
        <v>1.9216376228775696</v>
      </c>
      <c r="M252" s="185"/>
      <c r="N252" s="186"/>
    </row>
    <row r="253" spans="2:15" x14ac:dyDescent="0.25">
      <c r="B253" s="117" t="s">
        <v>75</v>
      </c>
      <c r="C253" s="185">
        <v>5.4111111111111114</v>
      </c>
      <c r="D253" s="186">
        <v>-2.1644284572342123</v>
      </c>
      <c r="E253" s="185" t="s">
        <v>230</v>
      </c>
      <c r="F253" s="186" t="str">
        <f t="shared" si="47"/>
        <v>-</v>
      </c>
      <c r="G253" s="185">
        <v>7.4393939393939394</v>
      </c>
      <c r="H253" s="186" t="str">
        <f t="shared" si="47"/>
        <v>-</v>
      </c>
      <c r="I253" s="185">
        <v>7.4901960784313726</v>
      </c>
      <c r="J253" s="186">
        <f t="shared" si="47"/>
        <v>5.0802139037433136E-2</v>
      </c>
      <c r="K253" s="185">
        <v>10.94488188976378</v>
      </c>
      <c r="L253" s="186">
        <f t="shared" si="48"/>
        <v>3.454685811332407</v>
      </c>
      <c r="M253" s="185"/>
      <c r="N253" s="186"/>
    </row>
    <row r="254" spans="2:15" x14ac:dyDescent="0.25">
      <c r="B254" s="117" t="s">
        <v>77</v>
      </c>
      <c r="C254" s="185" t="s">
        <v>230</v>
      </c>
      <c r="D254" s="186" t="s">
        <v>230</v>
      </c>
      <c r="E254" s="185">
        <v>6.75</v>
      </c>
      <c r="F254" s="186" t="str">
        <f>IFERROR(E254-C254,"-")</f>
        <v>-</v>
      </c>
      <c r="G254" s="185">
        <v>8.5</v>
      </c>
      <c r="H254" s="186">
        <f>IFERROR(G254-E254,"-")</f>
        <v>1.75</v>
      </c>
      <c r="I254" s="185">
        <v>7.6226415094339623</v>
      </c>
      <c r="J254" s="186">
        <f>IFERROR(I254-G254,"-")</f>
        <v>-0.87735849056603765</v>
      </c>
      <c r="K254" s="185">
        <v>11.035087719298245</v>
      </c>
      <c r="L254" s="186">
        <f>IFERROR(K254-I254,"-")</f>
        <v>3.4124462098642825</v>
      </c>
      <c r="M254" s="185"/>
      <c r="N254" s="186"/>
    </row>
    <row r="255" spans="2:15" x14ac:dyDescent="0.25">
      <c r="B255" s="117" t="s">
        <v>79</v>
      </c>
      <c r="C255" s="185" t="s">
        <v>230</v>
      </c>
      <c r="D255" s="186" t="s">
        <v>230</v>
      </c>
      <c r="E255" s="185" t="s">
        <v>230</v>
      </c>
      <c r="F255" s="186" t="str">
        <f t="shared" ref="F255:J263" si="50">IFERROR(E255-C255,"-")</f>
        <v>-</v>
      </c>
      <c r="G255" s="185">
        <v>4</v>
      </c>
      <c r="H255" s="186" t="str">
        <f t="shared" si="50"/>
        <v>-</v>
      </c>
      <c r="I255" s="185">
        <v>5.8947368421052628</v>
      </c>
      <c r="J255" s="186">
        <f t="shared" si="50"/>
        <v>1.8947368421052628</v>
      </c>
      <c r="K255" s="185">
        <v>34.333333333333336</v>
      </c>
      <c r="L255" s="186">
        <f t="shared" ref="L255:L263" si="51">IFERROR(K255-I255,"-")</f>
        <v>28.438596491228072</v>
      </c>
      <c r="M255" s="185"/>
      <c r="N255" s="186"/>
    </row>
    <row r="256" spans="2:15" x14ac:dyDescent="0.25">
      <c r="B256" s="117" t="s">
        <v>81</v>
      </c>
      <c r="C256" s="185" t="s">
        <v>230</v>
      </c>
      <c r="D256" s="186" t="s">
        <v>230</v>
      </c>
      <c r="E256" s="185">
        <v>2.6</v>
      </c>
      <c r="F256" s="186" t="str">
        <f t="shared" si="50"/>
        <v>-</v>
      </c>
      <c r="G256" s="185">
        <v>27</v>
      </c>
      <c r="H256" s="186">
        <f t="shared" si="50"/>
        <v>24.4</v>
      </c>
      <c r="I256" s="185">
        <v>4.5</v>
      </c>
      <c r="J256" s="186">
        <f t="shared" si="50"/>
        <v>-22.5</v>
      </c>
      <c r="K256" s="185">
        <v>32</v>
      </c>
      <c r="L256" s="186">
        <f t="shared" si="51"/>
        <v>27.5</v>
      </c>
      <c r="M256" s="185"/>
      <c r="N256" s="186"/>
    </row>
    <row r="257" spans="2:15" x14ac:dyDescent="0.25">
      <c r="B257" s="117" t="s">
        <v>83</v>
      </c>
      <c r="C257" s="185" t="s">
        <v>230</v>
      </c>
      <c r="D257" s="186" t="s">
        <v>230</v>
      </c>
      <c r="E257" s="185">
        <v>8.615384615384615</v>
      </c>
      <c r="F257" s="186" t="str">
        <f t="shared" si="50"/>
        <v>-</v>
      </c>
      <c r="G257" s="185">
        <v>7.625</v>
      </c>
      <c r="H257" s="186">
        <f t="shared" si="50"/>
        <v>-0.99038461538461497</v>
      </c>
      <c r="I257" s="185">
        <v>10.333333333333334</v>
      </c>
      <c r="J257" s="186">
        <f t="shared" si="50"/>
        <v>2.7083333333333339</v>
      </c>
      <c r="K257" s="185">
        <v>12.9375</v>
      </c>
      <c r="L257" s="186">
        <f t="shared" si="51"/>
        <v>2.6041666666666661</v>
      </c>
      <c r="M257" s="185"/>
      <c r="N257" s="186"/>
    </row>
    <row r="258" spans="2:15" x14ac:dyDescent="0.25">
      <c r="B258" s="117" t="s">
        <v>85</v>
      </c>
      <c r="C258" s="185">
        <v>1</v>
      </c>
      <c r="D258" s="186">
        <v>-1.25</v>
      </c>
      <c r="E258" s="185">
        <v>6.2727272727272725</v>
      </c>
      <c r="F258" s="186">
        <f t="shared" si="50"/>
        <v>5.2727272727272725</v>
      </c>
      <c r="G258" s="185">
        <v>15.439024390243903</v>
      </c>
      <c r="H258" s="186">
        <f t="shared" si="50"/>
        <v>9.1662971175166312</v>
      </c>
      <c r="I258" s="185">
        <v>7.2941176470588234</v>
      </c>
      <c r="J258" s="186">
        <f t="shared" si="50"/>
        <v>-8.1449067431850786</v>
      </c>
      <c r="K258" s="185">
        <v>1.75</v>
      </c>
      <c r="L258" s="186">
        <f t="shared" si="51"/>
        <v>-5.5441176470588234</v>
      </c>
      <c r="M258" s="185"/>
      <c r="N258" s="186"/>
    </row>
    <row r="259" spans="2:15" x14ac:dyDescent="0.25">
      <c r="B259" s="117" t="s">
        <v>87</v>
      </c>
      <c r="C259" s="185">
        <v>3.5</v>
      </c>
      <c r="D259" s="186">
        <v>-7.3000000000000007</v>
      </c>
      <c r="E259" s="185">
        <v>5.9</v>
      </c>
      <c r="F259" s="186">
        <f t="shared" si="50"/>
        <v>2.4000000000000004</v>
      </c>
      <c r="G259" s="185">
        <v>5.8125</v>
      </c>
      <c r="H259" s="186">
        <f t="shared" si="50"/>
        <v>-8.7500000000000355E-2</v>
      </c>
      <c r="I259" s="185">
        <v>5.0930232558139537</v>
      </c>
      <c r="J259" s="186">
        <f t="shared" si="50"/>
        <v>-0.71947674418604635</v>
      </c>
      <c r="K259" s="185">
        <v>1.9230769230769231</v>
      </c>
      <c r="L259" s="186">
        <f t="shared" si="51"/>
        <v>-3.1699463327370303</v>
      </c>
      <c r="M259" s="185"/>
      <c r="N259" s="186"/>
    </row>
    <row r="260" spans="2:15" x14ac:dyDescent="0.25">
      <c r="B260" s="117" t="s">
        <v>89</v>
      </c>
      <c r="C260" s="185" t="s">
        <v>230</v>
      </c>
      <c r="D260" s="186" t="s">
        <v>230</v>
      </c>
      <c r="E260" s="185">
        <v>6.166666666666667</v>
      </c>
      <c r="F260" s="186" t="str">
        <f t="shared" si="50"/>
        <v>-</v>
      </c>
      <c r="G260" s="185">
        <v>14.13903743315508</v>
      </c>
      <c r="H260" s="186">
        <f t="shared" si="50"/>
        <v>7.9723707664884129</v>
      </c>
      <c r="I260" s="185">
        <v>7.4945054945054945</v>
      </c>
      <c r="J260" s="186">
        <f t="shared" si="50"/>
        <v>-6.6445319386495854</v>
      </c>
      <c r="K260" s="185">
        <v>6.6415094339622645</v>
      </c>
      <c r="L260" s="186">
        <f t="shared" si="51"/>
        <v>-0.85299606054323007</v>
      </c>
      <c r="M260" s="185"/>
      <c r="N260" s="186"/>
    </row>
    <row r="261" spans="2:15" x14ac:dyDescent="0.25">
      <c r="B261" s="117" t="s">
        <v>91</v>
      </c>
      <c r="C261" s="185" t="s">
        <v>230</v>
      </c>
      <c r="D261" s="186" t="s">
        <v>230</v>
      </c>
      <c r="E261" s="185">
        <v>6.5327102803738315</v>
      </c>
      <c r="F261" s="186" t="str">
        <f t="shared" si="50"/>
        <v>-</v>
      </c>
      <c r="G261" s="185">
        <v>6.7695852534562215</v>
      </c>
      <c r="H261" s="186">
        <f t="shared" si="50"/>
        <v>0.23687497308239003</v>
      </c>
      <c r="I261" s="185">
        <v>6.6678700361010828</v>
      </c>
      <c r="J261" s="186">
        <f t="shared" si="50"/>
        <v>-0.10171521735513878</v>
      </c>
      <c r="K261" s="185">
        <v>6.639344262295082</v>
      </c>
      <c r="L261" s="186">
        <f t="shared" si="51"/>
        <v>-2.8525773806000743E-2</v>
      </c>
      <c r="M261" s="185"/>
      <c r="N261" s="186"/>
    </row>
    <row r="262" spans="2:15" x14ac:dyDescent="0.25">
      <c r="B262" s="117" t="s">
        <v>93</v>
      </c>
      <c r="C262" s="185">
        <v>4.666666666666667</v>
      </c>
      <c r="D262" s="186">
        <v>-2.2012578616352201</v>
      </c>
      <c r="E262" s="185">
        <v>5.9268292682926829</v>
      </c>
      <c r="F262" s="186">
        <f t="shared" si="50"/>
        <v>1.2601626016260159</v>
      </c>
      <c r="G262" s="185">
        <v>7.0762711864406782</v>
      </c>
      <c r="H262" s="186">
        <f t="shared" si="50"/>
        <v>1.1494419181479953</v>
      </c>
      <c r="I262" s="185">
        <v>12.125</v>
      </c>
      <c r="J262" s="186">
        <f t="shared" si="50"/>
        <v>5.0487288135593218</v>
      </c>
      <c r="K262" s="185">
        <v>5.8092105263157894</v>
      </c>
      <c r="L262" s="186">
        <f t="shared" si="51"/>
        <v>-6.3157894736842106</v>
      </c>
      <c r="M262" s="185"/>
      <c r="N262" s="186"/>
    </row>
    <row r="263" spans="2:15" ht="15.75" x14ac:dyDescent="0.25">
      <c r="B263" s="120" t="s">
        <v>30</v>
      </c>
      <c r="C263" s="187">
        <v>5.7709359605911326</v>
      </c>
      <c r="D263" s="188">
        <v>-1.359814644735744</v>
      </c>
      <c r="E263" s="187">
        <v>6.2710027100271004</v>
      </c>
      <c r="F263" s="188">
        <f t="shared" si="50"/>
        <v>0.50006674943596785</v>
      </c>
      <c r="G263" s="187">
        <v>9.5027755749405234</v>
      </c>
      <c r="H263" s="188">
        <f t="shared" si="50"/>
        <v>3.231772864913423</v>
      </c>
      <c r="I263" s="187">
        <v>8.085106382978724</v>
      </c>
      <c r="J263" s="188">
        <f t="shared" si="50"/>
        <v>-1.4176691919617994</v>
      </c>
      <c r="K263" s="187">
        <v>9.8836023789294813</v>
      </c>
      <c r="L263" s="188">
        <f t="shared" si="51"/>
        <v>1.7984959959507574</v>
      </c>
      <c r="M263" s="187">
        <v>6.4300518134715023</v>
      </c>
      <c r="N263" s="188">
        <v>-5.4744425685509697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68" t="s">
        <v>287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0" t="s">
        <v>131</v>
      </c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</row>
    <row r="271" spans="2:15" ht="22.5" thickTop="1" thickBot="1" x14ac:dyDescent="0.3">
      <c r="B271" s="109"/>
      <c r="C271" s="292">
        <v>2020</v>
      </c>
      <c r="D271" s="293"/>
      <c r="E271" s="294">
        <v>2021</v>
      </c>
      <c r="F271" s="293"/>
      <c r="G271" s="294">
        <v>2022</v>
      </c>
      <c r="H271" s="293"/>
      <c r="I271" s="294">
        <v>2023</v>
      </c>
      <c r="J271" s="293"/>
      <c r="K271" s="294">
        <v>2024</v>
      </c>
      <c r="L271" s="293"/>
      <c r="M271" s="294">
        <v>2025</v>
      </c>
      <c r="N271" s="295"/>
    </row>
    <row r="272" spans="2:15" ht="16.5" thickTop="1" thickBot="1" x14ac:dyDescent="0.3">
      <c r="B272" s="85"/>
      <c r="C272" s="114" t="s">
        <v>69</v>
      </c>
      <c r="D272" s="115" t="str">
        <f>CONCATENATE("dif ",RIGHT(C271,2),"/",RIGHT(C271-1,2))</f>
        <v>dif 20/19</v>
      </c>
      <c r="E272" s="116" t="s">
        <v>69</v>
      </c>
      <c r="F272" s="115" t="str">
        <f>CONCATENATE("dif ",RIGHT(E271,2),"/",RIGHT(C271,2))</f>
        <v>dif 21/20</v>
      </c>
      <c r="G272" s="116" t="s">
        <v>69</v>
      </c>
      <c r="H272" s="115" t="str">
        <f>CONCATENATE("dif ",RIGHT(G271,2),"/",RIGHT(E271,2))</f>
        <v>dif 22/21</v>
      </c>
      <c r="I272" s="116" t="s">
        <v>69</v>
      </c>
      <c r="J272" s="115" t="str">
        <f>CONCATENATE("dif ",RIGHT(I271,2),"/",RIGHT(G271,2))</f>
        <v>dif 23/22</v>
      </c>
      <c r="K272" s="116" t="s">
        <v>69</v>
      </c>
      <c r="L272" s="115" t="str">
        <f>CONCATENATE("dif ",RIGHT(K271,2),"/",RIGHT(I271,2))</f>
        <v>dif 24/23</v>
      </c>
      <c r="M272" s="116" t="s">
        <v>69</v>
      </c>
      <c r="N272" s="115" t="str">
        <f>CONCATENATE("dif ",RIGHT(M271,2),"/",RIGHT(K271,2))</f>
        <v>dif 25/24</v>
      </c>
    </row>
    <row r="273" spans="2:14" x14ac:dyDescent="0.25">
      <c r="B273" s="117" t="s">
        <v>71</v>
      </c>
      <c r="C273" s="185">
        <v>9.7373417721518987</v>
      </c>
      <c r="D273" s="186">
        <v>1.1634287286736384</v>
      </c>
      <c r="E273" s="185" t="s">
        <v>230</v>
      </c>
      <c r="F273" s="186" t="str">
        <f t="shared" ref="F273:J275" si="52">IFERROR(E273-C273,"-")</f>
        <v>-</v>
      </c>
      <c r="G273" s="185">
        <v>5.8590308370044051</v>
      </c>
      <c r="H273" s="186" t="str">
        <f t="shared" si="52"/>
        <v>-</v>
      </c>
      <c r="I273" s="185">
        <v>9.9629629629629637</v>
      </c>
      <c r="J273" s="186">
        <f t="shared" si="52"/>
        <v>4.1039321259585586</v>
      </c>
      <c r="K273" s="185">
        <v>7.0474452554744529</v>
      </c>
      <c r="L273" s="186">
        <f t="shared" ref="L273:L275" si="53">IFERROR(K273-I273,"-")</f>
        <v>-2.9155177074885108</v>
      </c>
      <c r="M273" s="185">
        <v>6.0746268656716422</v>
      </c>
      <c r="N273" s="186">
        <f t="shared" ref="N273:N275" si="54">IFERROR(M273-K273,"-")</f>
        <v>-0.97281838980281066</v>
      </c>
    </row>
    <row r="274" spans="2:14" x14ac:dyDescent="0.25">
      <c r="B274" s="117" t="s">
        <v>73</v>
      </c>
      <c r="C274" s="185">
        <v>6.6187363834422657</v>
      </c>
      <c r="D274" s="186">
        <v>-2.8758872724717124</v>
      </c>
      <c r="E274" s="185" t="s">
        <v>230</v>
      </c>
      <c r="F274" s="186" t="str">
        <f t="shared" si="52"/>
        <v>-</v>
      </c>
      <c r="G274" s="185">
        <v>7.1472868217054266</v>
      </c>
      <c r="H274" s="186" t="str">
        <f t="shared" si="52"/>
        <v>-</v>
      </c>
      <c r="I274" s="185">
        <v>9.82258064516129</v>
      </c>
      <c r="J274" s="186">
        <f t="shared" si="52"/>
        <v>2.6752938234558634</v>
      </c>
      <c r="K274" s="185">
        <v>7.1980676328502415</v>
      </c>
      <c r="L274" s="186">
        <f t="shared" si="53"/>
        <v>-2.6245130123110485</v>
      </c>
      <c r="M274" s="185"/>
      <c r="N274" s="186"/>
    </row>
    <row r="275" spans="2:14" x14ac:dyDescent="0.25">
      <c r="B275" s="117" t="s">
        <v>75</v>
      </c>
      <c r="C275" s="185">
        <v>8.1716417910447756</v>
      </c>
      <c r="D275" s="186">
        <v>-1.1460665422885583</v>
      </c>
      <c r="E275" s="185" t="s">
        <v>230</v>
      </c>
      <c r="F275" s="186" t="str">
        <f t="shared" si="52"/>
        <v>-</v>
      </c>
      <c r="G275" s="185">
        <v>6.9160000000000004</v>
      </c>
      <c r="H275" s="186" t="str">
        <f t="shared" si="52"/>
        <v>-</v>
      </c>
      <c r="I275" s="185">
        <v>11.025</v>
      </c>
      <c r="J275" s="186">
        <f t="shared" si="52"/>
        <v>4.109</v>
      </c>
      <c r="K275" s="185">
        <v>8.8753993610223638</v>
      </c>
      <c r="L275" s="186">
        <f t="shared" si="53"/>
        <v>-2.1496006389776365</v>
      </c>
      <c r="M275" s="185"/>
      <c r="N275" s="186"/>
    </row>
    <row r="276" spans="2:14" x14ac:dyDescent="0.25">
      <c r="B276" s="117" t="s">
        <v>77</v>
      </c>
      <c r="C276" s="185" t="s">
        <v>230</v>
      </c>
      <c r="D276" s="186" t="s">
        <v>230</v>
      </c>
      <c r="E276" s="185">
        <v>2.5</v>
      </c>
      <c r="F276" s="186" t="str">
        <f>IFERROR(E276-C276,"-")</f>
        <v>-</v>
      </c>
      <c r="G276" s="185">
        <v>11.671641791044776</v>
      </c>
      <c r="H276" s="186">
        <f>IFERROR(G276-E276,"-")</f>
        <v>9.1716417910447756</v>
      </c>
      <c r="I276" s="185">
        <v>5.384615384615385</v>
      </c>
      <c r="J276" s="186">
        <f>IFERROR(I276-G276,"-")</f>
        <v>-6.2870264064293906</v>
      </c>
      <c r="K276" s="185">
        <v>11.145454545454545</v>
      </c>
      <c r="L276" s="186">
        <f>IFERROR(K276-I276,"-")</f>
        <v>5.7608391608391596</v>
      </c>
      <c r="M276" s="185"/>
      <c r="N276" s="186"/>
    </row>
    <row r="277" spans="2:14" x14ac:dyDescent="0.25">
      <c r="B277" s="117" t="s">
        <v>79</v>
      </c>
      <c r="C277" s="185" t="s">
        <v>230</v>
      </c>
      <c r="D277" s="186" t="s">
        <v>230</v>
      </c>
      <c r="E277" s="185">
        <v>20.5</v>
      </c>
      <c r="F277" s="186" t="str">
        <f t="shared" ref="F277:J285" si="55">IFERROR(E277-C277,"-")</f>
        <v>-</v>
      </c>
      <c r="G277" s="185">
        <v>9.7222222222222214</v>
      </c>
      <c r="H277" s="186">
        <f t="shared" si="55"/>
        <v>-10.777777777777779</v>
      </c>
      <c r="I277" s="185">
        <v>1.6666666666666667</v>
      </c>
      <c r="J277" s="186">
        <f t="shared" si="55"/>
        <v>-8.0555555555555554</v>
      </c>
      <c r="K277" s="185">
        <v>10.636363636363637</v>
      </c>
      <c r="L277" s="186">
        <f t="shared" ref="L277:L285" si="56">IFERROR(K277-I277,"-")</f>
        <v>8.9696969696969706</v>
      </c>
      <c r="M277" s="185"/>
      <c r="N277" s="186"/>
    </row>
    <row r="278" spans="2:14" x14ac:dyDescent="0.25">
      <c r="B278" s="117" t="s">
        <v>81</v>
      </c>
      <c r="C278" s="185" t="s">
        <v>230</v>
      </c>
      <c r="D278" s="186" t="s">
        <v>230</v>
      </c>
      <c r="E278" s="185">
        <v>3.2857142857142856</v>
      </c>
      <c r="F278" s="186" t="str">
        <f t="shared" si="55"/>
        <v>-</v>
      </c>
      <c r="G278" s="185">
        <v>27.8</v>
      </c>
      <c r="H278" s="186">
        <f t="shared" si="55"/>
        <v>24.514285714285716</v>
      </c>
      <c r="I278" s="185">
        <v>3</v>
      </c>
      <c r="J278" s="186">
        <f t="shared" si="55"/>
        <v>-24.8</v>
      </c>
      <c r="K278" s="185">
        <v>6.0909090909090908</v>
      </c>
      <c r="L278" s="186">
        <f t="shared" si="56"/>
        <v>3.0909090909090908</v>
      </c>
      <c r="M278" s="185"/>
      <c r="N278" s="186"/>
    </row>
    <row r="279" spans="2:14" x14ac:dyDescent="0.25">
      <c r="B279" s="117" t="s">
        <v>83</v>
      </c>
      <c r="C279" s="185" t="s">
        <v>230</v>
      </c>
      <c r="D279" s="186" t="s">
        <v>230</v>
      </c>
      <c r="E279" s="185">
        <v>1</v>
      </c>
      <c r="F279" s="186" t="str">
        <f t="shared" si="55"/>
        <v>-</v>
      </c>
      <c r="G279" s="185">
        <v>3.7142857142857144</v>
      </c>
      <c r="H279" s="186">
        <f t="shared" si="55"/>
        <v>2.7142857142857144</v>
      </c>
      <c r="I279" s="185">
        <v>4.5</v>
      </c>
      <c r="J279" s="186">
        <f t="shared" si="55"/>
        <v>0.78571428571428559</v>
      </c>
      <c r="K279" s="185">
        <v>7.2452830188679247</v>
      </c>
      <c r="L279" s="186">
        <f t="shared" si="56"/>
        <v>2.7452830188679247</v>
      </c>
      <c r="M279" s="185"/>
      <c r="N279" s="186"/>
    </row>
    <row r="280" spans="2:14" x14ac:dyDescent="0.25">
      <c r="B280" s="117" t="s">
        <v>85</v>
      </c>
      <c r="C280" s="185" t="s">
        <v>230</v>
      </c>
      <c r="D280" s="186" t="s">
        <v>230</v>
      </c>
      <c r="E280" s="185">
        <v>1</v>
      </c>
      <c r="F280" s="186" t="str">
        <f t="shared" si="55"/>
        <v>-</v>
      </c>
      <c r="G280" s="185">
        <v>3.8</v>
      </c>
      <c r="H280" s="186">
        <f t="shared" si="55"/>
        <v>2.8</v>
      </c>
      <c r="I280" s="185">
        <v>6.2352941176470589</v>
      </c>
      <c r="J280" s="186">
        <f t="shared" si="55"/>
        <v>2.4352941176470591</v>
      </c>
      <c r="K280" s="185">
        <v>22</v>
      </c>
      <c r="L280" s="186">
        <f t="shared" si="56"/>
        <v>15.764705882352942</v>
      </c>
      <c r="M280" s="185"/>
      <c r="N280" s="186"/>
    </row>
    <row r="281" spans="2:14" x14ac:dyDescent="0.25">
      <c r="B281" s="117" t="s">
        <v>87</v>
      </c>
      <c r="C281" s="185">
        <v>4</v>
      </c>
      <c r="D281" s="186">
        <v>-2.083333333333333</v>
      </c>
      <c r="E281" s="185">
        <v>4.9230769230769234</v>
      </c>
      <c r="F281" s="186">
        <f t="shared" si="55"/>
        <v>0.92307692307692335</v>
      </c>
      <c r="G281" s="185">
        <v>11.571428571428571</v>
      </c>
      <c r="H281" s="186">
        <f t="shared" si="55"/>
        <v>6.6483516483516478</v>
      </c>
      <c r="I281" s="185">
        <v>6.166666666666667</v>
      </c>
      <c r="J281" s="186">
        <f t="shared" si="55"/>
        <v>-5.4047619047619042</v>
      </c>
      <c r="K281" s="185">
        <v>5.5</v>
      </c>
      <c r="L281" s="186">
        <f t="shared" si="56"/>
        <v>-0.66666666666666696</v>
      </c>
      <c r="M281" s="185"/>
      <c r="N281" s="186"/>
    </row>
    <row r="282" spans="2:14" x14ac:dyDescent="0.25">
      <c r="B282" s="117" t="s">
        <v>89</v>
      </c>
      <c r="C282" s="185">
        <v>1.5</v>
      </c>
      <c r="D282" s="186">
        <v>-3.1063829787234045</v>
      </c>
      <c r="E282" s="185">
        <v>3.459016393442623</v>
      </c>
      <c r="F282" s="186">
        <f t="shared" si="55"/>
        <v>1.959016393442623</v>
      </c>
      <c r="G282" s="185">
        <v>4.6071428571428568</v>
      </c>
      <c r="H282" s="186">
        <f t="shared" si="55"/>
        <v>1.1481264637002337</v>
      </c>
      <c r="I282" s="185">
        <v>7.382352941176471</v>
      </c>
      <c r="J282" s="186">
        <f t="shared" si="55"/>
        <v>2.7752100840336142</v>
      </c>
      <c r="K282" s="185">
        <v>3.9361702127659575</v>
      </c>
      <c r="L282" s="186">
        <f t="shared" si="56"/>
        <v>-3.4461827284105135</v>
      </c>
      <c r="M282" s="185"/>
      <c r="N282" s="186"/>
    </row>
    <row r="283" spans="2:14" x14ac:dyDescent="0.25">
      <c r="B283" s="117" t="s">
        <v>91</v>
      </c>
      <c r="C283" s="185" t="s">
        <v>230</v>
      </c>
      <c r="D283" s="186" t="s">
        <v>230</v>
      </c>
      <c r="E283" s="185">
        <v>8.0517928286852598</v>
      </c>
      <c r="F283" s="186" t="str">
        <f t="shared" si="55"/>
        <v>-</v>
      </c>
      <c r="G283" s="185">
        <v>12.25</v>
      </c>
      <c r="H283" s="186">
        <f t="shared" si="55"/>
        <v>4.1982071713147402</v>
      </c>
      <c r="I283" s="185">
        <v>7.1343283582089549</v>
      </c>
      <c r="J283" s="186">
        <f t="shared" si="55"/>
        <v>-5.1156716417910451</v>
      </c>
      <c r="K283" s="185">
        <v>6.1869158878504669</v>
      </c>
      <c r="L283" s="186">
        <f t="shared" si="56"/>
        <v>-0.94741247035848808</v>
      </c>
      <c r="M283" s="185"/>
      <c r="N283" s="186"/>
    </row>
    <row r="284" spans="2:14" x14ac:dyDescent="0.25">
      <c r="B284" s="117" t="s">
        <v>93</v>
      </c>
      <c r="C284" s="185">
        <v>4.5714285714285712</v>
      </c>
      <c r="D284" s="186">
        <v>-4.9145854145854155</v>
      </c>
      <c r="E284" s="185">
        <v>7.1235294117647054</v>
      </c>
      <c r="F284" s="186">
        <f t="shared" si="55"/>
        <v>2.5521008403361343</v>
      </c>
      <c r="G284" s="185">
        <v>7.6302521008403366</v>
      </c>
      <c r="H284" s="186">
        <f t="shared" si="55"/>
        <v>0.50672268907563112</v>
      </c>
      <c r="I284" s="185">
        <v>6.8493150684931505</v>
      </c>
      <c r="J284" s="186">
        <f t="shared" si="55"/>
        <v>-0.78093703234718603</v>
      </c>
      <c r="K284" s="185">
        <v>5.6100917431192663</v>
      </c>
      <c r="L284" s="186">
        <f t="shared" si="56"/>
        <v>-1.2392233253738842</v>
      </c>
      <c r="M284" s="185"/>
      <c r="N284" s="186"/>
    </row>
    <row r="285" spans="2:14" ht="15.75" x14ac:dyDescent="0.25">
      <c r="B285" s="120" t="s">
        <v>30</v>
      </c>
      <c r="C285" s="187">
        <v>7.8175965665236049</v>
      </c>
      <c r="D285" s="188">
        <v>-0.28336497193793342</v>
      </c>
      <c r="E285" s="187">
        <v>6.9289827255278311</v>
      </c>
      <c r="F285" s="188">
        <f t="shared" si="55"/>
        <v>-0.88861384099577378</v>
      </c>
      <c r="G285" s="187">
        <v>7.6602040816326529</v>
      </c>
      <c r="H285" s="188">
        <f t="shared" si="55"/>
        <v>0.73122135610482175</v>
      </c>
      <c r="I285" s="187">
        <v>8.1101694915254239</v>
      </c>
      <c r="J285" s="188">
        <f t="shared" si="55"/>
        <v>0.44996540989277101</v>
      </c>
      <c r="K285" s="187">
        <v>7.2838196286472146</v>
      </c>
      <c r="L285" s="188">
        <f t="shared" si="56"/>
        <v>-0.82634986287820933</v>
      </c>
      <c r="M285" s="187">
        <v>6.0746268656716422</v>
      </c>
      <c r="N285" s="188">
        <v>-0.97281838980281066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9561D-8610-424F-A811-FC0624AD8338}">
  <sheetPr codeName="Hoja31"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0"/>
    <col min="14" max="14" width="13.5703125" style="190" bestFit="1" customWidth="1"/>
  </cols>
  <sheetData>
    <row r="4" spans="1:15" ht="48.75" customHeight="1" thickBot="1" x14ac:dyDescent="0.3">
      <c r="B4" s="268" t="s">
        <v>276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0" t="s">
        <v>132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5" ht="22.5" thickTop="1" thickBot="1" x14ac:dyDescent="0.3">
      <c r="B7" s="109"/>
      <c r="C7" s="292">
        <v>2020</v>
      </c>
      <c r="D7" s="293"/>
      <c r="E7" s="294">
        <v>2021</v>
      </c>
      <c r="F7" s="293"/>
      <c r="G7" s="294">
        <v>2022</v>
      </c>
      <c r="H7" s="293"/>
      <c r="I7" s="294">
        <v>2023</v>
      </c>
      <c r="J7" s="293"/>
      <c r="K7" s="294"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CONCATENATE("def ",RIGHT(M7,2),"/",RIGHT(K7,2))</f>
        <v>def 25/24</v>
      </c>
    </row>
    <row r="9" spans="1:15" x14ac:dyDescent="0.25">
      <c r="A9" s="1" t="s">
        <v>70</v>
      </c>
      <c r="B9" s="117" t="s">
        <v>71</v>
      </c>
      <c r="C9" s="185">
        <v>7.1146653880402768</v>
      </c>
      <c r="D9" s="186">
        <v>-1.0833703413645148</v>
      </c>
      <c r="E9" s="185">
        <v>7.4604200323101777</v>
      </c>
      <c r="F9" s="186">
        <f t="shared" ref="F9:J21" si="0">IFERROR(E9-C9,"-")</f>
        <v>0.34575464426990088</v>
      </c>
      <c r="G9" s="185">
        <v>8.2772790055248624</v>
      </c>
      <c r="H9" s="186">
        <f t="shared" si="0"/>
        <v>0.8168589732146847</v>
      </c>
      <c r="I9" s="185">
        <v>6.3244211334271458</v>
      </c>
      <c r="J9" s="186">
        <f t="shared" si="0"/>
        <v>-1.9528578720977166</v>
      </c>
      <c r="K9" s="185">
        <v>6.6747736243324818</v>
      </c>
      <c r="L9" s="186">
        <f t="shared" ref="L9:L21" si="1">IFERROR(K9-I9,"-")</f>
        <v>0.35035249090533593</v>
      </c>
      <c r="M9" s="185">
        <v>5.639520078354554</v>
      </c>
      <c r="N9" s="186">
        <f t="shared" ref="N9:N14" si="2">IFERROR(M9-K9,"-")</f>
        <v>-1.0352535459779277</v>
      </c>
    </row>
    <row r="10" spans="1:15" x14ac:dyDescent="0.25">
      <c r="A10" s="1" t="s">
        <v>72</v>
      </c>
      <c r="B10" s="117" t="s">
        <v>73</v>
      </c>
      <c r="C10" s="185">
        <v>6.3956718346253227</v>
      </c>
      <c r="D10" s="186">
        <v>-1.1267534145441127</v>
      </c>
      <c r="E10" s="185">
        <v>5.006753246753247</v>
      </c>
      <c r="F10" s="186">
        <f t="shared" si="0"/>
        <v>-1.3889185878720758</v>
      </c>
      <c r="G10" s="185">
        <v>6.8945538818076475</v>
      </c>
      <c r="H10" s="186">
        <f t="shared" si="0"/>
        <v>1.8878006350544005</v>
      </c>
      <c r="I10" s="185">
        <v>5.2671606864274567</v>
      </c>
      <c r="J10" s="186">
        <f t="shared" si="0"/>
        <v>-1.6273931953801908</v>
      </c>
      <c r="K10" s="185">
        <v>6.3012135381874863</v>
      </c>
      <c r="L10" s="186">
        <f t="shared" si="1"/>
        <v>1.0340528517600296</v>
      </c>
      <c r="M10" s="185"/>
      <c r="N10" s="186"/>
    </row>
    <row r="11" spans="1:15" x14ac:dyDescent="0.25">
      <c r="A11" s="1" t="s">
        <v>74</v>
      </c>
      <c r="B11" s="117" t="s">
        <v>75</v>
      </c>
      <c r="C11" s="185">
        <v>7.718549747048904</v>
      </c>
      <c r="D11" s="186">
        <v>0.13274474745080056</v>
      </c>
      <c r="E11" s="185">
        <v>8.4855660071359065</v>
      </c>
      <c r="F11" s="186">
        <f t="shared" si="0"/>
        <v>0.76701626008700252</v>
      </c>
      <c r="G11" s="185">
        <v>5.4817210771776743</v>
      </c>
      <c r="H11" s="186">
        <f t="shared" si="0"/>
        <v>-3.0038449299582322</v>
      </c>
      <c r="I11" s="185">
        <v>5.0417615088028986</v>
      </c>
      <c r="J11" s="186">
        <f t="shared" si="0"/>
        <v>-0.43995956837477568</v>
      </c>
      <c r="K11" s="185">
        <v>5.7840758920143474</v>
      </c>
      <c r="L11" s="186">
        <f t="shared" si="1"/>
        <v>0.74231438321144871</v>
      </c>
      <c r="M11" s="185"/>
      <c r="N11" s="186"/>
    </row>
    <row r="12" spans="1:15" x14ac:dyDescent="0.25">
      <c r="A12" s="1" t="s">
        <v>76</v>
      </c>
      <c r="B12" s="117" t="s">
        <v>77</v>
      </c>
      <c r="C12" s="185" t="s">
        <v>230</v>
      </c>
      <c r="D12" s="186" t="s">
        <v>230</v>
      </c>
      <c r="E12" s="185">
        <v>5.9472250595846106</v>
      </c>
      <c r="F12" s="186" t="str">
        <f t="shared" si="0"/>
        <v>-</v>
      </c>
      <c r="G12" s="185">
        <v>6.9211831710453797</v>
      </c>
      <c r="H12" s="186">
        <f t="shared" si="0"/>
        <v>0.97395811146076916</v>
      </c>
      <c r="I12" s="185">
        <v>4.6508063289213446</v>
      </c>
      <c r="J12" s="186">
        <f t="shared" si="0"/>
        <v>-2.2703768421240351</v>
      </c>
      <c r="K12" s="185">
        <v>5.5245845552297164</v>
      </c>
      <c r="L12" s="186">
        <f t="shared" si="1"/>
        <v>0.87377822630837176</v>
      </c>
      <c r="M12" s="185"/>
      <c r="N12" s="186"/>
    </row>
    <row r="13" spans="1:15" x14ac:dyDescent="0.25">
      <c r="A13" s="1" t="s">
        <v>78</v>
      </c>
      <c r="B13" s="117" t="s">
        <v>79</v>
      </c>
      <c r="C13" s="185" t="s">
        <v>230</v>
      </c>
      <c r="D13" s="186" t="s">
        <v>230</v>
      </c>
      <c r="E13" s="185">
        <v>6.53139286802804</v>
      </c>
      <c r="F13" s="186" t="str">
        <f t="shared" si="0"/>
        <v>-</v>
      </c>
      <c r="G13" s="185">
        <v>6.5240453946955919</v>
      </c>
      <c r="H13" s="186">
        <f t="shared" si="0"/>
        <v>-7.3474733324481178E-3</v>
      </c>
      <c r="I13" s="185">
        <v>5.3784671885570701</v>
      </c>
      <c r="J13" s="186">
        <f t="shared" si="0"/>
        <v>-1.1455782061385218</v>
      </c>
      <c r="K13" s="185">
        <v>5.433939673037071</v>
      </c>
      <c r="L13" s="186">
        <f t="shared" si="1"/>
        <v>5.5472484480000972E-2</v>
      </c>
      <c r="M13" s="185"/>
      <c r="N13" s="186"/>
    </row>
    <row r="14" spans="1:15" x14ac:dyDescent="0.25">
      <c r="A14" s="1" t="s">
        <v>80</v>
      </c>
      <c r="B14" s="117" t="s">
        <v>81</v>
      </c>
      <c r="C14" s="185" t="s">
        <v>230</v>
      </c>
      <c r="D14" s="186" t="s">
        <v>230</v>
      </c>
      <c r="E14" s="185">
        <v>5.0942153942624238</v>
      </c>
      <c r="F14" s="186" t="str">
        <f t="shared" si="0"/>
        <v>-</v>
      </c>
      <c r="G14" s="185">
        <v>6.8413200058797585</v>
      </c>
      <c r="H14" s="186">
        <f t="shared" si="0"/>
        <v>1.7471046116173348</v>
      </c>
      <c r="I14" s="185">
        <v>5.8025523826763816</v>
      </c>
      <c r="J14" s="186">
        <f t="shared" si="0"/>
        <v>-1.0387676232033769</v>
      </c>
      <c r="K14" s="185">
        <v>6.334820749454896</v>
      </c>
      <c r="L14" s="186">
        <f t="shared" si="1"/>
        <v>0.53226836677851441</v>
      </c>
      <c r="M14" s="185"/>
      <c r="N14" s="186"/>
    </row>
    <row r="15" spans="1:15" x14ac:dyDescent="0.25">
      <c r="A15" s="1" t="s">
        <v>82</v>
      </c>
      <c r="B15" s="117" t="s">
        <v>83</v>
      </c>
      <c r="C15" s="185" t="s">
        <v>230</v>
      </c>
      <c r="D15" s="186" t="s">
        <v>230</v>
      </c>
      <c r="E15" s="185">
        <v>7.1026458997935826</v>
      </c>
      <c r="F15" s="186" t="str">
        <f t="shared" si="0"/>
        <v>-</v>
      </c>
      <c r="G15" s="185">
        <v>6.4427972929423136</v>
      </c>
      <c r="H15" s="186">
        <f t="shared" si="0"/>
        <v>-0.659848606851269</v>
      </c>
      <c r="I15" s="185">
        <v>5.7923947029611922</v>
      </c>
      <c r="J15" s="186">
        <f t="shared" si="0"/>
        <v>-0.65040258998112144</v>
      </c>
      <c r="K15" s="185">
        <v>6.7274272669872266</v>
      </c>
      <c r="L15" s="186">
        <f t="shared" si="1"/>
        <v>0.93503256402603441</v>
      </c>
      <c r="M15" s="185"/>
      <c r="N15" s="186"/>
    </row>
    <row r="16" spans="1:15" x14ac:dyDescent="0.25">
      <c r="A16" s="1" t="s">
        <v>84</v>
      </c>
      <c r="B16" s="117" t="s">
        <v>85</v>
      </c>
      <c r="C16" s="185">
        <v>4.2597067155474084</v>
      </c>
      <c r="D16" s="186">
        <v>-3.4663156974929059</v>
      </c>
      <c r="E16" s="185">
        <v>6.9331798945727225</v>
      </c>
      <c r="F16" s="186">
        <f t="shared" si="0"/>
        <v>2.6734731790253141</v>
      </c>
      <c r="G16" s="185">
        <v>6.491933187814368</v>
      </c>
      <c r="H16" s="186">
        <f t="shared" si="0"/>
        <v>-0.44124670675835453</v>
      </c>
      <c r="I16" s="185">
        <v>6.6659301811754306</v>
      </c>
      <c r="J16" s="186">
        <f t="shared" si="0"/>
        <v>0.17399699336106256</v>
      </c>
      <c r="K16" s="185">
        <v>6.823486671813269</v>
      </c>
      <c r="L16" s="186">
        <f t="shared" si="1"/>
        <v>0.15755649063783839</v>
      </c>
      <c r="M16" s="185"/>
      <c r="N16" s="186"/>
    </row>
    <row r="17" spans="1:15" x14ac:dyDescent="0.25">
      <c r="A17" s="1" t="s">
        <v>86</v>
      </c>
      <c r="B17" s="117" t="s">
        <v>87</v>
      </c>
      <c r="C17" s="185">
        <v>4.2954739538855682</v>
      </c>
      <c r="D17" s="186">
        <v>-3.4634024310049494</v>
      </c>
      <c r="E17" s="185">
        <v>6.8566063764561616</v>
      </c>
      <c r="F17" s="186">
        <f t="shared" si="0"/>
        <v>2.5611324225705934</v>
      </c>
      <c r="G17" s="185">
        <v>6.1649928263988523</v>
      </c>
      <c r="H17" s="186">
        <f t="shared" si="0"/>
        <v>-0.69161355005730929</v>
      </c>
      <c r="I17" s="185">
        <v>6.6392938556963363</v>
      </c>
      <c r="J17" s="186">
        <f t="shared" si="0"/>
        <v>0.47430102929748408</v>
      </c>
      <c r="K17" s="185">
        <v>6.0692266353998727</v>
      </c>
      <c r="L17" s="186">
        <f t="shared" si="1"/>
        <v>-0.57006722029646362</v>
      </c>
      <c r="M17" s="185"/>
      <c r="N17" s="186"/>
    </row>
    <row r="18" spans="1:15" x14ac:dyDescent="0.25">
      <c r="A18" s="1" t="s">
        <v>88</v>
      </c>
      <c r="B18" s="117" t="s">
        <v>89</v>
      </c>
      <c r="C18" s="185">
        <v>4.5568584070796456</v>
      </c>
      <c r="D18" s="186">
        <v>-2.5540848624738954</v>
      </c>
      <c r="E18" s="185">
        <v>7.8932002401681176</v>
      </c>
      <c r="F18" s="186">
        <f t="shared" si="0"/>
        <v>3.336341833088472</v>
      </c>
      <c r="G18" s="185">
        <v>6.6140648379052367</v>
      </c>
      <c r="H18" s="186">
        <f t="shared" si="0"/>
        <v>-1.2791354022628809</v>
      </c>
      <c r="I18" s="185">
        <v>5.6104617742862617</v>
      </c>
      <c r="J18" s="186">
        <f t="shared" si="0"/>
        <v>-1.003603063618975</v>
      </c>
      <c r="K18" s="185">
        <v>5.9437582500471429</v>
      </c>
      <c r="L18" s="186">
        <f t="shared" si="1"/>
        <v>0.33329647576088117</v>
      </c>
      <c r="M18" s="185"/>
      <c r="N18" s="186"/>
    </row>
    <row r="19" spans="1:15" x14ac:dyDescent="0.25">
      <c r="A19" s="1" t="s">
        <v>90</v>
      </c>
      <c r="B19" s="117" t="s">
        <v>91</v>
      </c>
      <c r="C19" s="185">
        <v>4.0001802776275461</v>
      </c>
      <c r="D19" s="186">
        <v>-3.1866795774811223</v>
      </c>
      <c r="E19" s="185">
        <v>8.3718019005847957</v>
      </c>
      <c r="F19" s="186">
        <f t="shared" si="0"/>
        <v>4.3716216229572495</v>
      </c>
      <c r="G19" s="185">
        <v>7.6749190501888833</v>
      </c>
      <c r="H19" s="186">
        <f t="shared" si="0"/>
        <v>-0.69688285039591236</v>
      </c>
      <c r="I19" s="185">
        <v>6.3411483772929556</v>
      </c>
      <c r="J19" s="186">
        <f t="shared" si="0"/>
        <v>-1.3337706728959278</v>
      </c>
      <c r="K19" s="185">
        <v>6.0049824791940427</v>
      </c>
      <c r="L19" s="186">
        <f t="shared" si="1"/>
        <v>-0.33616589809891284</v>
      </c>
      <c r="M19" s="185"/>
      <c r="N19" s="186"/>
    </row>
    <row r="20" spans="1:15" x14ac:dyDescent="0.25">
      <c r="A20" s="1" t="s">
        <v>92</v>
      </c>
      <c r="B20" s="117" t="s">
        <v>93</v>
      </c>
      <c r="C20" s="185">
        <v>6.6437311298267918</v>
      </c>
      <c r="D20" s="186">
        <v>-0.97926169559172571</v>
      </c>
      <c r="E20" s="185">
        <v>7.2588094167041533</v>
      </c>
      <c r="F20" s="186">
        <f t="shared" si="0"/>
        <v>0.61507828687736144</v>
      </c>
      <c r="G20" s="185">
        <v>6.0869589500139627</v>
      </c>
      <c r="H20" s="186">
        <f t="shared" si="0"/>
        <v>-1.1718504666901906</v>
      </c>
      <c r="I20" s="185">
        <v>5.886785029262775</v>
      </c>
      <c r="J20" s="186">
        <f t="shared" si="0"/>
        <v>-0.20017392075118767</v>
      </c>
      <c r="K20" s="185">
        <v>5.3419055419055423</v>
      </c>
      <c r="L20" s="186">
        <f t="shared" si="1"/>
        <v>-0.54487948735723268</v>
      </c>
      <c r="M20" s="185"/>
      <c r="N20" s="186"/>
    </row>
    <row r="21" spans="1:15" ht="15.75" x14ac:dyDescent="0.25">
      <c r="A21" s="1" t="s">
        <v>0</v>
      </c>
      <c r="B21" s="120" t="s">
        <v>30</v>
      </c>
      <c r="C21" s="187">
        <v>5.7058231246853497</v>
      </c>
      <c r="D21" s="188">
        <v>-1.6826136252324257</v>
      </c>
      <c r="E21" s="187">
        <v>6.9720730697289195</v>
      </c>
      <c r="F21" s="188">
        <f t="shared" si="0"/>
        <v>1.2662499450435698</v>
      </c>
      <c r="G21" s="187">
        <v>6.6176102336667117</v>
      </c>
      <c r="H21" s="188">
        <f t="shared" si="0"/>
        <v>-0.35446283606220774</v>
      </c>
      <c r="I21" s="187">
        <v>5.729361648217651</v>
      </c>
      <c r="J21" s="188">
        <f t="shared" si="0"/>
        <v>-0.88824858544906071</v>
      </c>
      <c r="K21" s="187">
        <v>6.0770157142498729</v>
      </c>
      <c r="L21" s="188">
        <f t="shared" si="1"/>
        <v>0.34765406603222182</v>
      </c>
      <c r="M21" s="187">
        <v>5.639520078354554</v>
      </c>
      <c r="N21" s="188">
        <v>-1.0352535459779277</v>
      </c>
    </row>
    <row r="22" spans="1:15" ht="6" customHeight="1" x14ac:dyDescent="0.25"/>
    <row r="23" spans="1:15" x14ac:dyDescent="0.25">
      <c r="B23" s="105" t="s">
        <v>55</v>
      </c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</row>
    <row r="24" spans="1:15" x14ac:dyDescent="0.25">
      <c r="N24" s="192"/>
    </row>
    <row r="26" spans="1:15" ht="48.75" customHeight="1" thickBot="1" x14ac:dyDescent="0.3">
      <c r="B26" s="268" t="s">
        <v>288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39"/>
      <c r="N27" s="39"/>
      <c r="O27" s="1" t="s">
        <v>95</v>
      </c>
    </row>
    <row r="28" spans="1:15" ht="22.5" thickTop="1" thickBot="1" x14ac:dyDescent="0.3">
      <c r="B28" s="124" t="s">
        <v>96</v>
      </c>
      <c r="C28" s="300" t="s">
        <v>137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</row>
    <row r="29" spans="1:15" ht="22.5" thickTop="1" thickBot="1" x14ac:dyDescent="0.3">
      <c r="B29" s="109"/>
      <c r="C29" s="292">
        <v>2020</v>
      </c>
      <c r="D29" s="293"/>
      <c r="E29" s="294">
        <v>2021</v>
      </c>
      <c r="F29" s="293"/>
      <c r="G29" s="294">
        <v>2022</v>
      </c>
      <c r="H29" s="293"/>
      <c r="I29" s="294">
        <v>2023</v>
      </c>
      <c r="J29" s="293"/>
      <c r="K29" s="294">
        <v>2024</v>
      </c>
      <c r="L29" s="293"/>
      <c r="M29" s="294">
        <f>M$7</f>
        <v>2025</v>
      </c>
      <c r="N29" s="295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CONCATENATE("def ",RIGHT(M29,2),"/",RIGHT(K29,2))</f>
        <v>def 25/24</v>
      </c>
    </row>
    <row r="31" spans="1:15" x14ac:dyDescent="0.25">
      <c r="B31" s="117" t="s">
        <v>71</v>
      </c>
      <c r="C31" s="185">
        <v>6.4985997414907368</v>
      </c>
      <c r="D31" s="186">
        <v>-0.48911879629282051</v>
      </c>
      <c r="E31" s="185">
        <v>7.4672064777327938</v>
      </c>
      <c r="F31" s="186">
        <f t="shared" ref="F31:J43" si="3">IFERROR(E31-C31,"-")</f>
        <v>0.96860673624205695</v>
      </c>
      <c r="G31" s="185">
        <v>8.3449322273922721</v>
      </c>
      <c r="H31" s="186">
        <f t="shared" si="3"/>
        <v>0.87772574965947836</v>
      </c>
      <c r="I31" s="185">
        <v>6.0238626226583412</v>
      </c>
      <c r="J31" s="186">
        <f t="shared" si="3"/>
        <v>-2.321069604733931</v>
      </c>
      <c r="K31" s="185">
        <v>6.1842416283650685</v>
      </c>
      <c r="L31" s="186">
        <f t="shared" ref="L31:L43" si="4">IFERROR(K31-I31,"-")</f>
        <v>0.16037900570672736</v>
      </c>
      <c r="M31" s="185">
        <v>5.1601407831060273</v>
      </c>
      <c r="N31" s="186">
        <f>IFERROR(M31-K31,"-")</f>
        <v>-1.0241008452590412</v>
      </c>
    </row>
    <row r="32" spans="1:15" x14ac:dyDescent="0.25">
      <c r="B32" s="117" t="s">
        <v>73</v>
      </c>
      <c r="C32" s="185">
        <v>6.0998446400828588</v>
      </c>
      <c r="D32" s="186">
        <v>-0.55013327185941741</v>
      </c>
      <c r="E32" s="185" t="s">
        <v>230</v>
      </c>
      <c r="F32" s="186" t="str">
        <f t="shared" si="3"/>
        <v>-</v>
      </c>
      <c r="G32" s="185">
        <v>6.8056592039800998</v>
      </c>
      <c r="H32" s="186" t="str">
        <f t="shared" si="3"/>
        <v>-</v>
      </c>
      <c r="I32" s="185">
        <v>4.9336159708060539</v>
      </c>
      <c r="J32" s="186">
        <f t="shared" si="3"/>
        <v>-1.872043233174046</v>
      </c>
      <c r="K32" s="185">
        <v>5.8989412286819247</v>
      </c>
      <c r="L32" s="186">
        <f t="shared" si="4"/>
        <v>0.96532525787587087</v>
      </c>
      <c r="M32" s="185"/>
      <c r="N32" s="186"/>
    </row>
    <row r="33" spans="2:15" x14ac:dyDescent="0.25">
      <c r="B33" s="117" t="s">
        <v>75</v>
      </c>
      <c r="C33" s="185">
        <v>7.0561279826464212</v>
      </c>
      <c r="D33" s="186">
        <v>-0.13990608709007102</v>
      </c>
      <c r="E33" s="185">
        <v>8.4855660071359065</v>
      </c>
      <c r="F33" s="186">
        <f t="shared" si="3"/>
        <v>1.4294380244894853</v>
      </c>
      <c r="G33" s="185">
        <v>5.3384331900161932</v>
      </c>
      <c r="H33" s="186">
        <f t="shared" si="3"/>
        <v>-3.1471328171197133</v>
      </c>
      <c r="I33" s="185">
        <v>4.8127295623884985</v>
      </c>
      <c r="J33" s="186">
        <f t="shared" si="3"/>
        <v>-0.52570362762769474</v>
      </c>
      <c r="K33" s="185">
        <v>5.4454535740997967</v>
      </c>
      <c r="L33" s="186">
        <f t="shared" si="4"/>
        <v>0.63272401171129822</v>
      </c>
      <c r="M33" s="185"/>
      <c r="N33" s="186"/>
    </row>
    <row r="34" spans="2:15" x14ac:dyDescent="0.25">
      <c r="B34" s="117" t="s">
        <v>77</v>
      </c>
      <c r="C34" s="185" t="s">
        <v>230</v>
      </c>
      <c r="D34" s="186" t="s">
        <v>230</v>
      </c>
      <c r="E34" s="185">
        <v>5.9625960717335609</v>
      </c>
      <c r="F34" s="186" t="str">
        <f t="shared" si="3"/>
        <v>-</v>
      </c>
      <c r="G34" s="185">
        <v>7.2575182481751828</v>
      </c>
      <c r="H34" s="186">
        <f t="shared" si="3"/>
        <v>1.2949221764416219</v>
      </c>
      <c r="I34" s="185">
        <v>4.4890545144804088</v>
      </c>
      <c r="J34" s="186">
        <f t="shared" si="3"/>
        <v>-2.7684637336947739</v>
      </c>
      <c r="K34" s="185">
        <v>5.112426702751466</v>
      </c>
      <c r="L34" s="186">
        <f t="shared" si="4"/>
        <v>0.62337218827105723</v>
      </c>
      <c r="M34" s="185"/>
      <c r="N34" s="186"/>
    </row>
    <row r="35" spans="2:15" x14ac:dyDescent="0.25">
      <c r="B35" s="117" t="s">
        <v>79</v>
      </c>
      <c r="C35" s="185" t="s">
        <v>230</v>
      </c>
      <c r="D35" s="186" t="s">
        <v>230</v>
      </c>
      <c r="E35" s="185">
        <v>6.5342591179612395</v>
      </c>
      <c r="F35" s="186" t="str">
        <f t="shared" si="3"/>
        <v>-</v>
      </c>
      <c r="G35" s="185">
        <v>6.5937679494543362</v>
      </c>
      <c r="H35" s="186">
        <f t="shared" si="3"/>
        <v>5.9508831493096714E-2</v>
      </c>
      <c r="I35" s="185">
        <v>5.2810428634555899</v>
      </c>
      <c r="J35" s="186">
        <f t="shared" si="3"/>
        <v>-1.3127250859987463</v>
      </c>
      <c r="K35" s="185">
        <v>5.0907242296261535</v>
      </c>
      <c r="L35" s="186">
        <f t="shared" si="4"/>
        <v>-0.19031863382943648</v>
      </c>
      <c r="M35" s="185"/>
      <c r="N35" s="186"/>
    </row>
    <row r="36" spans="2:15" x14ac:dyDescent="0.25">
      <c r="B36" s="117" t="s">
        <v>81</v>
      </c>
      <c r="C36" s="185" t="s">
        <v>230</v>
      </c>
      <c r="D36" s="186" t="s">
        <v>230</v>
      </c>
      <c r="E36" s="185">
        <v>5.1665189720454361</v>
      </c>
      <c r="F36" s="186" t="str">
        <f t="shared" si="3"/>
        <v>-</v>
      </c>
      <c r="G36" s="185">
        <v>7.1915363548016611</v>
      </c>
      <c r="H36" s="186">
        <f t="shared" si="3"/>
        <v>2.025017382756225</v>
      </c>
      <c r="I36" s="185">
        <v>5.8215218981917003</v>
      </c>
      <c r="J36" s="186">
        <f t="shared" si="3"/>
        <v>-1.3700144566099608</v>
      </c>
      <c r="K36" s="185">
        <v>6.2273977412370529</v>
      </c>
      <c r="L36" s="186">
        <f t="shared" si="4"/>
        <v>0.40587584304535262</v>
      </c>
      <c r="M36" s="185"/>
      <c r="N36" s="186"/>
    </row>
    <row r="37" spans="2:15" x14ac:dyDescent="0.25">
      <c r="B37" s="117" t="s">
        <v>83</v>
      </c>
      <c r="C37" s="185" t="s">
        <v>230</v>
      </c>
      <c r="D37" s="186" t="s">
        <v>230</v>
      </c>
      <c r="E37" s="185">
        <v>7.3865572088250389</v>
      </c>
      <c r="F37" s="186" t="str">
        <f t="shared" si="3"/>
        <v>-</v>
      </c>
      <c r="G37" s="185">
        <v>6.8669216994953608</v>
      </c>
      <c r="H37" s="186">
        <f t="shared" si="3"/>
        <v>-0.51963550932967806</v>
      </c>
      <c r="I37" s="185">
        <v>5.6965660315553857</v>
      </c>
      <c r="J37" s="186">
        <f t="shared" si="3"/>
        <v>-1.1703556679399751</v>
      </c>
      <c r="K37" s="185">
        <v>6.5492197923313418</v>
      </c>
      <c r="L37" s="186">
        <f t="shared" si="4"/>
        <v>0.85265376077595612</v>
      </c>
      <c r="M37" s="185"/>
      <c r="N37" s="186"/>
    </row>
    <row r="38" spans="2:15" x14ac:dyDescent="0.25">
      <c r="B38" s="117" t="s">
        <v>85</v>
      </c>
      <c r="C38" s="185">
        <v>4.2667297436779634</v>
      </c>
      <c r="D38" s="186">
        <v>-3.1826913022566341</v>
      </c>
      <c r="E38" s="185">
        <v>7.5873529147579273</v>
      </c>
      <c r="F38" s="186">
        <f t="shared" si="3"/>
        <v>3.3206231710799639</v>
      </c>
      <c r="G38" s="185">
        <v>6.4717370682439599</v>
      </c>
      <c r="H38" s="186">
        <f t="shared" si="3"/>
        <v>-1.1156158465139674</v>
      </c>
      <c r="I38" s="185">
        <v>6.5072472204435652</v>
      </c>
      <c r="J38" s="186">
        <f t="shared" si="3"/>
        <v>3.5510152199605294E-2</v>
      </c>
      <c r="K38" s="185">
        <v>6.6671532057519736</v>
      </c>
      <c r="L38" s="186">
        <f t="shared" si="4"/>
        <v>0.15990598530840838</v>
      </c>
      <c r="M38" s="185"/>
      <c r="N38" s="186"/>
    </row>
    <row r="39" spans="2:15" x14ac:dyDescent="0.25">
      <c r="B39" s="117" t="s">
        <v>87</v>
      </c>
      <c r="C39" s="185">
        <v>4.2934244235695989</v>
      </c>
      <c r="D39" s="186">
        <v>-3.4338483037031287</v>
      </c>
      <c r="E39" s="185">
        <v>7.2424349672624313</v>
      </c>
      <c r="F39" s="186">
        <f t="shared" si="3"/>
        <v>2.9490105436928324</v>
      </c>
      <c r="G39" s="185">
        <v>6.24699202379343</v>
      </c>
      <c r="H39" s="186">
        <f t="shared" si="3"/>
        <v>-0.99544294346900131</v>
      </c>
      <c r="I39" s="185">
        <v>6.6351191587331222</v>
      </c>
      <c r="J39" s="186">
        <f t="shared" si="3"/>
        <v>0.3881271349396922</v>
      </c>
      <c r="K39" s="185">
        <v>5.7966025676963611</v>
      </c>
      <c r="L39" s="186">
        <f t="shared" si="4"/>
        <v>-0.83851659103676113</v>
      </c>
      <c r="M39" s="185"/>
      <c r="N39" s="186"/>
    </row>
    <row r="40" spans="2:15" x14ac:dyDescent="0.25">
      <c r="B40" s="117" t="s">
        <v>89</v>
      </c>
      <c r="C40" s="185">
        <v>4.5568584070796456</v>
      </c>
      <c r="D40" s="186">
        <v>-2.5288428541268582</v>
      </c>
      <c r="E40" s="185">
        <v>8.1939914923785899</v>
      </c>
      <c r="F40" s="186">
        <f t="shared" si="3"/>
        <v>3.6371330852989443</v>
      </c>
      <c r="G40" s="185">
        <v>6.6152565721501553</v>
      </c>
      <c r="H40" s="186">
        <f t="shared" si="3"/>
        <v>-1.5787349202284346</v>
      </c>
      <c r="I40" s="185">
        <v>5.4527674805061999</v>
      </c>
      <c r="J40" s="186">
        <f t="shared" si="3"/>
        <v>-1.1624890916439554</v>
      </c>
      <c r="K40" s="185">
        <v>5.5749506903353057</v>
      </c>
      <c r="L40" s="186">
        <f t="shared" si="4"/>
        <v>0.1221832098291058</v>
      </c>
      <c r="M40" s="185"/>
      <c r="N40" s="186"/>
    </row>
    <row r="41" spans="2:15" x14ac:dyDescent="0.25">
      <c r="B41" s="117" t="s">
        <v>91</v>
      </c>
      <c r="C41" s="185">
        <v>3.9893521025085725</v>
      </c>
      <c r="D41" s="186">
        <v>-3.1107893846789763</v>
      </c>
      <c r="E41" s="185">
        <v>8.6795999120685874</v>
      </c>
      <c r="F41" s="186">
        <f t="shared" si="3"/>
        <v>4.6902478095600149</v>
      </c>
      <c r="G41" s="185">
        <v>7.6490060980438743</v>
      </c>
      <c r="H41" s="186">
        <f t="shared" si="3"/>
        <v>-1.0305938140247131</v>
      </c>
      <c r="I41" s="185">
        <v>6.1019571865443423</v>
      </c>
      <c r="J41" s="186">
        <f t="shared" si="3"/>
        <v>-1.5470489114995321</v>
      </c>
      <c r="K41" s="185">
        <v>5.4887734273520135</v>
      </c>
      <c r="L41" s="186">
        <f t="shared" si="4"/>
        <v>-0.61318375919232881</v>
      </c>
      <c r="M41" s="185"/>
      <c r="N41" s="186"/>
    </row>
    <row r="42" spans="2:15" x14ac:dyDescent="0.25">
      <c r="B42" s="117" t="s">
        <v>93</v>
      </c>
      <c r="C42" s="185">
        <v>6.6447242588460309</v>
      </c>
      <c r="D42" s="186">
        <v>-0.58987211677176177</v>
      </c>
      <c r="E42" s="185">
        <v>7.5223599137931032</v>
      </c>
      <c r="F42" s="186">
        <f t="shared" si="3"/>
        <v>0.8776356549470723</v>
      </c>
      <c r="G42" s="185">
        <v>5.985004624124719</v>
      </c>
      <c r="H42" s="186">
        <f t="shared" si="3"/>
        <v>-1.5373552896683842</v>
      </c>
      <c r="I42" s="185">
        <v>5.6212527836464341</v>
      </c>
      <c r="J42" s="186">
        <f t="shared" si="3"/>
        <v>-0.3637518404782849</v>
      </c>
      <c r="K42" s="185">
        <v>4.7967866323907451</v>
      </c>
      <c r="L42" s="186">
        <f t="shared" si="4"/>
        <v>-0.82446615125568901</v>
      </c>
      <c r="M42" s="185"/>
      <c r="N42" s="186"/>
    </row>
    <row r="43" spans="2:15" ht="15.75" x14ac:dyDescent="0.25">
      <c r="B43" s="120" t="s">
        <v>30</v>
      </c>
      <c r="C43" s="187">
        <v>5.3003511866328603</v>
      </c>
      <c r="D43" s="188">
        <v>-1.6251155542926305</v>
      </c>
      <c r="E43" s="187">
        <v>7.1836411554527748</v>
      </c>
      <c r="F43" s="188">
        <f t="shared" si="3"/>
        <v>1.8832899688199145</v>
      </c>
      <c r="G43" s="187">
        <v>6.6758542704689212</v>
      </c>
      <c r="H43" s="188">
        <f t="shared" si="3"/>
        <v>-0.5077868849838536</v>
      </c>
      <c r="I43" s="187">
        <v>5.5536756945293781</v>
      </c>
      <c r="J43" s="188">
        <f t="shared" si="3"/>
        <v>-1.1221785759395431</v>
      </c>
      <c r="K43" s="187">
        <v>5.7345256129449336</v>
      </c>
      <c r="L43" s="188">
        <f t="shared" si="4"/>
        <v>0.18084991841555542</v>
      </c>
      <c r="M43" s="187">
        <v>5.1601407831060273</v>
      </c>
      <c r="N43" s="188">
        <v>-1.0241008452590412</v>
      </c>
    </row>
    <row r="44" spans="2:15" ht="6" customHeight="1" x14ac:dyDescent="0.25"/>
    <row r="45" spans="2:15" x14ac:dyDescent="0.25">
      <c r="B45" s="105" t="s">
        <v>55</v>
      </c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</row>
    <row r="48" spans="2:15" ht="48.75" customHeight="1" thickBot="1" x14ac:dyDescent="0.3">
      <c r="B48" s="268" t="s">
        <v>289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39"/>
      <c r="N49" s="39"/>
      <c r="O49" s="1" t="s">
        <v>99</v>
      </c>
    </row>
    <row r="50" spans="1:15" ht="22.5" thickTop="1" thickBot="1" x14ac:dyDescent="0.3">
      <c r="B50" s="109"/>
      <c r="C50" s="300" t="s">
        <v>61</v>
      </c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</row>
    <row r="51" spans="1:15" ht="22.5" thickTop="1" thickBot="1" x14ac:dyDescent="0.3">
      <c r="B51" s="109"/>
      <c r="C51" s="292">
        <v>2020</v>
      </c>
      <c r="D51" s="293"/>
      <c r="E51" s="294">
        <v>2021</v>
      </c>
      <c r="F51" s="293"/>
      <c r="G51" s="294">
        <v>2022</v>
      </c>
      <c r="H51" s="293"/>
      <c r="I51" s="294">
        <v>2023</v>
      </c>
      <c r="J51" s="293"/>
      <c r="K51" s="294">
        <v>2024</v>
      </c>
      <c r="L51" s="293"/>
      <c r="M51" s="294">
        <f>M$7</f>
        <v>2025</v>
      </c>
      <c r="N51" s="295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CONCATENATE("def ",RIGHT(M51,2),"/",RIGHT(K51,2))</f>
        <v>def 25/24</v>
      </c>
    </row>
    <row r="53" spans="1:15" x14ac:dyDescent="0.25">
      <c r="A53" s="1"/>
      <c r="B53" s="117" t="s">
        <v>71</v>
      </c>
      <c r="C53" s="185">
        <v>6.4985997414907368</v>
      </c>
      <c r="D53" s="186">
        <v>-0.48911879629282051</v>
      </c>
      <c r="E53" s="185" t="s">
        <v>230</v>
      </c>
      <c r="F53" s="186" t="str">
        <f t="shared" ref="F53:J65" si="5">IFERROR(E53-C53,"-")</f>
        <v>-</v>
      </c>
      <c r="G53" s="185" t="s">
        <v>230</v>
      </c>
      <c r="H53" s="186" t="str">
        <f t="shared" si="5"/>
        <v>-</v>
      </c>
      <c r="I53" s="185" t="s">
        <v>230</v>
      </c>
      <c r="J53" s="186" t="str">
        <f t="shared" si="5"/>
        <v>-</v>
      </c>
      <c r="K53" s="185" t="s">
        <v>230</v>
      </c>
      <c r="L53" s="186" t="str">
        <f t="shared" ref="L53:L65" si="6">IFERROR(K53-I53,"-")</f>
        <v>-</v>
      </c>
      <c r="M53" s="185" t="s">
        <v>230</v>
      </c>
      <c r="N53" s="186" t="str">
        <f>IFERROR(M53-K53,"-")</f>
        <v>-</v>
      </c>
    </row>
    <row r="54" spans="1:15" x14ac:dyDescent="0.25">
      <c r="A54" s="1"/>
      <c r="B54" s="117" t="s">
        <v>73</v>
      </c>
      <c r="C54" s="185">
        <v>6.0998446400828588</v>
      </c>
      <c r="D54" s="186">
        <v>-0.55013327185941741</v>
      </c>
      <c r="E54" s="185" t="s">
        <v>230</v>
      </c>
      <c r="F54" s="186" t="str">
        <f t="shared" si="5"/>
        <v>-</v>
      </c>
      <c r="G54" s="185" t="s">
        <v>230</v>
      </c>
      <c r="H54" s="186" t="str">
        <f t="shared" si="5"/>
        <v>-</v>
      </c>
      <c r="I54" s="185" t="s">
        <v>230</v>
      </c>
      <c r="J54" s="186" t="str">
        <f t="shared" si="5"/>
        <v>-</v>
      </c>
      <c r="K54" s="185" t="s">
        <v>230</v>
      </c>
      <c r="L54" s="186" t="str">
        <f t="shared" si="6"/>
        <v>-</v>
      </c>
      <c r="M54" s="185"/>
      <c r="N54" s="186"/>
    </row>
    <row r="55" spans="1:15" x14ac:dyDescent="0.25">
      <c r="A55" s="1"/>
      <c r="B55" s="117" t="s">
        <v>75</v>
      </c>
      <c r="C55" s="185">
        <v>7.0561279826464212</v>
      </c>
      <c r="D55" s="186">
        <v>-0.13990608709007102</v>
      </c>
      <c r="E55" s="185" t="s">
        <v>230</v>
      </c>
      <c r="F55" s="186" t="str">
        <f t="shared" si="5"/>
        <v>-</v>
      </c>
      <c r="G55" s="185" t="s">
        <v>230</v>
      </c>
      <c r="H55" s="186" t="str">
        <f t="shared" si="5"/>
        <v>-</v>
      </c>
      <c r="I55" s="185" t="s">
        <v>230</v>
      </c>
      <c r="J55" s="186" t="str">
        <f t="shared" si="5"/>
        <v>-</v>
      </c>
      <c r="K55" s="185" t="s">
        <v>230</v>
      </c>
      <c r="L55" s="186" t="str">
        <f t="shared" si="6"/>
        <v>-</v>
      </c>
      <c r="M55" s="185"/>
      <c r="N55" s="186"/>
    </row>
    <row r="56" spans="1:15" x14ac:dyDescent="0.25">
      <c r="A56" s="1"/>
      <c r="B56" s="117" t="s">
        <v>77</v>
      </c>
      <c r="C56" s="185" t="s">
        <v>230</v>
      </c>
      <c r="D56" s="186" t="s">
        <v>230</v>
      </c>
      <c r="E56" s="185" t="s">
        <v>230</v>
      </c>
      <c r="F56" s="186" t="str">
        <f t="shared" si="5"/>
        <v>-</v>
      </c>
      <c r="G56" s="185" t="s">
        <v>230</v>
      </c>
      <c r="H56" s="186" t="str">
        <f t="shared" si="5"/>
        <v>-</v>
      </c>
      <c r="I56" s="185" t="s">
        <v>230</v>
      </c>
      <c r="J56" s="186" t="str">
        <f t="shared" si="5"/>
        <v>-</v>
      </c>
      <c r="K56" s="185" t="s">
        <v>230</v>
      </c>
      <c r="L56" s="186" t="str">
        <f t="shared" si="6"/>
        <v>-</v>
      </c>
      <c r="M56" s="185"/>
      <c r="N56" s="186"/>
    </row>
    <row r="57" spans="1:15" x14ac:dyDescent="0.25">
      <c r="A57" s="1"/>
      <c r="B57" s="117" t="s">
        <v>79</v>
      </c>
      <c r="C57" s="185" t="s">
        <v>230</v>
      </c>
      <c r="D57" s="186" t="s">
        <v>230</v>
      </c>
      <c r="E57" s="185" t="s">
        <v>230</v>
      </c>
      <c r="F57" s="186" t="str">
        <f t="shared" si="5"/>
        <v>-</v>
      </c>
      <c r="G57" s="185" t="s">
        <v>230</v>
      </c>
      <c r="H57" s="186" t="str">
        <f t="shared" si="5"/>
        <v>-</v>
      </c>
      <c r="I57" s="185" t="s">
        <v>230</v>
      </c>
      <c r="J57" s="186" t="str">
        <f t="shared" si="5"/>
        <v>-</v>
      </c>
      <c r="K57" s="185" t="s">
        <v>230</v>
      </c>
      <c r="L57" s="186" t="str">
        <f t="shared" si="6"/>
        <v>-</v>
      </c>
      <c r="M57" s="185"/>
      <c r="N57" s="186"/>
    </row>
    <row r="58" spans="1:15" x14ac:dyDescent="0.25">
      <c r="A58" s="1"/>
      <c r="B58" s="117" t="s">
        <v>81</v>
      </c>
      <c r="C58" s="185" t="s">
        <v>230</v>
      </c>
      <c r="D58" s="186" t="s">
        <v>230</v>
      </c>
      <c r="E58" s="185" t="s">
        <v>230</v>
      </c>
      <c r="F58" s="186" t="str">
        <f t="shared" si="5"/>
        <v>-</v>
      </c>
      <c r="G58" s="185" t="s">
        <v>230</v>
      </c>
      <c r="H58" s="186" t="str">
        <f t="shared" si="5"/>
        <v>-</v>
      </c>
      <c r="I58" s="185" t="s">
        <v>230</v>
      </c>
      <c r="J58" s="186" t="str">
        <f t="shared" si="5"/>
        <v>-</v>
      </c>
      <c r="K58" s="185" t="s">
        <v>230</v>
      </c>
      <c r="L58" s="186" t="str">
        <f t="shared" si="6"/>
        <v>-</v>
      </c>
      <c r="M58" s="185"/>
      <c r="N58" s="186"/>
    </row>
    <row r="59" spans="1:15" x14ac:dyDescent="0.25">
      <c r="A59" s="1"/>
      <c r="B59" s="117" t="s">
        <v>83</v>
      </c>
      <c r="C59" s="185" t="s">
        <v>230</v>
      </c>
      <c r="D59" s="186" t="s">
        <v>230</v>
      </c>
      <c r="E59" s="185" t="s">
        <v>230</v>
      </c>
      <c r="F59" s="186" t="str">
        <f t="shared" si="5"/>
        <v>-</v>
      </c>
      <c r="G59" s="185" t="s">
        <v>230</v>
      </c>
      <c r="H59" s="186" t="str">
        <f t="shared" si="5"/>
        <v>-</v>
      </c>
      <c r="I59" s="185" t="s">
        <v>230</v>
      </c>
      <c r="J59" s="186" t="str">
        <f t="shared" si="5"/>
        <v>-</v>
      </c>
      <c r="K59" s="185" t="s">
        <v>230</v>
      </c>
      <c r="L59" s="186" t="str">
        <f t="shared" si="6"/>
        <v>-</v>
      </c>
      <c r="M59" s="185"/>
      <c r="N59" s="186"/>
    </row>
    <row r="60" spans="1:15" x14ac:dyDescent="0.25">
      <c r="A60" s="1"/>
      <c r="B60" s="117" t="s">
        <v>85</v>
      </c>
      <c r="C60" s="185" t="s">
        <v>230</v>
      </c>
      <c r="D60" s="186" t="s">
        <v>230</v>
      </c>
      <c r="E60" s="185" t="s">
        <v>230</v>
      </c>
      <c r="F60" s="186" t="str">
        <f t="shared" si="5"/>
        <v>-</v>
      </c>
      <c r="G60" s="185" t="s">
        <v>230</v>
      </c>
      <c r="H60" s="186" t="str">
        <f t="shared" si="5"/>
        <v>-</v>
      </c>
      <c r="I60" s="185" t="s">
        <v>230</v>
      </c>
      <c r="J60" s="186" t="str">
        <f t="shared" si="5"/>
        <v>-</v>
      </c>
      <c r="K60" s="185" t="s">
        <v>230</v>
      </c>
      <c r="L60" s="186" t="str">
        <f t="shared" si="6"/>
        <v>-</v>
      </c>
      <c r="M60" s="185"/>
      <c r="N60" s="186"/>
    </row>
    <row r="61" spans="1:15" x14ac:dyDescent="0.25">
      <c r="A61" s="1"/>
      <c r="B61" s="117" t="s">
        <v>87</v>
      </c>
      <c r="C61" s="185" t="s">
        <v>230</v>
      </c>
      <c r="D61" s="186" t="s">
        <v>230</v>
      </c>
      <c r="E61" s="185" t="s">
        <v>230</v>
      </c>
      <c r="F61" s="186" t="str">
        <f t="shared" si="5"/>
        <v>-</v>
      </c>
      <c r="G61" s="185" t="s">
        <v>230</v>
      </c>
      <c r="H61" s="186" t="str">
        <f t="shared" si="5"/>
        <v>-</v>
      </c>
      <c r="I61" s="185" t="s">
        <v>230</v>
      </c>
      <c r="J61" s="186" t="str">
        <f t="shared" si="5"/>
        <v>-</v>
      </c>
      <c r="K61" s="185" t="s">
        <v>230</v>
      </c>
      <c r="L61" s="186" t="str">
        <f t="shared" si="6"/>
        <v>-</v>
      </c>
      <c r="M61" s="185"/>
      <c r="N61" s="186"/>
    </row>
    <row r="62" spans="1:15" x14ac:dyDescent="0.25">
      <c r="A62" s="1"/>
      <c r="B62" s="117" t="s">
        <v>89</v>
      </c>
      <c r="C62" s="185" t="s">
        <v>230</v>
      </c>
      <c r="D62" s="186" t="s">
        <v>230</v>
      </c>
      <c r="E62" s="185" t="s">
        <v>230</v>
      </c>
      <c r="F62" s="186" t="str">
        <f t="shared" si="5"/>
        <v>-</v>
      </c>
      <c r="G62" s="185" t="s">
        <v>230</v>
      </c>
      <c r="H62" s="186" t="str">
        <f t="shared" si="5"/>
        <v>-</v>
      </c>
      <c r="I62" s="185" t="s">
        <v>230</v>
      </c>
      <c r="J62" s="186" t="str">
        <f t="shared" si="5"/>
        <v>-</v>
      </c>
      <c r="K62" s="185" t="s">
        <v>230</v>
      </c>
      <c r="L62" s="186" t="str">
        <f t="shared" si="6"/>
        <v>-</v>
      </c>
      <c r="M62" s="185"/>
      <c r="N62" s="186"/>
    </row>
    <row r="63" spans="1:15" x14ac:dyDescent="0.25">
      <c r="A63" s="1"/>
      <c r="B63" s="117" t="s">
        <v>91</v>
      </c>
      <c r="C63" s="185" t="s">
        <v>230</v>
      </c>
      <c r="D63" s="186" t="s">
        <v>230</v>
      </c>
      <c r="E63" s="185" t="s">
        <v>230</v>
      </c>
      <c r="F63" s="186" t="str">
        <f t="shared" si="5"/>
        <v>-</v>
      </c>
      <c r="G63" s="185" t="s">
        <v>230</v>
      </c>
      <c r="H63" s="186" t="str">
        <f t="shared" si="5"/>
        <v>-</v>
      </c>
      <c r="I63" s="185" t="s">
        <v>230</v>
      </c>
      <c r="J63" s="186" t="str">
        <f t="shared" si="5"/>
        <v>-</v>
      </c>
      <c r="K63" s="185" t="s">
        <v>230</v>
      </c>
      <c r="L63" s="186" t="str">
        <f t="shared" si="6"/>
        <v>-</v>
      </c>
      <c r="M63" s="185"/>
      <c r="N63" s="186"/>
    </row>
    <row r="64" spans="1:15" x14ac:dyDescent="0.25">
      <c r="A64" s="1"/>
      <c r="B64" s="117" t="s">
        <v>93</v>
      </c>
      <c r="C64" s="185" t="s">
        <v>230</v>
      </c>
      <c r="D64" s="186" t="s">
        <v>230</v>
      </c>
      <c r="E64" s="185" t="s">
        <v>230</v>
      </c>
      <c r="F64" s="186" t="str">
        <f t="shared" si="5"/>
        <v>-</v>
      </c>
      <c r="G64" s="185" t="s">
        <v>230</v>
      </c>
      <c r="H64" s="186" t="str">
        <f t="shared" si="5"/>
        <v>-</v>
      </c>
      <c r="I64" s="185" t="s">
        <v>230</v>
      </c>
      <c r="J64" s="186" t="str">
        <f t="shared" si="5"/>
        <v>-</v>
      </c>
      <c r="K64" s="185" t="s">
        <v>230</v>
      </c>
      <c r="L64" s="186" t="str">
        <f t="shared" si="6"/>
        <v>-</v>
      </c>
      <c r="M64" s="185"/>
      <c r="N64" s="186"/>
    </row>
    <row r="65" spans="1:15" ht="15.75" x14ac:dyDescent="0.25">
      <c r="B65" s="120" t="s">
        <v>30</v>
      </c>
      <c r="C65" s="187" t="s">
        <v>230</v>
      </c>
      <c r="D65" s="188" t="s">
        <v>230</v>
      </c>
      <c r="E65" s="187" t="s">
        <v>230</v>
      </c>
      <c r="F65" s="188" t="str">
        <f t="shared" si="5"/>
        <v>-</v>
      </c>
      <c r="G65" s="187" t="s">
        <v>230</v>
      </c>
      <c r="H65" s="188" t="str">
        <f t="shared" si="5"/>
        <v>-</v>
      </c>
      <c r="I65" s="187" t="s">
        <v>230</v>
      </c>
      <c r="J65" s="188" t="str">
        <f t="shared" si="5"/>
        <v>-</v>
      </c>
      <c r="K65" s="187" t="s">
        <v>230</v>
      </c>
      <c r="L65" s="188" t="str">
        <f t="shared" si="6"/>
        <v>-</v>
      </c>
      <c r="M65" s="187" t="s">
        <v>230</v>
      </c>
      <c r="N65" s="188" t="s">
        <v>230</v>
      </c>
    </row>
    <row r="66" spans="1:15" ht="6" customHeight="1" x14ac:dyDescent="0.25"/>
    <row r="67" spans="1:15" x14ac:dyDescent="0.25">
      <c r="B67" s="105" t="s">
        <v>55</v>
      </c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</row>
    <row r="70" spans="1:15" ht="48.75" customHeight="1" thickBot="1" x14ac:dyDescent="0.3">
      <c r="B70" s="268" t="s">
        <v>290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39"/>
      <c r="N71" s="39"/>
      <c r="O71" s="1" t="s">
        <v>102</v>
      </c>
    </row>
    <row r="72" spans="1:15" ht="22.5" thickTop="1" thickBot="1" x14ac:dyDescent="0.3">
      <c r="B72" s="109"/>
      <c r="C72" s="300" t="s">
        <v>62</v>
      </c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</row>
    <row r="73" spans="1:15" ht="22.5" thickTop="1" thickBot="1" x14ac:dyDescent="0.3">
      <c r="B73" s="109"/>
      <c r="C73" s="292">
        <v>2020</v>
      </c>
      <c r="D73" s="293"/>
      <c r="E73" s="294">
        <v>2021</v>
      </c>
      <c r="F73" s="293"/>
      <c r="G73" s="294">
        <v>2022</v>
      </c>
      <c r="H73" s="293"/>
      <c r="I73" s="294">
        <v>2023</v>
      </c>
      <c r="J73" s="293"/>
      <c r="K73" s="294">
        <v>2024</v>
      </c>
      <c r="L73" s="293"/>
      <c r="M73" s="294">
        <f>M$7</f>
        <v>2025</v>
      </c>
      <c r="N73" s="295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CONCATENATE("def ",RIGHT(M73,2),"/",RIGHT(K73,2))</f>
        <v>def 25/24</v>
      </c>
    </row>
    <row r="75" spans="1:15" x14ac:dyDescent="0.25">
      <c r="A75" s="1"/>
      <c r="B75" s="117" t="s">
        <v>71</v>
      </c>
      <c r="C75" s="185" t="s">
        <v>230</v>
      </c>
      <c r="D75" s="186" t="s">
        <v>230</v>
      </c>
      <c r="E75" s="185" t="s">
        <v>230</v>
      </c>
      <c r="F75" s="186" t="str">
        <f t="shared" ref="F75:J87" si="7">IFERROR(E75-C75,"-")</f>
        <v>-</v>
      </c>
      <c r="G75" s="185" t="s">
        <v>230</v>
      </c>
      <c r="H75" s="186" t="str">
        <f t="shared" si="7"/>
        <v>-</v>
      </c>
      <c r="I75" s="185" t="s">
        <v>230</v>
      </c>
      <c r="J75" s="186" t="str">
        <f t="shared" si="7"/>
        <v>-</v>
      </c>
      <c r="K75" s="185" t="s">
        <v>230</v>
      </c>
      <c r="L75" s="186" t="str">
        <f t="shared" ref="L75:L87" si="8">IFERROR(K75-I75,"-")</f>
        <v>-</v>
      </c>
      <c r="M75" s="185" t="s">
        <v>230</v>
      </c>
      <c r="N75" s="186" t="str">
        <f>IFERROR(M75-K75,"-")</f>
        <v>-</v>
      </c>
    </row>
    <row r="76" spans="1:15" x14ac:dyDescent="0.25">
      <c r="A76" s="1"/>
      <c r="B76" s="117" t="s">
        <v>73</v>
      </c>
      <c r="C76" s="185" t="s">
        <v>230</v>
      </c>
      <c r="D76" s="186" t="s">
        <v>230</v>
      </c>
      <c r="E76" s="185" t="s">
        <v>230</v>
      </c>
      <c r="F76" s="186" t="str">
        <f t="shared" si="7"/>
        <v>-</v>
      </c>
      <c r="G76" s="185" t="s">
        <v>230</v>
      </c>
      <c r="H76" s="186" t="str">
        <f t="shared" si="7"/>
        <v>-</v>
      </c>
      <c r="I76" s="185" t="s">
        <v>230</v>
      </c>
      <c r="J76" s="186" t="str">
        <f t="shared" si="7"/>
        <v>-</v>
      </c>
      <c r="K76" s="185" t="s">
        <v>230</v>
      </c>
      <c r="L76" s="186" t="str">
        <f t="shared" si="8"/>
        <v>-</v>
      </c>
      <c r="M76" s="185"/>
      <c r="N76" s="186"/>
    </row>
    <row r="77" spans="1:15" x14ac:dyDescent="0.25">
      <c r="A77" s="1"/>
      <c r="B77" s="117" t="s">
        <v>75</v>
      </c>
      <c r="C77" s="185" t="s">
        <v>230</v>
      </c>
      <c r="D77" s="186" t="s">
        <v>230</v>
      </c>
      <c r="E77" s="185" t="s">
        <v>230</v>
      </c>
      <c r="F77" s="186" t="str">
        <f t="shared" si="7"/>
        <v>-</v>
      </c>
      <c r="G77" s="185" t="s">
        <v>230</v>
      </c>
      <c r="H77" s="186" t="str">
        <f t="shared" si="7"/>
        <v>-</v>
      </c>
      <c r="I77" s="185" t="s">
        <v>230</v>
      </c>
      <c r="J77" s="186" t="str">
        <f t="shared" si="7"/>
        <v>-</v>
      </c>
      <c r="K77" s="185" t="s">
        <v>230</v>
      </c>
      <c r="L77" s="186" t="str">
        <f t="shared" si="8"/>
        <v>-</v>
      </c>
      <c r="M77" s="185"/>
      <c r="N77" s="186"/>
    </row>
    <row r="78" spans="1:15" x14ac:dyDescent="0.25">
      <c r="A78" s="1"/>
      <c r="B78" s="117" t="s">
        <v>77</v>
      </c>
      <c r="C78" s="185" t="s">
        <v>230</v>
      </c>
      <c r="D78" s="186" t="s">
        <v>230</v>
      </c>
      <c r="E78" s="185" t="s">
        <v>230</v>
      </c>
      <c r="F78" s="186" t="str">
        <f t="shared" si="7"/>
        <v>-</v>
      </c>
      <c r="G78" s="185" t="s">
        <v>230</v>
      </c>
      <c r="H78" s="186" t="str">
        <f t="shared" si="7"/>
        <v>-</v>
      </c>
      <c r="I78" s="185" t="s">
        <v>230</v>
      </c>
      <c r="J78" s="186" t="str">
        <f t="shared" si="7"/>
        <v>-</v>
      </c>
      <c r="K78" s="185" t="s">
        <v>230</v>
      </c>
      <c r="L78" s="186" t="str">
        <f t="shared" si="8"/>
        <v>-</v>
      </c>
      <c r="M78" s="185"/>
      <c r="N78" s="186"/>
    </row>
    <row r="79" spans="1:15" x14ac:dyDescent="0.25">
      <c r="A79" s="1"/>
      <c r="B79" s="117" t="s">
        <v>79</v>
      </c>
      <c r="C79" s="185" t="s">
        <v>230</v>
      </c>
      <c r="D79" s="186" t="s">
        <v>230</v>
      </c>
      <c r="E79" s="185" t="s">
        <v>230</v>
      </c>
      <c r="F79" s="186" t="str">
        <f t="shared" si="7"/>
        <v>-</v>
      </c>
      <c r="G79" s="185" t="s">
        <v>230</v>
      </c>
      <c r="H79" s="186" t="str">
        <f t="shared" si="7"/>
        <v>-</v>
      </c>
      <c r="I79" s="185" t="s">
        <v>230</v>
      </c>
      <c r="J79" s="186" t="str">
        <f t="shared" si="7"/>
        <v>-</v>
      </c>
      <c r="K79" s="185" t="s">
        <v>230</v>
      </c>
      <c r="L79" s="186" t="str">
        <f t="shared" si="8"/>
        <v>-</v>
      </c>
      <c r="M79" s="185"/>
      <c r="N79" s="186"/>
    </row>
    <row r="80" spans="1:15" x14ac:dyDescent="0.25">
      <c r="A80" s="1"/>
      <c r="B80" s="117" t="s">
        <v>81</v>
      </c>
      <c r="C80" s="185" t="s">
        <v>230</v>
      </c>
      <c r="D80" s="186" t="s">
        <v>230</v>
      </c>
      <c r="E80" s="185" t="s">
        <v>230</v>
      </c>
      <c r="F80" s="186" t="str">
        <f t="shared" si="7"/>
        <v>-</v>
      </c>
      <c r="G80" s="185" t="s">
        <v>230</v>
      </c>
      <c r="H80" s="186" t="str">
        <f t="shared" si="7"/>
        <v>-</v>
      </c>
      <c r="I80" s="185" t="s">
        <v>230</v>
      </c>
      <c r="J80" s="186" t="str">
        <f t="shared" si="7"/>
        <v>-</v>
      </c>
      <c r="K80" s="185" t="s">
        <v>230</v>
      </c>
      <c r="L80" s="186" t="str">
        <f t="shared" si="8"/>
        <v>-</v>
      </c>
      <c r="M80" s="185"/>
      <c r="N80" s="186"/>
    </row>
    <row r="81" spans="1:15" x14ac:dyDescent="0.25">
      <c r="A81" s="1"/>
      <c r="B81" s="117" t="s">
        <v>83</v>
      </c>
      <c r="C81" s="185" t="s">
        <v>230</v>
      </c>
      <c r="D81" s="186" t="s">
        <v>230</v>
      </c>
      <c r="E81" s="185" t="s">
        <v>230</v>
      </c>
      <c r="F81" s="186" t="str">
        <f t="shared" si="7"/>
        <v>-</v>
      </c>
      <c r="G81" s="185" t="s">
        <v>230</v>
      </c>
      <c r="H81" s="186" t="str">
        <f t="shared" si="7"/>
        <v>-</v>
      </c>
      <c r="I81" s="185" t="s">
        <v>230</v>
      </c>
      <c r="J81" s="186" t="str">
        <f t="shared" si="7"/>
        <v>-</v>
      </c>
      <c r="K81" s="185" t="s">
        <v>230</v>
      </c>
      <c r="L81" s="186" t="str">
        <f t="shared" si="8"/>
        <v>-</v>
      </c>
      <c r="M81" s="185"/>
      <c r="N81" s="186"/>
    </row>
    <row r="82" spans="1:15" x14ac:dyDescent="0.25">
      <c r="A82" s="1"/>
      <c r="B82" s="117" t="s">
        <v>85</v>
      </c>
      <c r="C82" s="185" t="s">
        <v>230</v>
      </c>
      <c r="D82" s="186" t="s">
        <v>230</v>
      </c>
      <c r="E82" s="185" t="s">
        <v>230</v>
      </c>
      <c r="F82" s="186" t="str">
        <f t="shared" si="7"/>
        <v>-</v>
      </c>
      <c r="G82" s="185" t="s">
        <v>230</v>
      </c>
      <c r="H82" s="186" t="str">
        <f t="shared" si="7"/>
        <v>-</v>
      </c>
      <c r="I82" s="185" t="s">
        <v>230</v>
      </c>
      <c r="J82" s="186" t="str">
        <f t="shared" si="7"/>
        <v>-</v>
      </c>
      <c r="K82" s="185" t="s">
        <v>230</v>
      </c>
      <c r="L82" s="186" t="str">
        <f t="shared" si="8"/>
        <v>-</v>
      </c>
      <c r="M82" s="185"/>
      <c r="N82" s="186"/>
    </row>
    <row r="83" spans="1:15" x14ac:dyDescent="0.25">
      <c r="A83" s="1"/>
      <c r="B83" s="117" t="s">
        <v>87</v>
      </c>
      <c r="C83" s="185" t="s">
        <v>230</v>
      </c>
      <c r="D83" s="186" t="s">
        <v>230</v>
      </c>
      <c r="E83" s="185" t="s">
        <v>230</v>
      </c>
      <c r="F83" s="186" t="str">
        <f t="shared" si="7"/>
        <v>-</v>
      </c>
      <c r="G83" s="185" t="s">
        <v>230</v>
      </c>
      <c r="H83" s="186" t="str">
        <f t="shared" si="7"/>
        <v>-</v>
      </c>
      <c r="I83" s="185" t="s">
        <v>230</v>
      </c>
      <c r="J83" s="186" t="str">
        <f t="shared" si="7"/>
        <v>-</v>
      </c>
      <c r="K83" s="185" t="s">
        <v>230</v>
      </c>
      <c r="L83" s="186" t="str">
        <f t="shared" si="8"/>
        <v>-</v>
      </c>
      <c r="M83" s="185"/>
      <c r="N83" s="186"/>
    </row>
    <row r="84" spans="1:15" x14ac:dyDescent="0.25">
      <c r="A84" s="1"/>
      <c r="B84" s="117" t="s">
        <v>89</v>
      </c>
      <c r="C84" s="185" t="s">
        <v>230</v>
      </c>
      <c r="D84" s="186" t="s">
        <v>230</v>
      </c>
      <c r="E84" s="185" t="s">
        <v>230</v>
      </c>
      <c r="F84" s="186" t="str">
        <f t="shared" si="7"/>
        <v>-</v>
      </c>
      <c r="G84" s="185" t="s">
        <v>230</v>
      </c>
      <c r="H84" s="186" t="str">
        <f t="shared" si="7"/>
        <v>-</v>
      </c>
      <c r="I84" s="185" t="s">
        <v>230</v>
      </c>
      <c r="J84" s="186" t="str">
        <f t="shared" si="7"/>
        <v>-</v>
      </c>
      <c r="K84" s="185" t="s">
        <v>230</v>
      </c>
      <c r="L84" s="186" t="str">
        <f t="shared" si="8"/>
        <v>-</v>
      </c>
      <c r="M84" s="185"/>
      <c r="N84" s="186"/>
    </row>
    <row r="85" spans="1:15" x14ac:dyDescent="0.25">
      <c r="A85" s="1"/>
      <c r="B85" s="117" t="s">
        <v>91</v>
      </c>
      <c r="C85" s="185" t="s">
        <v>230</v>
      </c>
      <c r="D85" s="186" t="s">
        <v>230</v>
      </c>
      <c r="E85" s="185" t="s">
        <v>230</v>
      </c>
      <c r="F85" s="186" t="str">
        <f t="shared" si="7"/>
        <v>-</v>
      </c>
      <c r="G85" s="185" t="s">
        <v>230</v>
      </c>
      <c r="H85" s="186" t="str">
        <f t="shared" si="7"/>
        <v>-</v>
      </c>
      <c r="I85" s="185" t="s">
        <v>230</v>
      </c>
      <c r="J85" s="186" t="str">
        <f t="shared" si="7"/>
        <v>-</v>
      </c>
      <c r="K85" s="185" t="s">
        <v>230</v>
      </c>
      <c r="L85" s="186" t="str">
        <f t="shared" si="8"/>
        <v>-</v>
      </c>
      <c r="M85" s="185"/>
      <c r="N85" s="186"/>
    </row>
    <row r="86" spans="1:15" x14ac:dyDescent="0.25">
      <c r="A86" s="1"/>
      <c r="B86" s="117" t="s">
        <v>93</v>
      </c>
      <c r="C86" s="185" t="s">
        <v>230</v>
      </c>
      <c r="D86" s="186" t="s">
        <v>230</v>
      </c>
      <c r="E86" s="185" t="s">
        <v>230</v>
      </c>
      <c r="F86" s="186" t="str">
        <f t="shared" si="7"/>
        <v>-</v>
      </c>
      <c r="G86" s="185" t="s">
        <v>230</v>
      </c>
      <c r="H86" s="186" t="str">
        <f t="shared" si="7"/>
        <v>-</v>
      </c>
      <c r="I86" s="185" t="s">
        <v>230</v>
      </c>
      <c r="J86" s="186" t="str">
        <f t="shared" si="7"/>
        <v>-</v>
      </c>
      <c r="K86" s="185" t="s">
        <v>230</v>
      </c>
      <c r="L86" s="186" t="str">
        <f t="shared" si="8"/>
        <v>-</v>
      </c>
      <c r="M86" s="185"/>
      <c r="N86" s="186"/>
    </row>
    <row r="87" spans="1:15" ht="15.75" x14ac:dyDescent="0.25">
      <c r="B87" s="120" t="s">
        <v>30</v>
      </c>
      <c r="C87" s="187" t="s">
        <v>230</v>
      </c>
      <c r="D87" s="188" t="s">
        <v>230</v>
      </c>
      <c r="E87" s="187" t="s">
        <v>230</v>
      </c>
      <c r="F87" s="188" t="str">
        <f t="shared" si="7"/>
        <v>-</v>
      </c>
      <c r="G87" s="187" t="s">
        <v>230</v>
      </c>
      <c r="H87" s="188" t="str">
        <f t="shared" si="7"/>
        <v>-</v>
      </c>
      <c r="I87" s="187" t="s">
        <v>230</v>
      </c>
      <c r="J87" s="188" t="str">
        <f t="shared" si="7"/>
        <v>-</v>
      </c>
      <c r="K87" s="187" t="s">
        <v>230</v>
      </c>
      <c r="L87" s="188" t="str">
        <f t="shared" si="8"/>
        <v>-</v>
      </c>
      <c r="M87" s="187" t="s">
        <v>230</v>
      </c>
      <c r="N87" s="188" t="s">
        <v>230</v>
      </c>
    </row>
    <row r="88" spans="1:15" ht="6" customHeight="1" x14ac:dyDescent="0.25"/>
    <row r="89" spans="1:15" x14ac:dyDescent="0.25">
      <c r="B89" s="105" t="s">
        <v>55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</row>
    <row r="92" spans="1:15" ht="48.75" customHeight="1" thickBot="1" x14ac:dyDescent="0.3">
      <c r="B92" s="268" t="s">
        <v>291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39"/>
      <c r="N93" s="39"/>
      <c r="O93" s="1" t="s">
        <v>115</v>
      </c>
    </row>
    <row r="94" spans="1:15" ht="22.5" thickTop="1" thickBot="1" x14ac:dyDescent="0.3">
      <c r="B94" s="124" t="s">
        <v>96</v>
      </c>
      <c r="C94" s="300" t="s">
        <v>32</v>
      </c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</row>
    <row r="95" spans="1:15" ht="22.5" thickTop="1" thickBot="1" x14ac:dyDescent="0.3">
      <c r="B95" s="109"/>
      <c r="C95" s="292">
        <v>2020</v>
      </c>
      <c r="D95" s="293"/>
      <c r="E95" s="294">
        <v>2021</v>
      </c>
      <c r="F95" s="293"/>
      <c r="G95" s="294">
        <v>2022</v>
      </c>
      <c r="H95" s="293"/>
      <c r="I95" s="294">
        <v>2023</v>
      </c>
      <c r="J95" s="293"/>
      <c r="K95" s="294">
        <v>2024</v>
      </c>
      <c r="L95" s="293"/>
      <c r="M95" s="294">
        <f>M$7</f>
        <v>2025</v>
      </c>
      <c r="N95" s="295"/>
    </row>
    <row r="96" spans="1:15" ht="16.5" thickTop="1" thickBot="1" x14ac:dyDescent="0.3">
      <c r="B96" s="85"/>
      <c r="C96" s="114" t="s">
        <v>69</v>
      </c>
      <c r="D96" s="115" t="str">
        <f>CONCATENATE("dif ",RIGHT(C95,2),"/",RIGHT(C95-1,2))</f>
        <v>dif 20/19</v>
      </c>
      <c r="E96" s="116" t="s">
        <v>69</v>
      </c>
      <c r="F96" s="115" t="str">
        <f>CONCATENATE("dif ",RIGHT(E95,2),"/",RIGHT(C95,2))</f>
        <v>dif 21/20</v>
      </c>
      <c r="G96" s="116" t="s">
        <v>69</v>
      </c>
      <c r="H96" s="115" t="str">
        <f>CONCATENATE("dif ",RIGHT(G95,2),"/",RIGHT(E95,2))</f>
        <v>dif 22/21</v>
      </c>
      <c r="I96" s="116" t="s">
        <v>69</v>
      </c>
      <c r="J96" s="115" t="str">
        <f>CONCATENATE("dif ",RIGHT(I95,2),"/",RIGHT(G95,2))</f>
        <v>dif 23/22</v>
      </c>
      <c r="K96" s="116" t="s">
        <v>69</v>
      </c>
      <c r="L96" s="115" t="str">
        <f>CONCATENATE("dif ",RIGHT(K95,2),"/",RIGHT(I95,2))</f>
        <v>dif 24/23</v>
      </c>
      <c r="M96" s="116" t="s">
        <v>69</v>
      </c>
      <c r="N96" s="115" t="str">
        <f>CONCATENATE("def ",RIGHT(M95,2),"/",RIGHT(K95,2))</f>
        <v>def 25/24</v>
      </c>
    </row>
    <row r="97" spans="2:14" x14ac:dyDescent="0.25">
      <c r="B97" s="117" t="s">
        <v>71</v>
      </c>
      <c r="C97" s="185">
        <v>8.190780809031045</v>
      </c>
      <c r="D97" s="186">
        <v>-1.7202621357542309</v>
      </c>
      <c r="E97" s="185">
        <v>4.666666666666667</v>
      </c>
      <c r="F97" s="186">
        <f t="shared" ref="F97:J109" si="9">IFERROR(E97-C97,"-")</f>
        <v>-3.524114142364378</v>
      </c>
      <c r="G97" s="185">
        <v>7.88339222614841</v>
      </c>
      <c r="H97" s="186">
        <f t="shared" si="9"/>
        <v>3.216725559481743</v>
      </c>
      <c r="I97" s="185">
        <v>8.1773602199816686</v>
      </c>
      <c r="J97" s="186">
        <f t="shared" si="9"/>
        <v>0.29396799383325867</v>
      </c>
      <c r="K97" s="185">
        <v>10.413913913913914</v>
      </c>
      <c r="L97" s="186">
        <f t="shared" ref="L97:L109" si="10">IFERROR(K97-I97,"-")</f>
        <v>2.2365536939322457</v>
      </c>
      <c r="M97" s="185">
        <v>9.5380143112701248</v>
      </c>
      <c r="N97" s="186">
        <f>IFERROR(M97-K97,"-")</f>
        <v>-0.87589960264378952</v>
      </c>
    </row>
    <row r="98" spans="2:14" x14ac:dyDescent="0.25">
      <c r="B98" s="117" t="s">
        <v>73</v>
      </c>
      <c r="C98" s="185">
        <v>6.8860085836909875</v>
      </c>
      <c r="D98" s="186">
        <v>-1.7651630680522015</v>
      </c>
      <c r="E98" s="185" t="s">
        <v>230</v>
      </c>
      <c r="F98" s="186" t="str">
        <f t="shared" si="9"/>
        <v>-</v>
      </c>
      <c r="G98" s="185">
        <v>7.5273934698395131</v>
      </c>
      <c r="H98" s="186" t="str">
        <f t="shared" si="9"/>
        <v>-</v>
      </c>
      <c r="I98" s="185">
        <v>8.5766773162939298</v>
      </c>
      <c r="J98" s="186">
        <f t="shared" si="9"/>
        <v>1.0492838464544167</v>
      </c>
      <c r="K98" s="185">
        <v>9.1971702418986769</v>
      </c>
      <c r="L98" s="186">
        <f t="shared" si="10"/>
        <v>0.62049292560474711</v>
      </c>
      <c r="M98" s="185"/>
      <c r="N98" s="186"/>
    </row>
    <row r="99" spans="2:14" x14ac:dyDescent="0.25">
      <c r="B99" s="117" t="s">
        <v>75</v>
      </c>
      <c r="C99" s="185">
        <v>8.8082069580731481</v>
      </c>
      <c r="D99" s="186">
        <v>0.62797557995258835</v>
      </c>
      <c r="E99" s="185" t="s">
        <v>230</v>
      </c>
      <c r="F99" s="186" t="str">
        <f t="shared" si="9"/>
        <v>-</v>
      </c>
      <c r="G99" s="185">
        <v>6.7445866141732287</v>
      </c>
      <c r="H99" s="186" t="str">
        <f t="shared" si="9"/>
        <v>-</v>
      </c>
      <c r="I99" s="185">
        <v>6.8096395301741595</v>
      </c>
      <c r="J99" s="186">
        <f t="shared" si="9"/>
        <v>6.5052916000930772E-2</v>
      </c>
      <c r="K99" s="185">
        <v>8.3502024291497978</v>
      </c>
      <c r="L99" s="186">
        <f t="shared" si="10"/>
        <v>1.5405628989756384</v>
      </c>
      <c r="M99" s="185"/>
      <c r="N99" s="186"/>
    </row>
    <row r="100" spans="2:14" x14ac:dyDescent="0.25">
      <c r="B100" s="117" t="s">
        <v>77</v>
      </c>
      <c r="C100" s="185" t="s">
        <v>230</v>
      </c>
      <c r="D100" s="186" t="s">
        <v>230</v>
      </c>
      <c r="E100" s="185">
        <v>1.2105263157894737</v>
      </c>
      <c r="F100" s="186" t="str">
        <f t="shared" si="9"/>
        <v>-</v>
      </c>
      <c r="G100" s="185">
        <v>5.1685051350323317</v>
      </c>
      <c r="H100" s="186">
        <f t="shared" si="9"/>
        <v>3.9579788192428582</v>
      </c>
      <c r="I100" s="185">
        <v>6.0014224751066854</v>
      </c>
      <c r="J100" s="186">
        <f t="shared" si="9"/>
        <v>0.8329173400743537</v>
      </c>
      <c r="K100" s="185">
        <v>8.2081497797356828</v>
      </c>
      <c r="L100" s="186">
        <f t="shared" si="10"/>
        <v>2.2067273046289975</v>
      </c>
      <c r="M100" s="185"/>
      <c r="N100" s="186"/>
    </row>
    <row r="101" spans="2:14" x14ac:dyDescent="0.25">
      <c r="B101" s="117" t="s">
        <v>79</v>
      </c>
      <c r="C101" s="185" t="s">
        <v>230</v>
      </c>
      <c r="D101" s="186" t="s">
        <v>230</v>
      </c>
      <c r="E101" s="185">
        <v>4.4444444444444446</v>
      </c>
      <c r="F101" s="186" t="str">
        <f t="shared" si="9"/>
        <v>-</v>
      </c>
      <c r="G101" s="185">
        <v>6.043542800593765</v>
      </c>
      <c r="H101" s="186">
        <f t="shared" si="9"/>
        <v>1.5990983561493204</v>
      </c>
      <c r="I101" s="185">
        <v>6.0594594594594593</v>
      </c>
      <c r="J101" s="186">
        <f t="shared" si="9"/>
        <v>1.5916658865694266E-2</v>
      </c>
      <c r="K101" s="185">
        <v>8.0295741324921135</v>
      </c>
      <c r="L101" s="186">
        <f t="shared" si="10"/>
        <v>1.9701146730326542</v>
      </c>
      <c r="M101" s="185"/>
      <c r="N101" s="186"/>
    </row>
    <row r="102" spans="2:14" x14ac:dyDescent="0.25">
      <c r="B102" s="117" t="s">
        <v>81</v>
      </c>
      <c r="C102" s="185" t="s">
        <v>230</v>
      </c>
      <c r="D102" s="186" t="s">
        <v>230</v>
      </c>
      <c r="E102" s="185">
        <v>2.4927536231884058</v>
      </c>
      <c r="F102" s="186" t="str">
        <f t="shared" si="9"/>
        <v>-</v>
      </c>
      <c r="G102" s="185">
        <v>5.1080017490161786</v>
      </c>
      <c r="H102" s="186">
        <f t="shared" si="9"/>
        <v>2.6152481258277729</v>
      </c>
      <c r="I102" s="185">
        <v>5.6800539993250085</v>
      </c>
      <c r="J102" s="186">
        <f t="shared" si="9"/>
        <v>0.57205225030882989</v>
      </c>
      <c r="K102" s="185">
        <v>7.0322948328267474</v>
      </c>
      <c r="L102" s="186">
        <f t="shared" si="10"/>
        <v>1.3522408335017388</v>
      </c>
      <c r="M102" s="185"/>
      <c r="N102" s="186"/>
    </row>
    <row r="103" spans="2:14" x14ac:dyDescent="0.25">
      <c r="B103" s="117" t="s">
        <v>83</v>
      </c>
      <c r="C103" s="185" t="s">
        <v>230</v>
      </c>
      <c r="D103" s="186" t="s">
        <v>230</v>
      </c>
      <c r="E103" s="185">
        <v>4.072289156626506</v>
      </c>
      <c r="F103" s="186" t="str">
        <f t="shared" si="9"/>
        <v>-</v>
      </c>
      <c r="G103" s="185">
        <v>4.8290492412511616</v>
      </c>
      <c r="H103" s="186">
        <f t="shared" si="9"/>
        <v>0.7567600846246556</v>
      </c>
      <c r="I103" s="185">
        <v>6.3039930049548234</v>
      </c>
      <c r="J103" s="186">
        <f t="shared" si="9"/>
        <v>1.4749437637036618</v>
      </c>
      <c r="K103" s="185">
        <v>7.6444776119402986</v>
      </c>
      <c r="L103" s="186">
        <f t="shared" si="10"/>
        <v>1.3404846069854752</v>
      </c>
      <c r="M103" s="185"/>
      <c r="N103" s="186"/>
    </row>
    <row r="104" spans="2:14" x14ac:dyDescent="0.25">
      <c r="B104" s="117" t="s">
        <v>85</v>
      </c>
      <c r="C104" s="185">
        <v>4.042553191489362</v>
      </c>
      <c r="D104" s="186">
        <v>-4.0529763002665442</v>
      </c>
      <c r="E104" s="185">
        <v>3.8154965753424657</v>
      </c>
      <c r="F104" s="186">
        <f t="shared" si="9"/>
        <v>-0.22705661614689632</v>
      </c>
      <c r="G104" s="185">
        <v>6.6067237551538218</v>
      </c>
      <c r="H104" s="186">
        <f t="shared" si="9"/>
        <v>2.7912271798113562</v>
      </c>
      <c r="I104" s="185">
        <v>7.5210163111668757</v>
      </c>
      <c r="J104" s="186">
        <f t="shared" si="9"/>
        <v>0.91429255601305393</v>
      </c>
      <c r="K104" s="185">
        <v>7.6443372126028954</v>
      </c>
      <c r="L104" s="186">
        <f t="shared" si="10"/>
        <v>0.1233209014360197</v>
      </c>
      <c r="M104" s="185"/>
      <c r="N104" s="186"/>
    </row>
    <row r="105" spans="2:14" x14ac:dyDescent="0.25">
      <c r="B105" s="117" t="s">
        <v>87</v>
      </c>
      <c r="C105" s="185" t="s">
        <v>230</v>
      </c>
      <c r="D105" s="186" t="s">
        <v>230</v>
      </c>
      <c r="E105" s="185">
        <v>4.3591065292096216</v>
      </c>
      <c r="F105" s="186" t="str">
        <f t="shared" si="9"/>
        <v>-</v>
      </c>
      <c r="G105" s="185">
        <v>5.703914861269479</v>
      </c>
      <c r="H105" s="186">
        <f t="shared" si="9"/>
        <v>1.3448083320598574</v>
      </c>
      <c r="I105" s="185">
        <v>6.6633237822349569</v>
      </c>
      <c r="J105" s="186">
        <f t="shared" si="9"/>
        <v>0.95940892096547792</v>
      </c>
      <c r="K105" s="185">
        <v>7.9167933130699089</v>
      </c>
      <c r="L105" s="186">
        <f t="shared" si="10"/>
        <v>1.2534695308349519</v>
      </c>
      <c r="M105" s="185"/>
      <c r="N105" s="186"/>
    </row>
    <row r="106" spans="2:14" x14ac:dyDescent="0.25">
      <c r="B106" s="117" t="s">
        <v>89</v>
      </c>
      <c r="C106" s="185" t="s">
        <v>230</v>
      </c>
      <c r="D106" s="186" t="s">
        <v>230</v>
      </c>
      <c r="E106" s="185">
        <v>6.2294117647058824</v>
      </c>
      <c r="F106" s="186" t="str">
        <f t="shared" si="9"/>
        <v>-</v>
      </c>
      <c r="G106" s="185">
        <v>6.6061643835616435</v>
      </c>
      <c r="H106" s="186">
        <f t="shared" si="9"/>
        <v>0.37675261885576106</v>
      </c>
      <c r="I106" s="185">
        <v>7.0198019801980198</v>
      </c>
      <c r="J106" s="186">
        <f t="shared" si="9"/>
        <v>0.41363759663637634</v>
      </c>
      <c r="K106" s="185">
        <v>8.2179054054054053</v>
      </c>
      <c r="L106" s="186">
        <f t="shared" si="10"/>
        <v>1.1981034252073854</v>
      </c>
      <c r="M106" s="185"/>
      <c r="N106" s="186"/>
    </row>
    <row r="107" spans="2:14" x14ac:dyDescent="0.25">
      <c r="B107" s="117" t="s">
        <v>91</v>
      </c>
      <c r="C107" s="185">
        <v>14</v>
      </c>
      <c r="D107" s="186">
        <v>6.7154745042492916</v>
      </c>
      <c r="E107" s="185">
        <v>6.854821235102925</v>
      </c>
      <c r="F107" s="186">
        <f t="shared" si="9"/>
        <v>-7.145178764897075</v>
      </c>
      <c r="G107" s="185">
        <v>7.8238507055075104</v>
      </c>
      <c r="H107" s="186">
        <f t="shared" si="9"/>
        <v>0.96902947040458542</v>
      </c>
      <c r="I107" s="185">
        <v>8.2249518304431604</v>
      </c>
      <c r="J107" s="186">
        <f t="shared" si="9"/>
        <v>0.40110112493564998</v>
      </c>
      <c r="K107" s="185">
        <v>9.9847401049117792</v>
      </c>
      <c r="L107" s="186">
        <f t="shared" si="10"/>
        <v>1.7597882744686189</v>
      </c>
      <c r="M107" s="185"/>
      <c r="N107" s="186"/>
    </row>
    <row r="108" spans="2:14" x14ac:dyDescent="0.25">
      <c r="B108" s="117" t="s">
        <v>93</v>
      </c>
      <c r="C108" s="185">
        <v>6.3157894736842106</v>
      </c>
      <c r="D108" s="186">
        <v>-1.725359870054703</v>
      </c>
      <c r="E108" s="185">
        <v>5.9259763851044509</v>
      </c>
      <c r="F108" s="186">
        <f t="shared" si="9"/>
        <v>-0.38981308857975971</v>
      </c>
      <c r="G108" s="185">
        <v>6.6447415973979043</v>
      </c>
      <c r="H108" s="186">
        <f t="shared" si="9"/>
        <v>0.71876521229345336</v>
      </c>
      <c r="I108" s="185">
        <v>7.5358156028368795</v>
      </c>
      <c r="J108" s="186">
        <f t="shared" si="9"/>
        <v>0.89107400543897519</v>
      </c>
      <c r="K108" s="185">
        <v>8.4206896551724135</v>
      </c>
      <c r="L108" s="186">
        <f t="shared" si="10"/>
        <v>0.88487405233553407</v>
      </c>
      <c r="M108" s="185"/>
      <c r="N108" s="186"/>
    </row>
    <row r="109" spans="2:14" ht="15.75" x14ac:dyDescent="0.25">
      <c r="B109" s="120" t="s">
        <v>30</v>
      </c>
      <c r="C109" s="187">
        <v>7.5491122565864837</v>
      </c>
      <c r="D109" s="188">
        <v>-0.47338927723214486</v>
      </c>
      <c r="E109" s="187">
        <v>5.2001395916942945</v>
      </c>
      <c r="F109" s="188">
        <f t="shared" si="9"/>
        <v>-2.3489726648921891</v>
      </c>
      <c r="G109" s="187">
        <v>6.2775198596925614</v>
      </c>
      <c r="H109" s="188">
        <f t="shared" si="9"/>
        <v>1.0773802679982669</v>
      </c>
      <c r="I109" s="187">
        <v>6.9479687058158168</v>
      </c>
      <c r="J109" s="188">
        <f t="shared" si="9"/>
        <v>0.67044884612325539</v>
      </c>
      <c r="K109" s="187">
        <v>8.3046629848123512</v>
      </c>
      <c r="L109" s="188">
        <f t="shared" si="10"/>
        <v>1.3566942789965344</v>
      </c>
      <c r="M109" s="187">
        <v>9.5380143112701248</v>
      </c>
      <c r="N109" s="188">
        <v>-0.87589960264378952</v>
      </c>
    </row>
    <row r="110" spans="2:14" ht="6" customHeight="1" x14ac:dyDescent="0.25"/>
    <row r="111" spans="2:14" x14ac:dyDescent="0.25">
      <c r="B111" s="105" t="s">
        <v>55</v>
      </c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46EC5-135E-4435-A827-8B0469C17937}">
  <sheetPr codeName="Hoja32"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818C7-9213-4AC8-86B0-D7FB97CAE891}">
  <sheetPr codeName="Hoja3"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4" t="s">
        <v>40</v>
      </c>
      <c r="E1" s="284"/>
      <c r="F1" s="284"/>
      <c r="G1" s="284"/>
      <c r="H1" s="284"/>
      <c r="I1" s="284"/>
      <c r="J1" s="284"/>
      <c r="K1" s="284"/>
      <c r="L1" s="284"/>
    </row>
    <row r="2" spans="2:16" x14ac:dyDescent="0.25">
      <c r="D2" s="284"/>
      <c r="E2" s="284"/>
      <c r="F2" s="284"/>
      <c r="G2" s="284"/>
      <c r="H2" s="284"/>
      <c r="I2" s="284"/>
      <c r="J2" s="284"/>
      <c r="K2" s="284"/>
      <c r="L2" s="284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6" ht="15" customHeight="1" x14ac:dyDescent="0.25">
      <c r="B7" s="269" t="s">
        <v>42</v>
      </c>
      <c r="C7" s="272" t="s">
        <v>8</v>
      </c>
      <c r="D7" s="63" t="s">
        <v>43</v>
      </c>
      <c r="E7" s="64">
        <v>46362</v>
      </c>
      <c r="F7" s="64">
        <v>273717</v>
      </c>
      <c r="G7" s="64">
        <v>403637</v>
      </c>
      <c r="H7" s="64">
        <v>417622</v>
      </c>
      <c r="I7" s="64">
        <v>422462</v>
      </c>
      <c r="J7" s="65">
        <f>I7/H7-1</f>
        <v>1.158942776003169E-2</v>
      </c>
      <c r="K7" s="64">
        <f>I7-H7</f>
        <v>4840</v>
      </c>
      <c r="L7" s="65">
        <f>I7/$I$7</f>
        <v>1</v>
      </c>
      <c r="P7" s="66"/>
    </row>
    <row r="8" spans="2:16" ht="15" customHeight="1" x14ac:dyDescent="0.25">
      <c r="B8" s="270"/>
      <c r="C8" s="273"/>
      <c r="D8" s="15" t="s">
        <v>44</v>
      </c>
      <c r="E8" s="16">
        <v>15182</v>
      </c>
      <c r="F8" s="16">
        <v>99949</v>
      </c>
      <c r="G8" s="16">
        <v>139602</v>
      </c>
      <c r="H8" s="16">
        <v>150925</v>
      </c>
      <c r="I8" s="16">
        <v>146051</v>
      </c>
      <c r="J8" s="17">
        <f t="shared" ref="J8:J63" si="0">I8/H8-1</f>
        <v>-3.2294185853900981E-2</v>
      </c>
      <c r="K8" s="16">
        <f t="shared" ref="K8:K50" si="1">I8-H8</f>
        <v>-4874</v>
      </c>
      <c r="L8" s="18">
        <f t="shared" ref="L8:L17" si="2">I8/$I$7</f>
        <v>0.34571393403430367</v>
      </c>
      <c r="P8" s="66"/>
    </row>
    <row r="9" spans="2:16" x14ac:dyDescent="0.25">
      <c r="B9" s="270"/>
      <c r="C9" s="273"/>
      <c r="D9" s="19" t="s">
        <v>45</v>
      </c>
      <c r="E9" s="20">
        <v>8010</v>
      </c>
      <c r="F9" s="20">
        <v>72992</v>
      </c>
      <c r="G9" s="20">
        <v>102127</v>
      </c>
      <c r="H9" s="20">
        <v>102161</v>
      </c>
      <c r="I9" s="20">
        <v>108758</v>
      </c>
      <c r="J9" s="67">
        <f t="shared" si="0"/>
        <v>6.4574544101956732E-2</v>
      </c>
      <c r="K9" s="20">
        <f t="shared" si="1"/>
        <v>6597</v>
      </c>
      <c r="L9" s="68">
        <f t="shared" si="2"/>
        <v>0.25743853885083157</v>
      </c>
      <c r="P9" s="66"/>
    </row>
    <row r="10" spans="2:16" x14ac:dyDescent="0.25">
      <c r="B10" s="270"/>
      <c r="C10" s="273"/>
      <c r="D10" s="19" t="s">
        <v>46</v>
      </c>
      <c r="E10" s="20">
        <v>596</v>
      </c>
      <c r="F10" s="20">
        <v>2563</v>
      </c>
      <c r="G10" s="20">
        <v>6916</v>
      </c>
      <c r="H10" s="20">
        <v>4476</v>
      </c>
      <c r="I10" s="20">
        <v>4609</v>
      </c>
      <c r="J10" s="67">
        <f t="shared" si="0"/>
        <v>2.9714030384271561E-2</v>
      </c>
      <c r="K10" s="20">
        <f t="shared" si="1"/>
        <v>133</v>
      </c>
      <c r="L10" s="68">
        <f t="shared" si="2"/>
        <v>1.0909856981219613E-2</v>
      </c>
      <c r="P10" s="66"/>
    </row>
    <row r="11" spans="2:16" x14ac:dyDescent="0.25">
      <c r="B11" s="270"/>
      <c r="C11" s="273"/>
      <c r="D11" s="19" t="s">
        <v>47</v>
      </c>
      <c r="E11" s="20">
        <v>1197</v>
      </c>
      <c r="F11" s="20">
        <v>9896</v>
      </c>
      <c r="G11" s="20">
        <v>17947</v>
      </c>
      <c r="H11" s="20">
        <v>15841</v>
      </c>
      <c r="I11" s="20">
        <v>14788</v>
      </c>
      <c r="J11" s="67">
        <f t="shared" si="0"/>
        <v>-6.6473076194684677E-2</v>
      </c>
      <c r="K11" s="20">
        <f t="shared" si="1"/>
        <v>-1053</v>
      </c>
      <c r="L11" s="68">
        <f t="shared" si="2"/>
        <v>3.5004331750547978E-2</v>
      </c>
      <c r="P11" s="66"/>
    </row>
    <row r="12" spans="2:16" x14ac:dyDescent="0.25">
      <c r="B12" s="270"/>
      <c r="C12" s="273"/>
      <c r="D12" s="19" t="s">
        <v>48</v>
      </c>
      <c r="E12" s="20">
        <v>4603</v>
      </c>
      <c r="F12" s="20">
        <v>36105</v>
      </c>
      <c r="G12" s="20">
        <v>60088</v>
      </c>
      <c r="H12" s="20">
        <v>64481</v>
      </c>
      <c r="I12" s="20">
        <v>65410</v>
      </c>
      <c r="J12" s="67">
        <f t="shared" si="0"/>
        <v>1.4407344799243216E-2</v>
      </c>
      <c r="K12" s="20">
        <f t="shared" si="1"/>
        <v>929</v>
      </c>
      <c r="L12" s="68">
        <f t="shared" si="2"/>
        <v>0.15483049363019633</v>
      </c>
      <c r="P12" s="66"/>
    </row>
    <row r="13" spans="2:16" x14ac:dyDescent="0.25">
      <c r="B13" s="270"/>
      <c r="C13" s="273"/>
      <c r="D13" s="19" t="s">
        <v>49</v>
      </c>
      <c r="E13" s="20">
        <v>1146</v>
      </c>
      <c r="F13" s="20">
        <v>3527</v>
      </c>
      <c r="G13" s="20">
        <v>5390</v>
      </c>
      <c r="H13" s="20">
        <v>5217</v>
      </c>
      <c r="I13" s="20">
        <v>5311</v>
      </c>
      <c r="J13" s="67">
        <f t="shared" si="0"/>
        <v>1.8018018018018056E-2</v>
      </c>
      <c r="K13" s="20">
        <f t="shared" si="1"/>
        <v>94</v>
      </c>
      <c r="L13" s="68">
        <f t="shared" si="2"/>
        <v>1.2571544896345706E-2</v>
      </c>
      <c r="P13" s="66"/>
    </row>
    <row r="14" spans="2:16" x14ac:dyDescent="0.25">
      <c r="B14" s="270"/>
      <c r="C14" s="273"/>
      <c r="D14" s="19" t="s">
        <v>50</v>
      </c>
      <c r="E14" s="20">
        <v>2476</v>
      </c>
      <c r="F14" s="20">
        <v>11584</v>
      </c>
      <c r="G14" s="20">
        <v>15634</v>
      </c>
      <c r="H14" s="20">
        <v>17228</v>
      </c>
      <c r="I14" s="20">
        <v>20420</v>
      </c>
      <c r="J14" s="67">
        <f t="shared" si="0"/>
        <v>0.18527977710703514</v>
      </c>
      <c r="K14" s="20">
        <f t="shared" si="1"/>
        <v>3192</v>
      </c>
      <c r="L14" s="68">
        <f t="shared" si="2"/>
        <v>4.8335708300391515E-2</v>
      </c>
      <c r="P14" s="66"/>
    </row>
    <row r="15" spans="2:16" x14ac:dyDescent="0.25">
      <c r="B15" s="270"/>
      <c r="C15" s="273"/>
      <c r="D15" s="19" t="s">
        <v>51</v>
      </c>
      <c r="E15" s="20">
        <v>4767</v>
      </c>
      <c r="F15" s="20">
        <v>14146</v>
      </c>
      <c r="G15" s="20">
        <v>23609</v>
      </c>
      <c r="H15" s="20">
        <v>23867</v>
      </c>
      <c r="I15" s="20">
        <v>24602</v>
      </c>
      <c r="J15" s="67">
        <f t="shared" si="0"/>
        <v>3.0795659278501697E-2</v>
      </c>
      <c r="K15" s="20">
        <f t="shared" si="1"/>
        <v>735</v>
      </c>
      <c r="L15" s="68">
        <f t="shared" si="2"/>
        <v>5.8234823487082865E-2</v>
      </c>
      <c r="P15" s="66"/>
    </row>
    <row r="16" spans="2:16" x14ac:dyDescent="0.25">
      <c r="B16" s="270"/>
      <c r="C16" s="273"/>
      <c r="D16" s="19" t="s">
        <v>52</v>
      </c>
      <c r="E16" s="20">
        <v>6223</v>
      </c>
      <c r="F16" s="20">
        <v>15598</v>
      </c>
      <c r="G16" s="20">
        <v>22490</v>
      </c>
      <c r="H16" s="20">
        <v>22650</v>
      </c>
      <c r="I16" s="20">
        <v>22528</v>
      </c>
      <c r="J16" s="67">
        <f t="shared" si="0"/>
        <v>-5.3863134657836653E-3</v>
      </c>
      <c r="K16" s="20">
        <f t="shared" si="1"/>
        <v>-122</v>
      </c>
      <c r="L16" s="68">
        <f t="shared" si="2"/>
        <v>5.3325506199374144E-2</v>
      </c>
      <c r="P16" s="66"/>
    </row>
    <row r="17" spans="2:16" x14ac:dyDescent="0.25">
      <c r="B17" s="270"/>
      <c r="C17" s="274"/>
      <c r="D17" s="23" t="s">
        <v>53</v>
      </c>
      <c r="E17" s="69">
        <v>2162</v>
      </c>
      <c r="F17" s="69">
        <v>7357</v>
      </c>
      <c r="G17" s="69">
        <v>9834</v>
      </c>
      <c r="H17" s="69">
        <v>10776</v>
      </c>
      <c r="I17" s="69">
        <v>9985</v>
      </c>
      <c r="J17" s="25">
        <f t="shared" si="0"/>
        <v>-7.3403860430586443E-2</v>
      </c>
      <c r="K17" s="69">
        <f t="shared" si="1"/>
        <v>-791</v>
      </c>
      <c r="L17" s="46">
        <f t="shared" si="2"/>
        <v>2.3635261869706624E-2</v>
      </c>
      <c r="P17" s="66"/>
    </row>
    <row r="18" spans="2:16" x14ac:dyDescent="0.25">
      <c r="B18" s="270"/>
      <c r="C18" s="275" t="s">
        <v>18</v>
      </c>
      <c r="D18" s="63" t="s">
        <v>43</v>
      </c>
      <c r="E18" s="64">
        <v>58605</v>
      </c>
      <c r="F18" s="64">
        <v>348878</v>
      </c>
      <c r="G18" s="64">
        <v>496191</v>
      </c>
      <c r="H18" s="64">
        <v>514135</v>
      </c>
      <c r="I18" s="64">
        <v>519530</v>
      </c>
      <c r="J18" s="65">
        <f t="shared" si="0"/>
        <v>1.0493352913145459E-2</v>
      </c>
      <c r="K18" s="64">
        <f t="shared" si="1"/>
        <v>5395</v>
      </c>
      <c r="L18" s="65">
        <f t="shared" ref="L18:L19" si="3">I18/$I$18</f>
        <v>1</v>
      </c>
    </row>
    <row r="19" spans="2:16" x14ac:dyDescent="0.25">
      <c r="B19" s="270"/>
      <c r="C19" s="276"/>
      <c r="D19" s="26" t="s">
        <v>44</v>
      </c>
      <c r="E19" s="27">
        <v>20169</v>
      </c>
      <c r="F19" s="27">
        <v>128271</v>
      </c>
      <c r="G19" s="27">
        <v>176286</v>
      </c>
      <c r="H19" s="27">
        <v>189792</v>
      </c>
      <c r="I19" s="27">
        <v>182742</v>
      </c>
      <c r="J19" s="28">
        <f t="shared" si="0"/>
        <v>-3.7145928174000975E-2</v>
      </c>
      <c r="K19" s="27">
        <f t="shared" si="1"/>
        <v>-7050</v>
      </c>
      <c r="L19" s="18">
        <f t="shared" si="3"/>
        <v>0.35174484630338959</v>
      </c>
    </row>
    <row r="20" spans="2:16" x14ac:dyDescent="0.25">
      <c r="B20" s="270"/>
      <c r="C20" s="276"/>
      <c r="D20" s="4" t="s">
        <v>45</v>
      </c>
      <c r="E20" s="29">
        <v>10559</v>
      </c>
      <c r="F20" s="29">
        <v>94600</v>
      </c>
      <c r="G20" s="29">
        <v>128229</v>
      </c>
      <c r="H20" s="29">
        <v>128773</v>
      </c>
      <c r="I20" s="29">
        <v>137756</v>
      </c>
      <c r="J20" s="70">
        <f t="shared" si="0"/>
        <v>6.975841208949074E-2</v>
      </c>
      <c r="K20" s="29">
        <f t="shared" si="1"/>
        <v>8983</v>
      </c>
      <c r="L20" s="68">
        <f>I20/$I$18</f>
        <v>0.26515504398206069</v>
      </c>
    </row>
    <row r="21" spans="2:16" x14ac:dyDescent="0.25">
      <c r="B21" s="270"/>
      <c r="C21" s="276"/>
      <c r="D21" s="4" t="s">
        <v>46</v>
      </c>
      <c r="E21" s="29">
        <v>719</v>
      </c>
      <c r="F21" s="29">
        <v>3045</v>
      </c>
      <c r="G21" s="29">
        <v>7316</v>
      </c>
      <c r="H21" s="29">
        <v>5066</v>
      </c>
      <c r="I21" s="29">
        <v>5202</v>
      </c>
      <c r="J21" s="70">
        <f t="shared" si="0"/>
        <v>2.6845637583892579E-2</v>
      </c>
      <c r="K21" s="29">
        <f t="shared" si="1"/>
        <v>136</v>
      </c>
      <c r="L21" s="68">
        <f t="shared" ref="L21:L28" si="4">I21/$I$18</f>
        <v>1.0012896271630127E-2</v>
      </c>
    </row>
    <row r="22" spans="2:16" x14ac:dyDescent="0.25">
      <c r="B22" s="270"/>
      <c r="C22" s="276"/>
      <c r="D22" s="4" t="s">
        <v>47</v>
      </c>
      <c r="E22" s="29">
        <v>2138</v>
      </c>
      <c r="F22" s="29">
        <v>13086</v>
      </c>
      <c r="G22" s="29">
        <v>21478</v>
      </c>
      <c r="H22" s="29">
        <v>18765</v>
      </c>
      <c r="I22" s="29">
        <v>17806</v>
      </c>
      <c r="J22" s="70">
        <f t="shared" si="0"/>
        <v>-5.1105782041033887E-2</v>
      </c>
      <c r="K22" s="29">
        <f t="shared" si="1"/>
        <v>-959</v>
      </c>
      <c r="L22" s="68">
        <f t="shared" si="4"/>
        <v>3.4273285469559024E-2</v>
      </c>
    </row>
    <row r="23" spans="2:16" x14ac:dyDescent="0.25">
      <c r="B23" s="270"/>
      <c r="C23" s="276"/>
      <c r="D23" s="4" t="s">
        <v>48</v>
      </c>
      <c r="E23" s="29">
        <v>5686</v>
      </c>
      <c r="F23" s="29">
        <v>46455</v>
      </c>
      <c r="G23" s="29">
        <v>73539</v>
      </c>
      <c r="H23" s="29">
        <v>78833</v>
      </c>
      <c r="I23" s="29">
        <v>80690</v>
      </c>
      <c r="J23" s="70">
        <f t="shared" si="0"/>
        <v>2.3556124973044268E-2</v>
      </c>
      <c r="K23" s="29">
        <f t="shared" si="1"/>
        <v>1857</v>
      </c>
      <c r="L23" s="68">
        <f t="shared" si="4"/>
        <v>0.15531345639327854</v>
      </c>
    </row>
    <row r="24" spans="2:16" x14ac:dyDescent="0.25">
      <c r="B24" s="270"/>
      <c r="C24" s="276"/>
      <c r="D24" s="4" t="s">
        <v>49</v>
      </c>
      <c r="E24" s="29">
        <v>1199</v>
      </c>
      <c r="F24" s="29">
        <v>3897</v>
      </c>
      <c r="G24" s="29">
        <v>5725</v>
      </c>
      <c r="H24" s="29">
        <v>5545</v>
      </c>
      <c r="I24" s="29">
        <v>5676</v>
      </c>
      <c r="J24" s="70">
        <f t="shared" si="0"/>
        <v>2.362488728584311E-2</v>
      </c>
      <c r="K24" s="29">
        <f t="shared" si="1"/>
        <v>131</v>
      </c>
      <c r="L24" s="68">
        <f t="shared" si="4"/>
        <v>1.0925259369045098E-2</v>
      </c>
    </row>
    <row r="25" spans="2:16" x14ac:dyDescent="0.25">
      <c r="B25" s="270"/>
      <c r="C25" s="276"/>
      <c r="D25" s="4" t="s">
        <v>50</v>
      </c>
      <c r="E25" s="29">
        <v>3571</v>
      </c>
      <c r="F25" s="29">
        <v>15013</v>
      </c>
      <c r="G25" s="29">
        <v>18881</v>
      </c>
      <c r="H25" s="29">
        <v>21087</v>
      </c>
      <c r="I25" s="29">
        <v>23878</v>
      </c>
      <c r="J25" s="70">
        <f t="shared" si="0"/>
        <v>0.13235642813107606</v>
      </c>
      <c r="K25" s="29">
        <f t="shared" si="1"/>
        <v>2791</v>
      </c>
      <c r="L25" s="68">
        <f t="shared" si="4"/>
        <v>4.5960772236444479E-2</v>
      </c>
    </row>
    <row r="26" spans="2:16" x14ac:dyDescent="0.25">
      <c r="B26" s="270"/>
      <c r="C26" s="276"/>
      <c r="D26" s="4" t="s">
        <v>51</v>
      </c>
      <c r="E26" s="29">
        <v>4922</v>
      </c>
      <c r="F26" s="29">
        <v>15421</v>
      </c>
      <c r="G26" s="29">
        <v>25102</v>
      </c>
      <c r="H26" s="29">
        <v>25562</v>
      </c>
      <c r="I26" s="29">
        <v>26122</v>
      </c>
      <c r="J26" s="70">
        <f t="shared" si="0"/>
        <v>2.1907518973476314E-2</v>
      </c>
      <c r="K26" s="29">
        <f t="shared" si="1"/>
        <v>560</v>
      </c>
      <c r="L26" s="68">
        <f t="shared" si="4"/>
        <v>5.0280060824206496E-2</v>
      </c>
    </row>
    <row r="27" spans="2:16" x14ac:dyDescent="0.25">
      <c r="B27" s="270"/>
      <c r="C27" s="276"/>
      <c r="D27" s="4" t="s">
        <v>52</v>
      </c>
      <c r="E27" s="29">
        <v>7206</v>
      </c>
      <c r="F27" s="29">
        <v>20125</v>
      </c>
      <c r="G27" s="29">
        <v>27531</v>
      </c>
      <c r="H27" s="29">
        <v>27956</v>
      </c>
      <c r="I27" s="29">
        <v>27900</v>
      </c>
      <c r="J27" s="30">
        <f t="shared" si="0"/>
        <v>-2.0031478036914852E-3</v>
      </c>
      <c r="K27" s="29">
        <f t="shared" si="1"/>
        <v>-56</v>
      </c>
      <c r="L27" s="31">
        <f t="shared" si="4"/>
        <v>5.3702384847843246E-2</v>
      </c>
    </row>
    <row r="28" spans="2:16" x14ac:dyDescent="0.25">
      <c r="B28" s="270"/>
      <c r="C28" s="277"/>
      <c r="D28" s="32" t="s">
        <v>53</v>
      </c>
      <c r="E28" s="71">
        <v>2436</v>
      </c>
      <c r="F28" s="71">
        <v>8965</v>
      </c>
      <c r="G28" s="71">
        <v>12104</v>
      </c>
      <c r="H28" s="71">
        <v>12756</v>
      </c>
      <c r="I28" s="71">
        <v>11758</v>
      </c>
      <c r="J28" s="34">
        <f t="shared" si="0"/>
        <v>-7.823769206647857E-2</v>
      </c>
      <c r="K28" s="71">
        <f t="shared" si="1"/>
        <v>-998</v>
      </c>
      <c r="L28" s="72">
        <f t="shared" si="4"/>
        <v>2.2631994302542684E-2</v>
      </c>
    </row>
    <row r="29" spans="2:16" x14ac:dyDescent="0.25">
      <c r="B29" s="270"/>
      <c r="C29" s="272" t="s">
        <v>21</v>
      </c>
      <c r="D29" s="63" t="s">
        <v>43</v>
      </c>
      <c r="E29" s="64">
        <v>260161</v>
      </c>
      <c r="F29" s="64">
        <v>2017602</v>
      </c>
      <c r="G29" s="64">
        <v>2930663</v>
      </c>
      <c r="H29" s="64">
        <v>3028970</v>
      </c>
      <c r="I29" s="64">
        <v>3019532</v>
      </c>
      <c r="J29" s="65">
        <f t="shared" si="0"/>
        <v>-3.1159106891121002E-3</v>
      </c>
      <c r="K29" s="64">
        <f t="shared" si="1"/>
        <v>-9438</v>
      </c>
      <c r="L29" s="65">
        <f t="shared" ref="L29:L30" si="5">I29/$I$29</f>
        <v>1</v>
      </c>
    </row>
    <row r="30" spans="2:16" x14ac:dyDescent="0.25">
      <c r="B30" s="270"/>
      <c r="C30" s="273"/>
      <c r="D30" s="15" t="s">
        <v>44</v>
      </c>
      <c r="E30" s="16">
        <v>98412</v>
      </c>
      <c r="F30" s="16">
        <v>786358</v>
      </c>
      <c r="G30" s="16">
        <v>1105557</v>
      </c>
      <c r="H30" s="16">
        <v>1165181</v>
      </c>
      <c r="I30" s="16">
        <v>1119747</v>
      </c>
      <c r="J30" s="17">
        <f t="shared" si="0"/>
        <v>-3.8993083478017554E-2</v>
      </c>
      <c r="K30" s="16">
        <f t="shared" si="1"/>
        <v>-45434</v>
      </c>
      <c r="L30" s="18">
        <f t="shared" si="5"/>
        <v>0.3708346194045965</v>
      </c>
    </row>
    <row r="31" spans="2:16" x14ac:dyDescent="0.25">
      <c r="B31" s="270"/>
      <c r="C31" s="273"/>
      <c r="D31" s="19" t="s">
        <v>45</v>
      </c>
      <c r="E31" s="20">
        <v>51667</v>
      </c>
      <c r="F31" s="20">
        <v>576461</v>
      </c>
      <c r="G31" s="20">
        <v>810733</v>
      </c>
      <c r="H31" s="20">
        <v>836960</v>
      </c>
      <c r="I31" s="20">
        <v>876312</v>
      </c>
      <c r="J31" s="67">
        <f>I31/H31-1</f>
        <v>4.701777862741352E-2</v>
      </c>
      <c r="K31" s="20">
        <f t="shared" si="1"/>
        <v>39352</v>
      </c>
      <c r="L31" s="68">
        <f>I31/$I$29</f>
        <v>0.29021451006314886</v>
      </c>
    </row>
    <row r="32" spans="2:16" x14ac:dyDescent="0.25">
      <c r="B32" s="270"/>
      <c r="C32" s="273"/>
      <c r="D32" s="19" t="s">
        <v>46</v>
      </c>
      <c r="E32" s="20">
        <v>2960</v>
      </c>
      <c r="F32" s="20">
        <v>13922</v>
      </c>
      <c r="G32" s="20">
        <v>17982</v>
      </c>
      <c r="H32" s="20">
        <v>21297</v>
      </c>
      <c r="I32" s="20">
        <v>21020</v>
      </c>
      <c r="J32" s="67">
        <f t="shared" ref="J32:J41" si="6">I32/H32-1</f>
        <v>-1.3006526740855562E-2</v>
      </c>
      <c r="K32" s="20">
        <f t="shared" si="1"/>
        <v>-277</v>
      </c>
      <c r="L32" s="68">
        <f t="shared" ref="L32:L39" si="7">I32/$I$29</f>
        <v>6.9613436784243385E-3</v>
      </c>
    </row>
    <row r="33" spans="2:12" x14ac:dyDescent="0.25">
      <c r="B33" s="270"/>
      <c r="C33" s="273"/>
      <c r="D33" s="19" t="s">
        <v>47</v>
      </c>
      <c r="E33" s="20">
        <v>12913</v>
      </c>
      <c r="F33" s="20">
        <v>70697</v>
      </c>
      <c r="G33" s="20">
        <v>120145</v>
      </c>
      <c r="H33" s="20">
        <v>89491</v>
      </c>
      <c r="I33" s="20">
        <v>90625</v>
      </c>
      <c r="J33" s="67">
        <f t="shared" si="6"/>
        <v>1.2671665307125934E-2</v>
      </c>
      <c r="K33" s="20">
        <f t="shared" si="1"/>
        <v>1134</v>
      </c>
      <c r="L33" s="68">
        <f t="shared" si="7"/>
        <v>3.0012929155908929E-2</v>
      </c>
    </row>
    <row r="34" spans="2:12" x14ac:dyDescent="0.25">
      <c r="B34" s="270"/>
      <c r="C34" s="273"/>
      <c r="D34" s="19" t="s">
        <v>48</v>
      </c>
      <c r="E34" s="20">
        <v>29647</v>
      </c>
      <c r="F34" s="20">
        <v>262511</v>
      </c>
      <c r="G34" s="20">
        <v>459644</v>
      </c>
      <c r="H34" s="20">
        <v>482317</v>
      </c>
      <c r="I34" s="20">
        <v>494946</v>
      </c>
      <c r="J34" s="67">
        <f t="shared" si="6"/>
        <v>2.6184024199851885E-2</v>
      </c>
      <c r="K34" s="20">
        <f t="shared" si="1"/>
        <v>12629</v>
      </c>
      <c r="L34" s="68">
        <f t="shared" si="7"/>
        <v>0.16391480534069519</v>
      </c>
    </row>
    <row r="35" spans="2:12" x14ac:dyDescent="0.25">
      <c r="B35" s="270"/>
      <c r="C35" s="273"/>
      <c r="D35" s="19" t="s">
        <v>49</v>
      </c>
      <c r="E35" s="20">
        <v>2763</v>
      </c>
      <c r="F35" s="20">
        <v>11400</v>
      </c>
      <c r="G35" s="20">
        <v>14353</v>
      </c>
      <c r="H35" s="20">
        <v>14581</v>
      </c>
      <c r="I35" s="20">
        <v>14255</v>
      </c>
      <c r="J35" s="67">
        <f t="shared" si="6"/>
        <v>-2.2357862972361309E-2</v>
      </c>
      <c r="K35" s="20">
        <f t="shared" si="1"/>
        <v>-326</v>
      </c>
      <c r="L35" s="68">
        <f t="shared" si="7"/>
        <v>4.7209302633653165E-3</v>
      </c>
    </row>
    <row r="36" spans="2:12" x14ac:dyDescent="0.25">
      <c r="B36" s="270"/>
      <c r="C36" s="273"/>
      <c r="D36" s="19" t="s">
        <v>50</v>
      </c>
      <c r="E36" s="20">
        <v>18472</v>
      </c>
      <c r="F36" s="20">
        <v>95884</v>
      </c>
      <c r="G36" s="20">
        <v>98876</v>
      </c>
      <c r="H36" s="20">
        <v>114993</v>
      </c>
      <c r="I36" s="20">
        <v>115159</v>
      </c>
      <c r="J36" s="67">
        <f t="shared" si="6"/>
        <v>1.443566130112206E-3</v>
      </c>
      <c r="K36" s="20">
        <f t="shared" si="1"/>
        <v>166</v>
      </c>
      <c r="L36" s="68">
        <f t="shared" si="7"/>
        <v>3.8138029336996594E-2</v>
      </c>
    </row>
    <row r="37" spans="2:12" x14ac:dyDescent="0.25">
      <c r="B37" s="270"/>
      <c r="C37" s="273"/>
      <c r="D37" s="19" t="s">
        <v>51</v>
      </c>
      <c r="E37" s="20">
        <v>9068</v>
      </c>
      <c r="F37" s="20">
        <v>40065</v>
      </c>
      <c r="G37" s="20">
        <v>59578</v>
      </c>
      <c r="H37" s="20">
        <v>62651</v>
      </c>
      <c r="I37" s="20">
        <v>57077</v>
      </c>
      <c r="J37" s="67">
        <f t="shared" si="6"/>
        <v>-8.8969050773331615E-2</v>
      </c>
      <c r="K37" s="20">
        <f t="shared" si="1"/>
        <v>-5574</v>
      </c>
      <c r="L37" s="68">
        <f t="shared" si="7"/>
        <v>1.8902598150971742E-2</v>
      </c>
    </row>
    <row r="38" spans="2:12" x14ac:dyDescent="0.25">
      <c r="B38" s="270"/>
      <c r="C38" s="273"/>
      <c r="D38" s="19" t="s">
        <v>52</v>
      </c>
      <c r="E38" s="20">
        <v>26469</v>
      </c>
      <c r="F38" s="20">
        <v>114870</v>
      </c>
      <c r="G38" s="20">
        <v>163920</v>
      </c>
      <c r="H38" s="20">
        <v>173408</v>
      </c>
      <c r="I38" s="20">
        <v>169944</v>
      </c>
      <c r="J38" s="21">
        <f t="shared" si="6"/>
        <v>-1.9976010334009975E-2</v>
      </c>
      <c r="K38" s="20">
        <f t="shared" si="1"/>
        <v>-3464</v>
      </c>
      <c r="L38" s="22">
        <f t="shared" si="7"/>
        <v>5.628156946175765E-2</v>
      </c>
    </row>
    <row r="39" spans="2:12" x14ac:dyDescent="0.25">
      <c r="B39" s="270"/>
      <c r="C39" s="274"/>
      <c r="D39" s="23" t="s">
        <v>53</v>
      </c>
      <c r="E39" s="69">
        <v>7790</v>
      </c>
      <c r="F39" s="69">
        <v>45434</v>
      </c>
      <c r="G39" s="69">
        <v>79875</v>
      </c>
      <c r="H39" s="69">
        <v>68091</v>
      </c>
      <c r="I39" s="69">
        <v>60447</v>
      </c>
      <c r="J39" s="25">
        <f t="shared" si="6"/>
        <v>-0.11226153236110503</v>
      </c>
      <c r="K39" s="69">
        <f t="shared" si="1"/>
        <v>-7644</v>
      </c>
      <c r="L39" s="46">
        <f t="shared" si="7"/>
        <v>2.0018665144134917E-2</v>
      </c>
    </row>
    <row r="40" spans="2:12" x14ac:dyDescent="0.25">
      <c r="B40" s="270"/>
      <c r="C40" s="285" t="s">
        <v>22</v>
      </c>
      <c r="D40" s="63" t="s">
        <v>43</v>
      </c>
      <c r="E40" s="73">
        <v>5.6115137397006167</v>
      </c>
      <c r="F40" s="73">
        <v>7.3711241903133526</v>
      </c>
      <c r="G40" s="73">
        <v>7.2606401296214171</v>
      </c>
      <c r="H40" s="73">
        <v>7.2528985541949416</v>
      </c>
      <c r="I40" s="73">
        <v>7.1474641506218308</v>
      </c>
      <c r="J40" s="65">
        <f t="shared" si="6"/>
        <v>-1.4536864508070235E-2</v>
      </c>
      <c r="K40" s="73">
        <f t="shared" si="1"/>
        <v>-0.10543440357311074</v>
      </c>
      <c r="L40" s="65"/>
    </row>
    <row r="41" spans="2:12" x14ac:dyDescent="0.25">
      <c r="B41" s="270"/>
      <c r="C41" s="286"/>
      <c r="D41" s="26" t="s">
        <v>44</v>
      </c>
      <c r="E41" s="35">
        <v>6.4821499143722834</v>
      </c>
      <c r="F41" s="35">
        <v>7.8675924721608022</v>
      </c>
      <c r="G41" s="35">
        <v>7.9193492929900717</v>
      </c>
      <c r="H41" s="35">
        <v>7.7202650323008113</v>
      </c>
      <c r="I41" s="35">
        <v>7.6668218635955929</v>
      </c>
      <c r="J41" s="36">
        <f t="shared" si="6"/>
        <v>-6.9224525947771953E-3</v>
      </c>
      <c r="K41" s="37">
        <f t="shared" si="1"/>
        <v>-5.3443168705218369E-2</v>
      </c>
      <c r="L41" s="38"/>
    </row>
    <row r="42" spans="2:12" x14ac:dyDescent="0.25">
      <c r="B42" s="270"/>
      <c r="C42" s="286"/>
      <c r="D42" s="4" t="s">
        <v>45</v>
      </c>
      <c r="E42" s="39">
        <v>6.4503121098626712</v>
      </c>
      <c r="F42" s="39">
        <v>7.8975915168785624</v>
      </c>
      <c r="G42" s="39">
        <v>7.9384785610073729</v>
      </c>
      <c r="H42" s="39">
        <v>8.192558804240365</v>
      </c>
      <c r="I42" s="39">
        <v>8.0574486474558196</v>
      </c>
      <c r="J42" s="74">
        <f t="shared" si="0"/>
        <v>-1.6491814097765678E-2</v>
      </c>
      <c r="K42" s="41">
        <f t="shared" si="1"/>
        <v>-0.13511015678454541</v>
      </c>
      <c r="L42" s="75"/>
    </row>
    <row r="43" spans="2:12" x14ac:dyDescent="0.25">
      <c r="B43" s="270"/>
      <c r="C43" s="286"/>
      <c r="D43" s="4" t="s">
        <v>46</v>
      </c>
      <c r="E43" s="39">
        <v>4.9664429530201346</v>
      </c>
      <c r="F43" s="39">
        <v>5.4319157237612172</v>
      </c>
      <c r="G43" s="39">
        <v>2.6000578368999423</v>
      </c>
      <c r="H43" s="39">
        <v>4.758042895442359</v>
      </c>
      <c r="I43" s="39">
        <v>4.5606422217400739</v>
      </c>
      <c r="J43" s="74">
        <f t="shared" si="0"/>
        <v>-4.148778773965478E-2</v>
      </c>
      <c r="K43" s="41">
        <f t="shared" si="1"/>
        <v>-0.19740067370228509</v>
      </c>
      <c r="L43" s="75"/>
    </row>
    <row r="44" spans="2:12" x14ac:dyDescent="0.25">
      <c r="B44" s="270"/>
      <c r="C44" s="286"/>
      <c r="D44" s="4" t="s">
        <v>47</v>
      </c>
      <c r="E44" s="39">
        <v>10.78780284043442</v>
      </c>
      <c r="F44" s="39">
        <v>7.1439975747776883</v>
      </c>
      <c r="G44" s="39">
        <v>6.6944336100741069</v>
      </c>
      <c r="H44" s="39">
        <v>5.6493276939587149</v>
      </c>
      <c r="I44" s="39">
        <v>6.1282796862320801</v>
      </c>
      <c r="J44" s="74">
        <f t="shared" si="0"/>
        <v>8.478035232148895E-2</v>
      </c>
      <c r="K44" s="41">
        <f t="shared" si="1"/>
        <v>0.47895199227336516</v>
      </c>
      <c r="L44" s="75"/>
    </row>
    <row r="45" spans="2:12" x14ac:dyDescent="0.25">
      <c r="B45" s="270"/>
      <c r="C45" s="286"/>
      <c r="D45" s="4" t="s">
        <v>48</v>
      </c>
      <c r="E45" s="39">
        <v>6.4407994786009128</v>
      </c>
      <c r="F45" s="39">
        <v>7.2707658219083227</v>
      </c>
      <c r="G45" s="39">
        <v>7.6495140460657698</v>
      </c>
      <c r="H45" s="39">
        <v>7.4799863525689734</v>
      </c>
      <c r="I45" s="39">
        <v>7.5668246445497633</v>
      </c>
      <c r="J45" s="74">
        <f t="shared" si="0"/>
        <v>1.160941850528463E-2</v>
      </c>
      <c r="K45" s="41">
        <f t="shared" si="1"/>
        <v>8.6838291980789961E-2</v>
      </c>
      <c r="L45" s="75"/>
    </row>
    <row r="46" spans="2:12" x14ac:dyDescent="0.25">
      <c r="B46" s="270"/>
      <c r="C46" s="286"/>
      <c r="D46" s="4" t="s">
        <v>49</v>
      </c>
      <c r="E46" s="39">
        <v>2.4109947643979059</v>
      </c>
      <c r="F46" s="39">
        <v>3.2322086759285513</v>
      </c>
      <c r="G46" s="39">
        <v>2.6628942486085343</v>
      </c>
      <c r="H46" s="39">
        <v>2.7949012842629863</v>
      </c>
      <c r="I46" s="39">
        <v>2.6840519676143852</v>
      </c>
      <c r="J46" s="74">
        <f t="shared" si="0"/>
        <v>-3.9661263627717713E-2</v>
      </c>
      <c r="K46" s="41">
        <f t="shared" si="1"/>
        <v>-0.11084931664860109</v>
      </c>
      <c r="L46" s="75"/>
    </row>
    <row r="47" spans="2:12" x14ac:dyDescent="0.25">
      <c r="B47" s="270"/>
      <c r="C47" s="286"/>
      <c r="D47" s="4" t="s">
        <v>50</v>
      </c>
      <c r="E47" s="39">
        <v>7.4604200323101777</v>
      </c>
      <c r="F47" s="39">
        <v>8.2772790055248624</v>
      </c>
      <c r="G47" s="39">
        <v>6.3244211334271458</v>
      </c>
      <c r="H47" s="39">
        <v>6.6747736243324818</v>
      </c>
      <c r="I47" s="39">
        <v>5.639520078354554</v>
      </c>
      <c r="J47" s="74">
        <f t="shared" si="0"/>
        <v>-0.15509942422675937</v>
      </c>
      <c r="K47" s="41">
        <f t="shared" si="1"/>
        <v>-1.0352535459779277</v>
      </c>
      <c r="L47" s="75"/>
    </row>
    <row r="48" spans="2:12" x14ac:dyDescent="0.25">
      <c r="B48" s="270"/>
      <c r="C48" s="286"/>
      <c r="D48" s="4" t="s">
        <v>51</v>
      </c>
      <c r="E48" s="39">
        <v>1.9022445982798406</v>
      </c>
      <c r="F48" s="39">
        <v>2.8322493991234272</v>
      </c>
      <c r="G48" s="39">
        <v>2.5235291626074803</v>
      </c>
      <c r="H48" s="39">
        <v>2.6250052373570201</v>
      </c>
      <c r="I48" s="39">
        <v>2.3200146329566702</v>
      </c>
      <c r="J48" s="74">
        <f t="shared" si="0"/>
        <v>-0.11618666510068709</v>
      </c>
      <c r="K48" s="41">
        <f t="shared" si="1"/>
        <v>-0.30499060440034986</v>
      </c>
      <c r="L48" s="75"/>
    </row>
    <row r="49" spans="2:12" x14ac:dyDescent="0.25">
      <c r="B49" s="270"/>
      <c r="C49" s="286"/>
      <c r="D49" s="4" t="s">
        <v>52</v>
      </c>
      <c r="E49" s="39">
        <v>4.2534147517274628</v>
      </c>
      <c r="F49" s="39">
        <v>7.3644056930375692</v>
      </c>
      <c r="G49" s="39">
        <v>7.2885726989773234</v>
      </c>
      <c r="H49" s="39">
        <v>7.65598233995585</v>
      </c>
      <c r="I49" s="39">
        <v>7.5436789772727275</v>
      </c>
      <c r="J49" s="40">
        <f t="shared" si="0"/>
        <v>-1.4668707122928115E-2</v>
      </c>
      <c r="K49" s="41">
        <f t="shared" si="1"/>
        <v>-0.11230336268312247</v>
      </c>
      <c r="L49" s="42"/>
    </row>
    <row r="50" spans="2:12" x14ac:dyDescent="0.25">
      <c r="B50" s="270"/>
      <c r="C50" s="287"/>
      <c r="D50" s="32" t="s">
        <v>53</v>
      </c>
      <c r="E50" s="76">
        <v>3.6031452358926921</v>
      </c>
      <c r="F50" s="76">
        <v>6.1756150604866118</v>
      </c>
      <c r="G50" s="76">
        <v>8.1223306894447838</v>
      </c>
      <c r="H50" s="76">
        <v>6.3187639198218264</v>
      </c>
      <c r="I50" s="76">
        <v>6.0537806710065096</v>
      </c>
      <c r="J50" s="61">
        <f t="shared" si="0"/>
        <v>-4.1935931169080343E-2</v>
      </c>
      <c r="K50" s="77">
        <f t="shared" si="1"/>
        <v>-0.26498324881531676</v>
      </c>
      <c r="L50" s="55"/>
    </row>
    <row r="51" spans="2:12" x14ac:dyDescent="0.25">
      <c r="B51" s="270"/>
      <c r="C51" s="278" t="s">
        <v>34</v>
      </c>
      <c r="D51" s="63" t="s">
        <v>43</v>
      </c>
      <c r="E51" s="65">
        <v>0.14360000000000001</v>
      </c>
      <c r="F51" s="65">
        <v>0.53969999999999996</v>
      </c>
      <c r="G51" s="65">
        <v>18.086100000000002</v>
      </c>
      <c r="H51" s="65">
        <v>18.834900000000001</v>
      </c>
      <c r="I51" s="65">
        <v>19.095299999999998</v>
      </c>
      <c r="J51" s="65">
        <f t="shared" si="0"/>
        <v>1.3825398595160854E-2</v>
      </c>
      <c r="K51" s="73">
        <f t="shared" ref="K51" si="8">(I51-H51)*100</f>
        <v>26.039999999999708</v>
      </c>
      <c r="L51" s="65"/>
    </row>
    <row r="52" spans="2:12" x14ac:dyDescent="0.25">
      <c r="B52" s="270"/>
      <c r="C52" s="279"/>
      <c r="D52" s="15" t="s">
        <v>44</v>
      </c>
      <c r="E52" s="18">
        <v>0.16260000000000002</v>
      </c>
      <c r="F52" s="18">
        <v>0.59370000000000001</v>
      </c>
      <c r="G52" s="18">
        <v>0.77349999999999997</v>
      </c>
      <c r="H52" s="18">
        <v>0.80409999999999993</v>
      </c>
      <c r="I52" s="18">
        <v>0.78489999999999993</v>
      </c>
      <c r="J52" s="17">
        <f t="shared" si="0"/>
        <v>-2.3877627160800885E-2</v>
      </c>
      <c r="K52" s="44">
        <f>(I52-H52)*100</f>
        <v>-1.9199999999999995</v>
      </c>
      <c r="L52" s="18"/>
    </row>
    <row r="53" spans="2:12" x14ac:dyDescent="0.25">
      <c r="B53" s="270"/>
      <c r="C53" s="279"/>
      <c r="D53" s="19" t="s">
        <v>45</v>
      </c>
      <c r="E53" s="68">
        <v>9.5100000000000004E-2</v>
      </c>
      <c r="F53" s="68">
        <v>0.5</v>
      </c>
      <c r="G53" s="68">
        <v>0.66949999999999998</v>
      </c>
      <c r="H53" s="68">
        <v>0.70660000000000001</v>
      </c>
      <c r="I53" s="68">
        <v>0.73430000000000006</v>
      </c>
      <c r="J53" s="67">
        <f t="shared" si="0"/>
        <v>3.920181149165014E-2</v>
      </c>
      <c r="K53" s="45">
        <f t="shared" ref="K53:K61" si="9">(I53-H53)*100</f>
        <v>2.7700000000000058</v>
      </c>
      <c r="L53" s="68"/>
    </row>
    <row r="54" spans="2:12" x14ac:dyDescent="0.25">
      <c r="B54" s="270"/>
      <c r="C54" s="279"/>
      <c r="D54" s="19" t="s">
        <v>46</v>
      </c>
      <c r="E54" s="68">
        <v>0.1981</v>
      </c>
      <c r="F54" s="68">
        <v>0.56000000000000005</v>
      </c>
      <c r="G54" s="68">
        <v>0.63600000000000001</v>
      </c>
      <c r="H54" s="68">
        <v>0.75329999999999997</v>
      </c>
      <c r="I54" s="68">
        <v>0.74019999999999997</v>
      </c>
      <c r="J54" s="67">
        <f t="shared" si="0"/>
        <v>-1.7390150006637461E-2</v>
      </c>
      <c r="K54" s="45">
        <f t="shared" si="9"/>
        <v>-1.31</v>
      </c>
      <c r="L54" s="68"/>
    </row>
    <row r="55" spans="2:12" x14ac:dyDescent="0.25">
      <c r="B55" s="270"/>
      <c r="C55" s="279"/>
      <c r="D55" s="19" t="s">
        <v>47</v>
      </c>
      <c r="E55" s="68">
        <v>0.11410000000000001</v>
      </c>
      <c r="F55" s="68">
        <v>0.49990000000000001</v>
      </c>
      <c r="G55" s="68">
        <v>0.84950000000000003</v>
      </c>
      <c r="H55" s="68">
        <v>0.63280000000000003</v>
      </c>
      <c r="I55" s="68">
        <v>0.63329999999999997</v>
      </c>
      <c r="J55" s="67">
        <f t="shared" si="0"/>
        <v>7.9013906447533699E-4</v>
      </c>
      <c r="K55" s="45">
        <f t="shared" si="9"/>
        <v>4.9999999999994493E-2</v>
      </c>
      <c r="L55" s="68"/>
    </row>
    <row r="56" spans="2:12" x14ac:dyDescent="0.25">
      <c r="B56" s="270"/>
      <c r="C56" s="279"/>
      <c r="D56" s="19" t="s">
        <v>48</v>
      </c>
      <c r="E56" s="68">
        <v>0.1467</v>
      </c>
      <c r="F56" s="68">
        <v>0.46729999999999999</v>
      </c>
      <c r="G56" s="68">
        <v>0.77790000000000004</v>
      </c>
      <c r="H56" s="68">
        <v>0.78709999999999991</v>
      </c>
      <c r="I56" s="68">
        <v>0.80409999999999993</v>
      </c>
      <c r="J56" s="67">
        <f t="shared" si="0"/>
        <v>2.1598272138229069E-2</v>
      </c>
      <c r="K56" s="45">
        <f t="shared" si="9"/>
        <v>1.7000000000000015</v>
      </c>
      <c r="L56" s="68"/>
    </row>
    <row r="57" spans="2:12" x14ac:dyDescent="0.25">
      <c r="B57" s="270"/>
      <c r="C57" s="279"/>
      <c r="D57" s="19" t="s">
        <v>49</v>
      </c>
      <c r="E57" s="68">
        <v>0.19170000000000001</v>
      </c>
      <c r="F57" s="68">
        <v>0.58840000000000003</v>
      </c>
      <c r="G57" s="68">
        <v>0.69830000000000003</v>
      </c>
      <c r="H57" s="68">
        <v>0.69889999999999997</v>
      </c>
      <c r="I57" s="68">
        <v>0.68330000000000002</v>
      </c>
      <c r="J57" s="67">
        <f t="shared" si="0"/>
        <v>-2.2320789812562469E-2</v>
      </c>
      <c r="K57" s="45">
        <f t="shared" si="9"/>
        <v>-1.5599999999999947</v>
      </c>
      <c r="L57" s="68"/>
    </row>
    <row r="58" spans="2:12" x14ac:dyDescent="0.25">
      <c r="B58" s="270"/>
      <c r="C58" s="279"/>
      <c r="D58" s="19" t="s">
        <v>50</v>
      </c>
      <c r="E58" s="68">
        <v>0.29010000000000002</v>
      </c>
      <c r="F58" s="68">
        <v>0.7419</v>
      </c>
      <c r="G58" s="68">
        <v>0.66569999999999996</v>
      </c>
      <c r="H58" s="68">
        <v>0.77329999999999999</v>
      </c>
      <c r="I58" s="68">
        <v>0.76390000000000002</v>
      </c>
      <c r="J58" s="67">
        <f t="shared" si="0"/>
        <v>-1.2155696366222601E-2</v>
      </c>
      <c r="K58" s="45">
        <f t="shared" si="9"/>
        <v>-0.93999999999999639</v>
      </c>
      <c r="L58" s="68"/>
    </row>
    <row r="59" spans="2:12" x14ac:dyDescent="0.25">
      <c r="B59" s="270"/>
      <c r="C59" s="279"/>
      <c r="D59" s="19" t="s">
        <v>51</v>
      </c>
      <c r="E59" s="68">
        <v>0.17649999999999999</v>
      </c>
      <c r="F59" s="68">
        <v>0.51840000000000008</v>
      </c>
      <c r="G59" s="68">
        <v>0.67859999999999998</v>
      </c>
      <c r="H59" s="68">
        <v>0.73069999999999991</v>
      </c>
      <c r="I59" s="68">
        <v>0.68730000000000002</v>
      </c>
      <c r="J59" s="67">
        <f t="shared" si="0"/>
        <v>-5.9395100588476635E-2</v>
      </c>
      <c r="K59" s="45">
        <f t="shared" si="9"/>
        <v>-4.3399999999999883</v>
      </c>
      <c r="L59" s="68"/>
    </row>
    <row r="60" spans="2:12" x14ac:dyDescent="0.25">
      <c r="B60" s="270"/>
      <c r="C60" s="279"/>
      <c r="D60" s="19" t="s">
        <v>52</v>
      </c>
      <c r="E60" s="22">
        <v>0.22309999999999999</v>
      </c>
      <c r="F60" s="22">
        <v>0.57789999999999997</v>
      </c>
      <c r="G60" s="22">
        <v>0.82430000000000003</v>
      </c>
      <c r="H60" s="22">
        <v>0.872</v>
      </c>
      <c r="I60" s="22">
        <v>0.84379999999999999</v>
      </c>
      <c r="J60" s="21">
        <f t="shared" si="0"/>
        <v>-3.2339449541284426E-2</v>
      </c>
      <c r="K60" s="45">
        <f t="shared" si="9"/>
        <v>-2.8200000000000003</v>
      </c>
      <c r="L60" s="22"/>
    </row>
    <row r="61" spans="2:12" x14ac:dyDescent="0.25">
      <c r="B61" s="270"/>
      <c r="C61" s="280"/>
      <c r="D61" s="23" t="s">
        <v>53</v>
      </c>
      <c r="E61" s="46">
        <v>9.2100000000000015E-2</v>
      </c>
      <c r="F61" s="46">
        <v>0.41960000000000003</v>
      </c>
      <c r="G61" s="46">
        <v>0.83629999999999993</v>
      </c>
      <c r="H61" s="46">
        <v>0.71970000000000001</v>
      </c>
      <c r="I61" s="46">
        <v>0.62639999999999996</v>
      </c>
      <c r="J61" s="25">
        <f t="shared" si="0"/>
        <v>-0.12963734889537315</v>
      </c>
      <c r="K61" s="78">
        <f t="shared" si="9"/>
        <v>-9.3300000000000054</v>
      </c>
      <c r="L61" s="46"/>
    </row>
    <row r="62" spans="2:12" x14ac:dyDescent="0.25">
      <c r="B62" s="270"/>
      <c r="C62" s="281" t="s">
        <v>54</v>
      </c>
      <c r="D62" s="63" t="s">
        <v>43</v>
      </c>
      <c r="E62" s="64">
        <v>58432</v>
      </c>
      <c r="F62" s="64">
        <v>120593</v>
      </c>
      <c r="G62" s="64">
        <v>382461</v>
      </c>
      <c r="H62" s="64">
        <v>383691</v>
      </c>
      <c r="I62" s="64">
        <v>383193</v>
      </c>
      <c r="J62" s="65">
        <f t="shared" si="0"/>
        <v>-1.2979194195329447E-3</v>
      </c>
      <c r="K62" s="64">
        <f t="shared" ref="K62:K63" si="10">I62-H62</f>
        <v>-498</v>
      </c>
      <c r="L62" s="65">
        <f t="shared" ref="L62:L63" si="11">I62/$I$62</f>
        <v>1</v>
      </c>
    </row>
    <row r="63" spans="2:12" x14ac:dyDescent="0.25">
      <c r="B63" s="270"/>
      <c r="C63" s="282"/>
      <c r="D63" s="26" t="s">
        <v>44</v>
      </c>
      <c r="E63" s="27">
        <v>19529</v>
      </c>
      <c r="F63" s="27">
        <v>42725</v>
      </c>
      <c r="G63" s="27">
        <v>46105</v>
      </c>
      <c r="H63" s="27">
        <v>46741</v>
      </c>
      <c r="I63" s="27">
        <v>46019</v>
      </c>
      <c r="J63" s="36">
        <f t="shared" si="0"/>
        <v>-1.5446823987505631E-2</v>
      </c>
      <c r="K63" s="27">
        <f t="shared" si="10"/>
        <v>-722</v>
      </c>
      <c r="L63" s="38">
        <f t="shared" si="11"/>
        <v>0.12009352989224752</v>
      </c>
    </row>
    <row r="64" spans="2:12" x14ac:dyDescent="0.25">
      <c r="B64" s="270"/>
      <c r="C64" s="282"/>
      <c r="D64" s="4" t="s">
        <v>45</v>
      </c>
      <c r="E64" s="29">
        <v>17520</v>
      </c>
      <c r="F64" s="29">
        <v>37189</v>
      </c>
      <c r="G64" s="29">
        <v>39065</v>
      </c>
      <c r="H64" s="29">
        <v>38211</v>
      </c>
      <c r="I64" s="29">
        <v>38499</v>
      </c>
      <c r="J64" s="74">
        <f>I64/H64-1</f>
        <v>7.5370966475623025E-3</v>
      </c>
      <c r="K64" s="29">
        <f>I64-H64</f>
        <v>288</v>
      </c>
      <c r="L64" s="75">
        <f>I64/$I$62</f>
        <v>0.10046895428674324</v>
      </c>
    </row>
    <row r="65" spans="2:12" x14ac:dyDescent="0.25">
      <c r="B65" s="270"/>
      <c r="C65" s="282"/>
      <c r="D65" s="4" t="s">
        <v>46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2.3904403264151486E-3</v>
      </c>
    </row>
    <row r="66" spans="2:12" x14ac:dyDescent="0.25">
      <c r="B66" s="270"/>
      <c r="C66" s="282"/>
      <c r="D66" s="4" t="s">
        <v>47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1.2046149068485071E-2</v>
      </c>
    </row>
    <row r="67" spans="2:12" x14ac:dyDescent="0.25">
      <c r="B67" s="270"/>
      <c r="C67" s="282"/>
      <c r="D67" s="4" t="s">
        <v>48</v>
      </c>
      <c r="E67" s="29">
        <v>6518</v>
      </c>
      <c r="F67" s="29">
        <v>18123</v>
      </c>
      <c r="G67" s="29">
        <v>19061</v>
      </c>
      <c r="H67" s="29">
        <v>19768</v>
      </c>
      <c r="I67" s="29">
        <v>19856</v>
      </c>
      <c r="J67" s="74">
        <f t="shared" si="12"/>
        <v>4.4516390125455274E-3</v>
      </c>
      <c r="K67" s="29">
        <f t="shared" si="13"/>
        <v>88</v>
      </c>
      <c r="L67" s="75">
        <f t="shared" si="14"/>
        <v>5.1817230481767673E-2</v>
      </c>
    </row>
    <row r="68" spans="2:12" x14ac:dyDescent="0.25">
      <c r="B68" s="270"/>
      <c r="C68" s="282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1.7562951306521778E-3</v>
      </c>
    </row>
    <row r="69" spans="2:12" x14ac:dyDescent="0.25">
      <c r="B69" s="270"/>
      <c r="C69" s="282"/>
      <c r="D69" s="4" t="s">
        <v>50</v>
      </c>
      <c r="E69" s="29">
        <v>2054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1.2690732868293524E-2</v>
      </c>
    </row>
    <row r="70" spans="2:12" x14ac:dyDescent="0.25">
      <c r="B70" s="270"/>
      <c r="C70" s="282"/>
      <c r="D70" s="4" t="s">
        <v>51</v>
      </c>
      <c r="E70" s="29">
        <v>1657</v>
      </c>
      <c r="F70" s="29">
        <v>2493</v>
      </c>
      <c r="G70" s="29">
        <v>2832</v>
      </c>
      <c r="H70" s="29">
        <v>2766</v>
      </c>
      <c r="I70" s="29">
        <v>2679</v>
      </c>
      <c r="J70" s="74">
        <f t="shared" si="12"/>
        <v>-3.1453362255965289E-2</v>
      </c>
      <c r="K70" s="29">
        <f t="shared" si="13"/>
        <v>-87</v>
      </c>
      <c r="L70" s="75">
        <f t="shared" si="14"/>
        <v>6.991255059460898E-3</v>
      </c>
    </row>
    <row r="71" spans="2:12" x14ac:dyDescent="0.25">
      <c r="B71" s="270"/>
      <c r="C71" s="282"/>
      <c r="D71" s="4" t="s">
        <v>52</v>
      </c>
      <c r="E71" s="29">
        <v>3828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1.6954902620872511E-2</v>
      </c>
    </row>
    <row r="72" spans="2:12" x14ac:dyDescent="0.25">
      <c r="B72" s="271"/>
      <c r="C72" s="283"/>
      <c r="D72" s="32" t="s">
        <v>53</v>
      </c>
      <c r="E72" s="71">
        <v>2727</v>
      </c>
      <c r="F72" s="71">
        <v>3493</v>
      </c>
      <c r="G72" s="71">
        <v>3081</v>
      </c>
      <c r="H72" s="71">
        <v>3052</v>
      </c>
      <c r="I72" s="71">
        <v>3113</v>
      </c>
      <c r="J72" s="61">
        <f t="shared" si="12"/>
        <v>1.998689384010488E-2</v>
      </c>
      <c r="K72" s="71">
        <f t="shared" si="13"/>
        <v>61</v>
      </c>
      <c r="L72" s="55">
        <f t="shared" si="14"/>
        <v>8.1238435983955869E-3</v>
      </c>
    </row>
    <row r="73" spans="2:12" ht="7.5" customHeight="1" x14ac:dyDescent="0.25"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47"/>
    </row>
    <row r="74" spans="2:12" x14ac:dyDescent="0.25">
      <c r="B74" s="267" t="s">
        <v>55</v>
      </c>
      <c r="C74" s="267"/>
      <c r="D74" s="267"/>
      <c r="E74" s="267"/>
      <c r="F74" s="267"/>
      <c r="G74" s="267"/>
      <c r="H74" s="267"/>
      <c r="I74" s="267"/>
      <c r="J74" s="267"/>
      <c r="K74" s="267"/>
    </row>
    <row r="76" spans="2:12" x14ac:dyDescent="0.25">
      <c r="B76" s="56"/>
    </row>
    <row r="77" spans="2:12" ht="21.75" customHeight="1" thickBot="1" x14ac:dyDescent="0.3">
      <c r="B77" s="268" t="s">
        <v>56</v>
      </c>
      <c r="C77" s="268"/>
      <c r="D77" s="268"/>
      <c r="E77" s="268"/>
      <c r="F77" s="268"/>
      <c r="G77" s="268"/>
      <c r="H77" s="268"/>
      <c r="I77" s="268"/>
      <c r="J77" s="268"/>
      <c r="K77" s="268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224</v>
      </c>
      <c r="F79" s="13" t="s">
        <v>225</v>
      </c>
      <c r="G79" s="13" t="s">
        <v>226</v>
      </c>
      <c r="H79" s="13" t="s">
        <v>227</v>
      </c>
      <c r="I79" s="13" t="s">
        <v>228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enero 2025</v>
      </c>
    </row>
    <row r="80" spans="2:12" ht="15" customHeight="1" x14ac:dyDescent="0.25">
      <c r="B80" s="269" t="s">
        <v>42</v>
      </c>
      <c r="C80" s="272" t="s">
        <v>8</v>
      </c>
      <c r="D80" s="63" t="s">
        <v>43</v>
      </c>
      <c r="E80" s="64">
        <v>46362</v>
      </c>
      <c r="F80" s="64">
        <v>273717</v>
      </c>
      <c r="G80" s="64">
        <v>403637</v>
      </c>
      <c r="H80" s="64">
        <v>417622</v>
      </c>
      <c r="I80" s="64">
        <v>422462</v>
      </c>
      <c r="J80" s="65">
        <f t="shared" ref="J80:J81" si="15">I80/H80-1</f>
        <v>1.158942776003169E-2</v>
      </c>
      <c r="K80" s="64">
        <f t="shared" ref="K80:K81" si="16">I80-H80</f>
        <v>4840</v>
      </c>
      <c r="L80" s="65">
        <f t="shared" ref="L80:L81" si="17">I80/$I$80</f>
        <v>1</v>
      </c>
    </row>
    <row r="81" spans="2:13" ht="15" customHeight="1" x14ac:dyDescent="0.25">
      <c r="B81" s="270"/>
      <c r="C81" s="273"/>
      <c r="D81" s="15" t="s">
        <v>44</v>
      </c>
      <c r="E81" s="16">
        <v>15182</v>
      </c>
      <c r="F81" s="16">
        <v>99949</v>
      </c>
      <c r="G81" s="16">
        <v>139602</v>
      </c>
      <c r="H81" s="16">
        <v>150925</v>
      </c>
      <c r="I81" s="16">
        <v>146051</v>
      </c>
      <c r="J81" s="18">
        <f t="shared" si="15"/>
        <v>-3.2294185853900981E-2</v>
      </c>
      <c r="K81" s="16">
        <f t="shared" si="16"/>
        <v>-4874</v>
      </c>
      <c r="L81" s="18">
        <f t="shared" si="17"/>
        <v>0.34571393403430367</v>
      </c>
      <c r="M81" s="79"/>
    </row>
    <row r="82" spans="2:13" x14ac:dyDescent="0.25">
      <c r="B82" s="270"/>
      <c r="C82" s="273"/>
      <c r="D82" s="19" t="s">
        <v>45</v>
      </c>
      <c r="E82" s="20">
        <v>8010</v>
      </c>
      <c r="F82" s="20">
        <v>72992</v>
      </c>
      <c r="G82" s="20">
        <v>102127</v>
      </c>
      <c r="H82" s="20">
        <v>102161</v>
      </c>
      <c r="I82" s="20">
        <v>108758</v>
      </c>
      <c r="J82" s="68">
        <f>I82/H82-1</f>
        <v>6.4574544101956732E-2</v>
      </c>
      <c r="K82" s="20">
        <f>I82-H82</f>
        <v>6597</v>
      </c>
      <c r="L82" s="68">
        <f>I82/$I$80</f>
        <v>0.25743853885083157</v>
      </c>
      <c r="M82" s="79"/>
    </row>
    <row r="83" spans="2:13" x14ac:dyDescent="0.25">
      <c r="B83" s="270"/>
      <c r="C83" s="273"/>
      <c r="D83" s="19" t="s">
        <v>46</v>
      </c>
      <c r="E83" s="20">
        <v>596</v>
      </c>
      <c r="F83" s="20">
        <v>2563</v>
      </c>
      <c r="G83" s="20">
        <v>6916</v>
      </c>
      <c r="H83" s="20">
        <v>4476</v>
      </c>
      <c r="I83" s="20">
        <v>4609</v>
      </c>
      <c r="J83" s="68">
        <f t="shared" ref="J83:J136" si="18">I83/H83-1</f>
        <v>2.9714030384271561E-2</v>
      </c>
      <c r="K83" s="20">
        <f t="shared" ref="K83:K112" si="19">I83-H83</f>
        <v>133</v>
      </c>
      <c r="L83" s="68">
        <f t="shared" ref="L83:L90" si="20">I83/$I$80</f>
        <v>1.0909856981219613E-2</v>
      </c>
      <c r="M83" s="79"/>
    </row>
    <row r="84" spans="2:13" x14ac:dyDescent="0.25">
      <c r="B84" s="270"/>
      <c r="C84" s="273"/>
      <c r="D84" s="19" t="s">
        <v>47</v>
      </c>
      <c r="E84" s="20">
        <v>1197</v>
      </c>
      <c r="F84" s="20">
        <v>9896</v>
      </c>
      <c r="G84" s="20">
        <v>17947</v>
      </c>
      <c r="H84" s="20">
        <v>15841</v>
      </c>
      <c r="I84" s="20">
        <v>14788</v>
      </c>
      <c r="J84" s="68">
        <f t="shared" si="18"/>
        <v>-6.6473076194684677E-2</v>
      </c>
      <c r="K84" s="20">
        <f t="shared" si="19"/>
        <v>-1053</v>
      </c>
      <c r="L84" s="68">
        <f t="shared" si="20"/>
        <v>3.5004331750547978E-2</v>
      </c>
      <c r="M84" s="79"/>
    </row>
    <row r="85" spans="2:13" x14ac:dyDescent="0.25">
      <c r="B85" s="270"/>
      <c r="C85" s="273"/>
      <c r="D85" s="19" t="s">
        <v>48</v>
      </c>
      <c r="E85" s="20">
        <v>4603</v>
      </c>
      <c r="F85" s="20">
        <v>36105</v>
      </c>
      <c r="G85" s="20">
        <v>60088</v>
      </c>
      <c r="H85" s="20">
        <v>64481</v>
      </c>
      <c r="I85" s="20">
        <v>65410</v>
      </c>
      <c r="J85" s="68">
        <f t="shared" si="18"/>
        <v>1.4407344799243216E-2</v>
      </c>
      <c r="K85" s="20">
        <f t="shared" si="19"/>
        <v>929</v>
      </c>
      <c r="L85" s="68">
        <f t="shared" si="20"/>
        <v>0.15483049363019633</v>
      </c>
      <c r="M85" s="79"/>
    </row>
    <row r="86" spans="2:13" x14ac:dyDescent="0.25">
      <c r="B86" s="270"/>
      <c r="C86" s="273"/>
      <c r="D86" s="19" t="s">
        <v>49</v>
      </c>
      <c r="E86" s="20">
        <v>1146</v>
      </c>
      <c r="F86" s="20">
        <v>3527</v>
      </c>
      <c r="G86" s="20">
        <v>5390</v>
      </c>
      <c r="H86" s="20">
        <v>5217</v>
      </c>
      <c r="I86" s="20">
        <v>5311</v>
      </c>
      <c r="J86" s="68">
        <f t="shared" si="18"/>
        <v>1.8018018018018056E-2</v>
      </c>
      <c r="K86" s="20">
        <f t="shared" si="19"/>
        <v>94</v>
      </c>
      <c r="L86" s="68">
        <f t="shared" si="20"/>
        <v>1.2571544896345706E-2</v>
      </c>
      <c r="M86" s="79"/>
    </row>
    <row r="87" spans="2:13" x14ac:dyDescent="0.25">
      <c r="B87" s="270"/>
      <c r="C87" s="273"/>
      <c r="D87" s="19" t="s">
        <v>50</v>
      </c>
      <c r="E87" s="20">
        <v>2476</v>
      </c>
      <c r="F87" s="20">
        <v>11584</v>
      </c>
      <c r="G87" s="20">
        <v>15634</v>
      </c>
      <c r="H87" s="20">
        <v>17228</v>
      </c>
      <c r="I87" s="20">
        <v>20420</v>
      </c>
      <c r="J87" s="68">
        <f t="shared" si="18"/>
        <v>0.18527977710703514</v>
      </c>
      <c r="K87" s="20">
        <f t="shared" si="19"/>
        <v>3192</v>
      </c>
      <c r="L87" s="68">
        <f t="shared" si="20"/>
        <v>4.8335708300391515E-2</v>
      </c>
      <c r="M87" s="79"/>
    </row>
    <row r="88" spans="2:13" x14ac:dyDescent="0.25">
      <c r="B88" s="270"/>
      <c r="C88" s="273"/>
      <c r="D88" s="19" t="s">
        <v>51</v>
      </c>
      <c r="E88" s="20">
        <v>4767</v>
      </c>
      <c r="F88" s="20">
        <v>14146</v>
      </c>
      <c r="G88" s="20">
        <v>23609</v>
      </c>
      <c r="H88" s="20">
        <v>23867</v>
      </c>
      <c r="I88" s="20">
        <v>24602</v>
      </c>
      <c r="J88" s="68">
        <f t="shared" si="18"/>
        <v>3.0795659278501697E-2</v>
      </c>
      <c r="K88" s="20">
        <f t="shared" si="19"/>
        <v>735</v>
      </c>
      <c r="L88" s="68">
        <f t="shared" si="20"/>
        <v>5.8234823487082865E-2</v>
      </c>
      <c r="M88" s="79"/>
    </row>
    <row r="89" spans="2:13" ht="18" customHeight="1" x14ac:dyDescent="0.25">
      <c r="B89" s="270"/>
      <c r="C89" s="273"/>
      <c r="D89" s="19" t="s">
        <v>52</v>
      </c>
      <c r="E89" s="20">
        <v>6223</v>
      </c>
      <c r="F89" s="20">
        <v>15598</v>
      </c>
      <c r="G89" s="20">
        <v>22490</v>
      </c>
      <c r="H89" s="20">
        <v>22650</v>
      </c>
      <c r="I89" s="20">
        <v>22528</v>
      </c>
      <c r="J89" s="22">
        <f t="shared" si="18"/>
        <v>-5.3863134657836653E-3</v>
      </c>
      <c r="K89" s="20">
        <f t="shared" si="19"/>
        <v>-122</v>
      </c>
      <c r="L89" s="22">
        <f t="shared" si="20"/>
        <v>5.3325506199374144E-2</v>
      </c>
      <c r="M89" s="79"/>
    </row>
    <row r="90" spans="2:13" x14ac:dyDescent="0.25">
      <c r="B90" s="270"/>
      <c r="C90" s="274"/>
      <c r="D90" s="23" t="s">
        <v>53</v>
      </c>
      <c r="E90" s="69">
        <v>2162</v>
      </c>
      <c r="F90" s="69">
        <v>7357</v>
      </c>
      <c r="G90" s="69">
        <v>9834</v>
      </c>
      <c r="H90" s="69">
        <v>10776</v>
      </c>
      <c r="I90" s="69">
        <v>9985</v>
      </c>
      <c r="J90" s="46">
        <f t="shared" si="18"/>
        <v>-7.3403860430586443E-2</v>
      </c>
      <c r="K90" s="69">
        <f t="shared" si="19"/>
        <v>-791</v>
      </c>
      <c r="L90" s="46">
        <f t="shared" si="20"/>
        <v>2.3635261869706624E-2</v>
      </c>
      <c r="M90" s="79"/>
    </row>
    <row r="91" spans="2:13" x14ac:dyDescent="0.25">
      <c r="B91" s="270"/>
      <c r="C91" s="275" t="s">
        <v>18</v>
      </c>
      <c r="D91" s="63" t="s">
        <v>43</v>
      </c>
      <c r="E91" s="64">
        <v>58605</v>
      </c>
      <c r="F91" s="64">
        <v>348878</v>
      </c>
      <c r="G91" s="64">
        <v>496191</v>
      </c>
      <c r="H91" s="64">
        <v>514135</v>
      </c>
      <c r="I91" s="64">
        <v>519530</v>
      </c>
      <c r="J91" s="65">
        <f t="shared" si="18"/>
        <v>1.0493352913145459E-2</v>
      </c>
      <c r="K91" s="64">
        <f t="shared" si="19"/>
        <v>5395</v>
      </c>
      <c r="L91" s="65">
        <f t="shared" ref="L91:L92" si="21">I91/$I$91</f>
        <v>1</v>
      </c>
    </row>
    <row r="92" spans="2:13" x14ac:dyDescent="0.25">
      <c r="B92" s="270"/>
      <c r="C92" s="276"/>
      <c r="D92" s="26" t="s">
        <v>44</v>
      </c>
      <c r="E92" s="27">
        <v>20169</v>
      </c>
      <c r="F92" s="27">
        <v>128271</v>
      </c>
      <c r="G92" s="27">
        <v>176286</v>
      </c>
      <c r="H92" s="27">
        <v>189792</v>
      </c>
      <c r="I92" s="27">
        <v>182742</v>
      </c>
      <c r="J92" s="80">
        <f t="shared" si="18"/>
        <v>-3.7145928174000975E-2</v>
      </c>
      <c r="K92" s="27">
        <f t="shared" si="19"/>
        <v>-7050</v>
      </c>
      <c r="L92" s="38">
        <f t="shared" si="21"/>
        <v>0.35174484630338959</v>
      </c>
    </row>
    <row r="93" spans="2:13" x14ac:dyDescent="0.25">
      <c r="B93" s="270"/>
      <c r="C93" s="276"/>
      <c r="D93" s="4" t="s">
        <v>45</v>
      </c>
      <c r="E93" s="29">
        <v>10559</v>
      </c>
      <c r="F93" s="29">
        <v>94600</v>
      </c>
      <c r="G93" s="29">
        <v>128229</v>
      </c>
      <c r="H93" s="29">
        <v>128773</v>
      </c>
      <c r="I93" s="29">
        <v>137756</v>
      </c>
      <c r="J93" s="81">
        <f t="shared" si="18"/>
        <v>6.975841208949074E-2</v>
      </c>
      <c r="K93" s="29">
        <f t="shared" si="19"/>
        <v>8983</v>
      </c>
      <c r="L93" s="75">
        <f>I93/$I$91</f>
        <v>0.26515504398206069</v>
      </c>
    </row>
    <row r="94" spans="2:13" x14ac:dyDescent="0.25">
      <c r="B94" s="270"/>
      <c r="C94" s="276"/>
      <c r="D94" s="4" t="s">
        <v>46</v>
      </c>
      <c r="E94" s="29">
        <v>719</v>
      </c>
      <c r="F94" s="29">
        <v>3045</v>
      </c>
      <c r="G94" s="29">
        <v>7316</v>
      </c>
      <c r="H94" s="29">
        <v>5066</v>
      </c>
      <c r="I94" s="29">
        <v>5202</v>
      </c>
      <c r="J94" s="81">
        <f t="shared" si="18"/>
        <v>2.6845637583892579E-2</v>
      </c>
      <c r="K94" s="29">
        <f t="shared" si="19"/>
        <v>136</v>
      </c>
      <c r="L94" s="75">
        <f t="shared" ref="L94:L101" si="22">I94/$I$91</f>
        <v>1.0012896271630127E-2</v>
      </c>
    </row>
    <row r="95" spans="2:13" x14ac:dyDescent="0.25">
      <c r="B95" s="270"/>
      <c r="C95" s="276"/>
      <c r="D95" s="4" t="s">
        <v>47</v>
      </c>
      <c r="E95" s="29">
        <v>2138</v>
      </c>
      <c r="F95" s="29">
        <v>13086</v>
      </c>
      <c r="G95" s="29">
        <v>21478</v>
      </c>
      <c r="H95" s="29">
        <v>18765</v>
      </c>
      <c r="I95" s="29">
        <v>17806</v>
      </c>
      <c r="J95" s="81">
        <f t="shared" si="18"/>
        <v>-5.1105782041033887E-2</v>
      </c>
      <c r="K95" s="29">
        <f t="shared" si="19"/>
        <v>-959</v>
      </c>
      <c r="L95" s="75">
        <f t="shared" si="22"/>
        <v>3.4273285469559024E-2</v>
      </c>
    </row>
    <row r="96" spans="2:13" x14ac:dyDescent="0.25">
      <c r="B96" s="270"/>
      <c r="C96" s="276"/>
      <c r="D96" s="4" t="s">
        <v>48</v>
      </c>
      <c r="E96" s="29">
        <v>5686</v>
      </c>
      <c r="F96" s="29">
        <v>46455</v>
      </c>
      <c r="G96" s="29">
        <v>73539</v>
      </c>
      <c r="H96" s="29">
        <v>78833</v>
      </c>
      <c r="I96" s="29">
        <v>80690</v>
      </c>
      <c r="J96" s="81">
        <f t="shared" si="18"/>
        <v>2.3556124973044268E-2</v>
      </c>
      <c r="K96" s="29">
        <f t="shared" si="19"/>
        <v>1857</v>
      </c>
      <c r="L96" s="75">
        <f t="shared" si="22"/>
        <v>0.15531345639327854</v>
      </c>
    </row>
    <row r="97" spans="2:12" x14ac:dyDescent="0.25">
      <c r="B97" s="270"/>
      <c r="C97" s="276"/>
      <c r="D97" s="4" t="s">
        <v>49</v>
      </c>
      <c r="E97" s="29">
        <v>1199</v>
      </c>
      <c r="F97" s="29">
        <v>3897</v>
      </c>
      <c r="G97" s="29">
        <v>5725</v>
      </c>
      <c r="H97" s="29">
        <v>5545</v>
      </c>
      <c r="I97" s="29">
        <v>5676</v>
      </c>
      <c r="J97" s="81">
        <f t="shared" si="18"/>
        <v>2.362488728584311E-2</v>
      </c>
      <c r="K97" s="29">
        <f t="shared" si="19"/>
        <v>131</v>
      </c>
      <c r="L97" s="75">
        <f t="shared" si="22"/>
        <v>1.0925259369045098E-2</v>
      </c>
    </row>
    <row r="98" spans="2:12" x14ac:dyDescent="0.25">
      <c r="B98" s="270"/>
      <c r="C98" s="276"/>
      <c r="D98" s="4" t="s">
        <v>50</v>
      </c>
      <c r="E98" s="29">
        <v>3571</v>
      </c>
      <c r="F98" s="29">
        <v>15013</v>
      </c>
      <c r="G98" s="29">
        <v>18881</v>
      </c>
      <c r="H98" s="29">
        <v>21087</v>
      </c>
      <c r="I98" s="29">
        <v>23878</v>
      </c>
      <c r="J98" s="81">
        <f t="shared" si="18"/>
        <v>0.13235642813107606</v>
      </c>
      <c r="K98" s="29">
        <f t="shared" si="19"/>
        <v>2791</v>
      </c>
      <c r="L98" s="75">
        <f t="shared" si="22"/>
        <v>4.5960772236444479E-2</v>
      </c>
    </row>
    <row r="99" spans="2:12" x14ac:dyDescent="0.25">
      <c r="B99" s="270"/>
      <c r="C99" s="276"/>
      <c r="D99" s="4" t="s">
        <v>51</v>
      </c>
      <c r="E99" s="29">
        <v>4922</v>
      </c>
      <c r="F99" s="29">
        <v>15421</v>
      </c>
      <c r="G99" s="29">
        <v>25102</v>
      </c>
      <c r="H99" s="29">
        <v>25562</v>
      </c>
      <c r="I99" s="29">
        <v>26122</v>
      </c>
      <c r="J99" s="81">
        <f t="shared" si="18"/>
        <v>2.1907518973476314E-2</v>
      </c>
      <c r="K99" s="29">
        <f t="shared" si="19"/>
        <v>560</v>
      </c>
      <c r="L99" s="75">
        <f t="shared" si="22"/>
        <v>5.0280060824206496E-2</v>
      </c>
    </row>
    <row r="100" spans="2:12" x14ac:dyDescent="0.25">
      <c r="B100" s="270"/>
      <c r="C100" s="276"/>
      <c r="D100" s="4" t="s">
        <v>52</v>
      </c>
      <c r="E100" s="29">
        <v>7206</v>
      </c>
      <c r="F100" s="29">
        <v>20125</v>
      </c>
      <c r="G100" s="29">
        <v>27531</v>
      </c>
      <c r="H100" s="29">
        <v>27956</v>
      </c>
      <c r="I100" s="29">
        <v>27900</v>
      </c>
      <c r="J100" s="31">
        <f t="shared" si="18"/>
        <v>-2.0031478036914852E-3</v>
      </c>
      <c r="K100" s="29">
        <f t="shared" si="19"/>
        <v>-56</v>
      </c>
      <c r="L100" s="42">
        <f t="shared" si="22"/>
        <v>5.3702384847843246E-2</v>
      </c>
    </row>
    <row r="101" spans="2:12" x14ac:dyDescent="0.25">
      <c r="B101" s="270"/>
      <c r="C101" s="277"/>
      <c r="D101" s="32" t="s">
        <v>53</v>
      </c>
      <c r="E101" s="71">
        <v>2436</v>
      </c>
      <c r="F101" s="71">
        <v>8965</v>
      </c>
      <c r="G101" s="71">
        <v>12104</v>
      </c>
      <c r="H101" s="71">
        <v>12756</v>
      </c>
      <c r="I101" s="71">
        <v>11758</v>
      </c>
      <c r="J101" s="72">
        <f t="shared" si="18"/>
        <v>-7.823769206647857E-2</v>
      </c>
      <c r="K101" s="71">
        <f t="shared" si="19"/>
        <v>-998</v>
      </c>
      <c r="L101" s="55">
        <f t="shared" si="22"/>
        <v>2.2631994302542684E-2</v>
      </c>
    </row>
    <row r="102" spans="2:12" x14ac:dyDescent="0.25">
      <c r="B102" s="270"/>
      <c r="C102" s="272" t="s">
        <v>21</v>
      </c>
      <c r="D102" s="63" t="s">
        <v>43</v>
      </c>
      <c r="E102" s="64">
        <v>260161</v>
      </c>
      <c r="F102" s="64">
        <v>2017602</v>
      </c>
      <c r="G102" s="64">
        <v>2930663</v>
      </c>
      <c r="H102" s="64">
        <v>3028970</v>
      </c>
      <c r="I102" s="64">
        <v>3019532</v>
      </c>
      <c r="J102" s="65">
        <f t="shared" si="18"/>
        <v>-3.1159106891121002E-3</v>
      </c>
      <c r="K102" s="64">
        <f t="shared" si="19"/>
        <v>-9438</v>
      </c>
      <c r="L102" s="65">
        <f t="shared" ref="L102:L103" si="23">I102/$I$102</f>
        <v>1</v>
      </c>
    </row>
    <row r="103" spans="2:12" x14ac:dyDescent="0.25">
      <c r="B103" s="270"/>
      <c r="C103" s="273"/>
      <c r="D103" s="15" t="s">
        <v>44</v>
      </c>
      <c r="E103" s="16">
        <v>98412</v>
      </c>
      <c r="F103" s="16">
        <v>786358</v>
      </c>
      <c r="G103" s="16">
        <v>1105557</v>
      </c>
      <c r="H103" s="16">
        <v>1165181</v>
      </c>
      <c r="I103" s="16">
        <v>1119747</v>
      </c>
      <c r="J103" s="18">
        <f t="shared" si="18"/>
        <v>-3.8993083478017554E-2</v>
      </c>
      <c r="K103" s="16">
        <f t="shared" si="19"/>
        <v>-45434</v>
      </c>
      <c r="L103" s="18">
        <f t="shared" si="23"/>
        <v>0.3708346194045965</v>
      </c>
    </row>
    <row r="104" spans="2:12" x14ac:dyDescent="0.25">
      <c r="B104" s="270"/>
      <c r="C104" s="273"/>
      <c r="D104" s="19" t="s">
        <v>45</v>
      </c>
      <c r="E104" s="20">
        <v>51667</v>
      </c>
      <c r="F104" s="20">
        <v>576461</v>
      </c>
      <c r="G104" s="20">
        <v>810733</v>
      </c>
      <c r="H104" s="20">
        <v>836960</v>
      </c>
      <c r="I104" s="20">
        <v>876312</v>
      </c>
      <c r="J104" s="68">
        <f t="shared" si="18"/>
        <v>4.701777862741352E-2</v>
      </c>
      <c r="K104" s="20">
        <f t="shared" si="19"/>
        <v>39352</v>
      </c>
      <c r="L104" s="68">
        <f>I104/$I$102</f>
        <v>0.29021451006314886</v>
      </c>
    </row>
    <row r="105" spans="2:12" x14ac:dyDescent="0.25">
      <c r="B105" s="270"/>
      <c r="C105" s="273"/>
      <c r="D105" s="19" t="s">
        <v>46</v>
      </c>
      <c r="E105" s="20">
        <v>2960</v>
      </c>
      <c r="F105" s="20">
        <v>13922</v>
      </c>
      <c r="G105" s="20">
        <v>17982</v>
      </c>
      <c r="H105" s="20">
        <v>21297</v>
      </c>
      <c r="I105" s="20">
        <v>21020</v>
      </c>
      <c r="J105" s="68">
        <f t="shared" si="18"/>
        <v>-1.3006526740855562E-2</v>
      </c>
      <c r="K105" s="20">
        <f t="shared" si="19"/>
        <v>-277</v>
      </c>
      <c r="L105" s="68">
        <f t="shared" ref="L105:L112" si="24">I105/$I$102</f>
        <v>6.9613436784243385E-3</v>
      </c>
    </row>
    <row r="106" spans="2:12" x14ac:dyDescent="0.25">
      <c r="B106" s="270"/>
      <c r="C106" s="273"/>
      <c r="D106" s="19" t="s">
        <v>47</v>
      </c>
      <c r="E106" s="20">
        <v>12913</v>
      </c>
      <c r="F106" s="20">
        <v>70697</v>
      </c>
      <c r="G106" s="20">
        <v>120145</v>
      </c>
      <c r="H106" s="20">
        <v>89491</v>
      </c>
      <c r="I106" s="20">
        <v>90625</v>
      </c>
      <c r="J106" s="68">
        <f t="shared" si="18"/>
        <v>1.2671665307125934E-2</v>
      </c>
      <c r="K106" s="20">
        <f t="shared" si="19"/>
        <v>1134</v>
      </c>
      <c r="L106" s="68">
        <f t="shared" si="24"/>
        <v>3.0012929155908929E-2</v>
      </c>
    </row>
    <row r="107" spans="2:12" x14ac:dyDescent="0.25">
      <c r="B107" s="270"/>
      <c r="C107" s="273"/>
      <c r="D107" s="19" t="s">
        <v>48</v>
      </c>
      <c r="E107" s="20">
        <v>29647</v>
      </c>
      <c r="F107" s="20">
        <v>262511</v>
      </c>
      <c r="G107" s="20">
        <v>459644</v>
      </c>
      <c r="H107" s="20">
        <v>482317</v>
      </c>
      <c r="I107" s="20">
        <v>494946</v>
      </c>
      <c r="J107" s="68">
        <f t="shared" si="18"/>
        <v>2.6184024199851885E-2</v>
      </c>
      <c r="K107" s="20">
        <f t="shared" si="19"/>
        <v>12629</v>
      </c>
      <c r="L107" s="68">
        <f t="shared" si="24"/>
        <v>0.16391480534069519</v>
      </c>
    </row>
    <row r="108" spans="2:12" x14ac:dyDescent="0.25">
      <c r="B108" s="270"/>
      <c r="C108" s="273"/>
      <c r="D108" s="19" t="s">
        <v>49</v>
      </c>
      <c r="E108" s="20">
        <v>2763</v>
      </c>
      <c r="F108" s="20">
        <v>11400</v>
      </c>
      <c r="G108" s="20">
        <v>14353</v>
      </c>
      <c r="H108" s="20">
        <v>14581</v>
      </c>
      <c r="I108" s="20">
        <v>14255</v>
      </c>
      <c r="J108" s="68">
        <f t="shared" si="18"/>
        <v>-2.2357862972361309E-2</v>
      </c>
      <c r="K108" s="20">
        <f t="shared" si="19"/>
        <v>-326</v>
      </c>
      <c r="L108" s="68">
        <f t="shared" si="24"/>
        <v>4.7209302633653165E-3</v>
      </c>
    </row>
    <row r="109" spans="2:12" x14ac:dyDescent="0.25">
      <c r="B109" s="270"/>
      <c r="C109" s="273"/>
      <c r="D109" s="19" t="s">
        <v>50</v>
      </c>
      <c r="E109" s="20">
        <v>18472</v>
      </c>
      <c r="F109" s="20">
        <v>95884</v>
      </c>
      <c r="G109" s="20">
        <v>98876</v>
      </c>
      <c r="H109" s="20">
        <v>114993</v>
      </c>
      <c r="I109" s="20">
        <v>115159</v>
      </c>
      <c r="J109" s="68">
        <f t="shared" si="18"/>
        <v>1.443566130112206E-3</v>
      </c>
      <c r="K109" s="20">
        <f t="shared" si="19"/>
        <v>166</v>
      </c>
      <c r="L109" s="68">
        <f t="shared" si="24"/>
        <v>3.8138029336996594E-2</v>
      </c>
    </row>
    <row r="110" spans="2:12" x14ac:dyDescent="0.25">
      <c r="B110" s="270"/>
      <c r="C110" s="273"/>
      <c r="D110" s="19" t="s">
        <v>51</v>
      </c>
      <c r="E110" s="20">
        <v>9068</v>
      </c>
      <c r="F110" s="20">
        <v>40065</v>
      </c>
      <c r="G110" s="20">
        <v>59578</v>
      </c>
      <c r="H110" s="20">
        <v>62651</v>
      </c>
      <c r="I110" s="20">
        <v>57077</v>
      </c>
      <c r="J110" s="68">
        <f t="shared" si="18"/>
        <v>-8.8969050773331615E-2</v>
      </c>
      <c r="K110" s="20">
        <f t="shared" si="19"/>
        <v>-5574</v>
      </c>
      <c r="L110" s="68">
        <f t="shared" si="24"/>
        <v>1.8902598150971742E-2</v>
      </c>
    </row>
    <row r="111" spans="2:12" x14ac:dyDescent="0.25">
      <c r="B111" s="270"/>
      <c r="C111" s="273"/>
      <c r="D111" s="19" t="s">
        <v>52</v>
      </c>
      <c r="E111" s="20">
        <v>26469</v>
      </c>
      <c r="F111" s="20">
        <v>114870</v>
      </c>
      <c r="G111" s="20">
        <v>163920</v>
      </c>
      <c r="H111" s="20">
        <v>173408</v>
      </c>
      <c r="I111" s="20">
        <v>169944</v>
      </c>
      <c r="J111" s="22">
        <f t="shared" si="18"/>
        <v>-1.9976010334009975E-2</v>
      </c>
      <c r="K111" s="20">
        <f t="shared" si="19"/>
        <v>-3464</v>
      </c>
      <c r="L111" s="22">
        <f t="shared" si="24"/>
        <v>5.628156946175765E-2</v>
      </c>
    </row>
    <row r="112" spans="2:12" x14ac:dyDescent="0.25">
      <c r="B112" s="270"/>
      <c r="C112" s="274"/>
      <c r="D112" s="23" t="s">
        <v>53</v>
      </c>
      <c r="E112" s="69">
        <v>7790</v>
      </c>
      <c r="F112" s="69">
        <v>45434</v>
      </c>
      <c r="G112" s="69">
        <v>79875</v>
      </c>
      <c r="H112" s="69">
        <v>68091</v>
      </c>
      <c r="I112" s="69">
        <v>60447</v>
      </c>
      <c r="J112" s="46">
        <f t="shared" si="18"/>
        <v>-0.11226153236110503</v>
      </c>
      <c r="K112" s="69">
        <f t="shared" si="19"/>
        <v>-7644</v>
      </c>
      <c r="L112" s="46">
        <f t="shared" si="24"/>
        <v>2.0018665144134917E-2</v>
      </c>
    </row>
    <row r="113" spans="2:12" x14ac:dyDescent="0.25">
      <c r="B113" s="270"/>
      <c r="C113" s="275" t="s">
        <v>22</v>
      </c>
      <c r="D113" s="63" t="s">
        <v>43</v>
      </c>
      <c r="E113" s="73">
        <f t="shared" ref="E113:I114" si="25">E102/E80</f>
        <v>5.6115137397006167</v>
      </c>
      <c r="F113" s="73">
        <f t="shared" si="25"/>
        <v>7.3711241903133526</v>
      </c>
      <c r="G113" s="73">
        <f t="shared" si="25"/>
        <v>7.2606401296214171</v>
      </c>
      <c r="H113" s="73">
        <f t="shared" si="25"/>
        <v>7.2528985541949416</v>
      </c>
      <c r="I113" s="73">
        <f t="shared" si="25"/>
        <v>7.1474641506218308</v>
      </c>
      <c r="J113" s="65">
        <f t="shared" si="18"/>
        <v>-1.4536864508070235E-2</v>
      </c>
      <c r="K113" s="73">
        <f t="shared" ref="K113:K114" si="26">(I113-H113)</f>
        <v>-0.10543440357311074</v>
      </c>
      <c r="L113" s="65"/>
    </row>
    <row r="114" spans="2:12" x14ac:dyDescent="0.25">
      <c r="B114" s="270"/>
      <c r="C114" s="276"/>
      <c r="D114" s="26" t="s">
        <v>44</v>
      </c>
      <c r="E114" s="37">
        <f t="shared" si="25"/>
        <v>6.4821499143722834</v>
      </c>
      <c r="F114" s="37">
        <f t="shared" si="25"/>
        <v>7.8675924721608022</v>
      </c>
      <c r="G114" s="37">
        <f t="shared" si="25"/>
        <v>7.9193492929900717</v>
      </c>
      <c r="H114" s="37">
        <f t="shared" si="25"/>
        <v>7.7202650323008113</v>
      </c>
      <c r="I114" s="37">
        <f t="shared" si="25"/>
        <v>7.6668218635955929</v>
      </c>
      <c r="J114" s="80">
        <f t="shared" si="18"/>
        <v>-6.9224525947771953E-3</v>
      </c>
      <c r="K114" s="37">
        <f t="shared" si="26"/>
        <v>-5.3443168705218369E-2</v>
      </c>
      <c r="L114" s="38"/>
    </row>
    <row r="115" spans="2:12" x14ac:dyDescent="0.25">
      <c r="B115" s="270"/>
      <c r="C115" s="276"/>
      <c r="D115" s="4" t="s">
        <v>45</v>
      </c>
      <c r="E115" s="41">
        <f>E104/E82</f>
        <v>6.4503121098626712</v>
      </c>
      <c r="F115" s="41">
        <f>F104/F82</f>
        <v>7.8975915168785624</v>
      </c>
      <c r="G115" s="41">
        <f>G104/G82</f>
        <v>7.9384785610073729</v>
      </c>
      <c r="H115" s="41">
        <f>H104/H82</f>
        <v>8.192558804240365</v>
      </c>
      <c r="I115" s="41">
        <f>I104/I82</f>
        <v>8.0574486474558196</v>
      </c>
      <c r="J115" s="81">
        <f t="shared" si="18"/>
        <v>-1.6491814097765678E-2</v>
      </c>
      <c r="K115" s="41">
        <f>(I115-H115)</f>
        <v>-0.13511015678454541</v>
      </c>
      <c r="L115" s="75"/>
    </row>
    <row r="116" spans="2:12" x14ac:dyDescent="0.25">
      <c r="B116" s="270"/>
      <c r="C116" s="276"/>
      <c r="D116" s="4" t="s">
        <v>46</v>
      </c>
      <c r="E116" s="41">
        <f t="shared" ref="E116:I123" si="27">E105/E83</f>
        <v>4.9664429530201346</v>
      </c>
      <c r="F116" s="41">
        <f t="shared" si="27"/>
        <v>5.4319157237612172</v>
      </c>
      <c r="G116" s="41">
        <f t="shared" si="27"/>
        <v>2.6000578368999423</v>
      </c>
      <c r="H116" s="41">
        <f t="shared" si="27"/>
        <v>4.758042895442359</v>
      </c>
      <c r="I116" s="41">
        <f t="shared" si="27"/>
        <v>4.5606422217400739</v>
      </c>
      <c r="J116" s="81">
        <f t="shared" si="18"/>
        <v>-4.148778773965478E-2</v>
      </c>
      <c r="K116" s="41">
        <f t="shared" ref="K116:K123" si="28">(I116-H116)</f>
        <v>-0.19740067370228509</v>
      </c>
      <c r="L116" s="75"/>
    </row>
    <row r="117" spans="2:12" x14ac:dyDescent="0.25">
      <c r="B117" s="270"/>
      <c r="C117" s="276"/>
      <c r="D117" s="4" t="s">
        <v>47</v>
      </c>
      <c r="E117" s="41">
        <f t="shared" si="27"/>
        <v>10.78780284043442</v>
      </c>
      <c r="F117" s="41">
        <f t="shared" si="27"/>
        <v>7.1439975747776883</v>
      </c>
      <c r="G117" s="41">
        <f t="shared" si="27"/>
        <v>6.6944336100741069</v>
      </c>
      <c r="H117" s="41">
        <f t="shared" si="27"/>
        <v>5.6493276939587149</v>
      </c>
      <c r="I117" s="41">
        <f t="shared" si="27"/>
        <v>6.1282796862320801</v>
      </c>
      <c r="J117" s="81">
        <f t="shared" si="18"/>
        <v>8.478035232148895E-2</v>
      </c>
      <c r="K117" s="41">
        <f t="shared" si="28"/>
        <v>0.47895199227336516</v>
      </c>
      <c r="L117" s="75"/>
    </row>
    <row r="118" spans="2:12" x14ac:dyDescent="0.25">
      <c r="B118" s="270"/>
      <c r="C118" s="276"/>
      <c r="D118" s="4" t="s">
        <v>48</v>
      </c>
      <c r="E118" s="41">
        <f t="shared" si="27"/>
        <v>6.4407994786009128</v>
      </c>
      <c r="F118" s="41">
        <f t="shared" si="27"/>
        <v>7.2707658219083227</v>
      </c>
      <c r="G118" s="41">
        <f t="shared" si="27"/>
        <v>7.6495140460657698</v>
      </c>
      <c r="H118" s="41">
        <f t="shared" si="27"/>
        <v>7.4799863525689734</v>
      </c>
      <c r="I118" s="41">
        <f t="shared" si="27"/>
        <v>7.5668246445497633</v>
      </c>
      <c r="J118" s="81">
        <f t="shared" si="18"/>
        <v>1.160941850528463E-2</v>
      </c>
      <c r="K118" s="41">
        <f t="shared" si="28"/>
        <v>8.6838291980789961E-2</v>
      </c>
      <c r="L118" s="75"/>
    </row>
    <row r="119" spans="2:12" x14ac:dyDescent="0.25">
      <c r="B119" s="270"/>
      <c r="C119" s="276"/>
      <c r="D119" s="4" t="s">
        <v>49</v>
      </c>
      <c r="E119" s="41">
        <f t="shared" si="27"/>
        <v>2.4109947643979059</v>
      </c>
      <c r="F119" s="41">
        <f t="shared" si="27"/>
        <v>3.2322086759285513</v>
      </c>
      <c r="G119" s="41">
        <f t="shared" si="27"/>
        <v>2.6628942486085343</v>
      </c>
      <c r="H119" s="41">
        <f t="shared" si="27"/>
        <v>2.7949012842629863</v>
      </c>
      <c r="I119" s="41">
        <f t="shared" si="27"/>
        <v>2.6840519676143852</v>
      </c>
      <c r="J119" s="81">
        <f t="shared" si="18"/>
        <v>-3.9661263627717713E-2</v>
      </c>
      <c r="K119" s="41">
        <f t="shared" si="28"/>
        <v>-0.11084931664860109</v>
      </c>
      <c r="L119" s="75"/>
    </row>
    <row r="120" spans="2:12" x14ac:dyDescent="0.25">
      <c r="B120" s="270"/>
      <c r="C120" s="276"/>
      <c r="D120" s="4" t="s">
        <v>50</v>
      </c>
      <c r="E120" s="41">
        <f t="shared" si="27"/>
        <v>7.4604200323101777</v>
      </c>
      <c r="F120" s="41">
        <f t="shared" si="27"/>
        <v>8.2772790055248624</v>
      </c>
      <c r="G120" s="41">
        <f t="shared" si="27"/>
        <v>6.3244211334271458</v>
      </c>
      <c r="H120" s="41">
        <f t="shared" si="27"/>
        <v>6.6747736243324818</v>
      </c>
      <c r="I120" s="41">
        <f t="shared" si="27"/>
        <v>5.639520078354554</v>
      </c>
      <c r="J120" s="81">
        <f t="shared" si="18"/>
        <v>-0.15509942422675937</v>
      </c>
      <c r="K120" s="41">
        <f t="shared" si="28"/>
        <v>-1.0352535459779277</v>
      </c>
      <c r="L120" s="75"/>
    </row>
    <row r="121" spans="2:12" x14ac:dyDescent="0.25">
      <c r="B121" s="270"/>
      <c r="C121" s="276"/>
      <c r="D121" s="4" t="s">
        <v>51</v>
      </c>
      <c r="E121" s="41">
        <f t="shared" si="27"/>
        <v>1.9022445982798406</v>
      </c>
      <c r="F121" s="41">
        <f t="shared" si="27"/>
        <v>2.8322493991234272</v>
      </c>
      <c r="G121" s="41">
        <f t="shared" si="27"/>
        <v>2.5235291626074803</v>
      </c>
      <c r="H121" s="41">
        <f t="shared" si="27"/>
        <v>2.6250052373570201</v>
      </c>
      <c r="I121" s="41">
        <f t="shared" si="27"/>
        <v>2.3200146329566702</v>
      </c>
      <c r="J121" s="81">
        <f t="shared" si="18"/>
        <v>-0.11618666510068709</v>
      </c>
      <c r="K121" s="41">
        <f t="shared" si="28"/>
        <v>-0.30499060440034986</v>
      </c>
      <c r="L121" s="75"/>
    </row>
    <row r="122" spans="2:12" x14ac:dyDescent="0.25">
      <c r="B122" s="270"/>
      <c r="C122" s="276"/>
      <c r="D122" s="4" t="s">
        <v>52</v>
      </c>
      <c r="E122" s="41">
        <f t="shared" si="27"/>
        <v>4.2534147517274628</v>
      </c>
      <c r="F122" s="41">
        <f t="shared" si="27"/>
        <v>7.3644056930375692</v>
      </c>
      <c r="G122" s="41">
        <f t="shared" si="27"/>
        <v>7.2885726989773234</v>
      </c>
      <c r="H122" s="41">
        <f t="shared" si="27"/>
        <v>7.65598233995585</v>
      </c>
      <c r="I122" s="41">
        <f t="shared" si="27"/>
        <v>7.5436789772727275</v>
      </c>
      <c r="J122" s="31">
        <f t="shared" si="18"/>
        <v>-1.4668707122928115E-2</v>
      </c>
      <c r="K122" s="41">
        <f t="shared" si="28"/>
        <v>-0.11230336268312247</v>
      </c>
      <c r="L122" s="42"/>
    </row>
    <row r="123" spans="2:12" x14ac:dyDescent="0.25">
      <c r="B123" s="270"/>
      <c r="C123" s="277"/>
      <c r="D123" s="32" t="s">
        <v>53</v>
      </c>
      <c r="E123" s="77">
        <f t="shared" si="27"/>
        <v>3.6031452358926921</v>
      </c>
      <c r="F123" s="77">
        <f t="shared" si="27"/>
        <v>6.1756150604866118</v>
      </c>
      <c r="G123" s="77">
        <f t="shared" si="27"/>
        <v>8.1223306894447838</v>
      </c>
      <c r="H123" s="77">
        <f t="shared" si="27"/>
        <v>6.3187639198218264</v>
      </c>
      <c r="I123" s="77">
        <f t="shared" si="27"/>
        <v>6.0537806710065096</v>
      </c>
      <c r="J123" s="72">
        <f t="shared" si="18"/>
        <v>-4.1935931169080343E-2</v>
      </c>
      <c r="K123" s="77">
        <f t="shared" si="28"/>
        <v>-0.26498324881531676</v>
      </c>
      <c r="L123" s="55"/>
    </row>
    <row r="124" spans="2:12" x14ac:dyDescent="0.25">
      <c r="B124" s="270"/>
      <c r="C124" s="278" t="s">
        <v>34</v>
      </c>
      <c r="D124" s="63" t="s">
        <v>43</v>
      </c>
      <c r="E124" s="65">
        <v>0.14362490283715507</v>
      </c>
      <c r="F124" s="65">
        <v>0.53969911590117969</v>
      </c>
      <c r="G124" s="65">
        <v>0.74154632338224491</v>
      </c>
      <c r="H124" s="65">
        <v>0.76396404667364637</v>
      </c>
      <c r="I124" s="65">
        <v>0.76257336170949985</v>
      </c>
      <c r="J124" s="65">
        <f t="shared" si="18"/>
        <v>-1.8203539423113924E-3</v>
      </c>
      <c r="K124" s="73">
        <f t="shared" ref="K124:K125" si="29">(I124-H124)*100</f>
        <v>-0.13906849641465158</v>
      </c>
      <c r="L124" s="65"/>
    </row>
    <row r="125" spans="2:12" x14ac:dyDescent="0.25">
      <c r="B125" s="270"/>
      <c r="C125" s="279"/>
      <c r="D125" s="15" t="s">
        <v>44</v>
      </c>
      <c r="E125" s="18">
        <v>0.16255725562810641</v>
      </c>
      <c r="F125" s="18">
        <v>0.59371298061496069</v>
      </c>
      <c r="G125" s="18">
        <v>0.77351977078967715</v>
      </c>
      <c r="H125" s="18">
        <v>0.80414376823276656</v>
      </c>
      <c r="I125" s="18">
        <v>0.78491212255246601</v>
      </c>
      <c r="J125" s="18">
        <f t="shared" si="18"/>
        <v>-2.3915680802408246E-2</v>
      </c>
      <c r="K125" s="44">
        <f t="shared" si="29"/>
        <v>-1.9231645680300558</v>
      </c>
      <c r="L125" s="18"/>
    </row>
    <row r="126" spans="2:12" x14ac:dyDescent="0.25">
      <c r="B126" s="270"/>
      <c r="C126" s="279"/>
      <c r="D126" s="19" t="s">
        <v>45</v>
      </c>
      <c r="E126" s="68">
        <v>9.5129989689203123E-2</v>
      </c>
      <c r="F126" s="68">
        <v>0.50002732337605904</v>
      </c>
      <c r="G126" s="68">
        <v>0.66946569613093154</v>
      </c>
      <c r="H126" s="68">
        <v>0.70656904235480245</v>
      </c>
      <c r="I126" s="68">
        <v>0.73425618931032144</v>
      </c>
      <c r="J126" s="68">
        <f t="shared" si="18"/>
        <v>3.9185338297932359E-2</v>
      </c>
      <c r="K126" s="45">
        <f>(I126-H126)*100</f>
        <v>2.7687146955518993</v>
      </c>
      <c r="L126" s="68"/>
    </row>
    <row r="127" spans="2:12" x14ac:dyDescent="0.25">
      <c r="B127" s="270"/>
      <c r="C127" s="279"/>
      <c r="D127" s="19" t="s">
        <v>46</v>
      </c>
      <c r="E127" s="68">
        <v>0.19809931736046044</v>
      </c>
      <c r="F127" s="68">
        <v>0.5599710401415815</v>
      </c>
      <c r="G127" s="68">
        <v>0.63603565365025472</v>
      </c>
      <c r="H127" s="68">
        <v>0.75328947368421051</v>
      </c>
      <c r="I127" s="68">
        <v>0.74024510494435836</v>
      </c>
      <c r="J127" s="68">
        <f t="shared" si="18"/>
        <v>-1.7316541907925975E-2</v>
      </c>
      <c r="K127" s="45">
        <f t="shared" ref="K127:K134" si="30">(I127-H127)*100</f>
        <v>-1.3044368739852152</v>
      </c>
      <c r="L127" s="68"/>
    </row>
    <row r="128" spans="2:12" x14ac:dyDescent="0.25">
      <c r="B128" s="270"/>
      <c r="C128" s="279"/>
      <c r="D128" s="19" t="s">
        <v>47</v>
      </c>
      <c r="E128" s="68">
        <v>0.11406034695968625</v>
      </c>
      <c r="F128" s="68">
        <v>0.4999010055012657</v>
      </c>
      <c r="G128" s="68">
        <v>0.84954957503075901</v>
      </c>
      <c r="H128" s="68">
        <v>0.63279404901641889</v>
      </c>
      <c r="I128" s="68">
        <v>0.63331609548834344</v>
      </c>
      <c r="J128" s="68">
        <f t="shared" si="18"/>
        <v>8.2498638022276971E-4</v>
      </c>
      <c r="K128" s="45">
        <f t="shared" si="30"/>
        <v>5.2204647192455322E-2</v>
      </c>
      <c r="L128" s="68"/>
    </row>
    <row r="129" spans="2:12" x14ac:dyDescent="0.25">
      <c r="B129" s="270"/>
      <c r="C129" s="279"/>
      <c r="D129" s="19" t="s">
        <v>48</v>
      </c>
      <c r="E129" s="68">
        <v>0.14672519771550743</v>
      </c>
      <c r="F129" s="68">
        <v>0.4672568986477707</v>
      </c>
      <c r="G129" s="68">
        <v>0.77788289210700445</v>
      </c>
      <c r="H129" s="68">
        <v>0.78706054751243459</v>
      </c>
      <c r="I129" s="68">
        <v>0.80408944399677684</v>
      </c>
      <c r="J129" s="68">
        <f t="shared" si="18"/>
        <v>2.163606921749972E-2</v>
      </c>
      <c r="K129" s="45">
        <f t="shared" si="30"/>
        <v>1.7028896484342249</v>
      </c>
      <c r="L129" s="68"/>
    </row>
    <row r="130" spans="2:12" x14ac:dyDescent="0.25">
      <c r="B130" s="270"/>
      <c r="C130" s="279"/>
      <c r="D130" s="19" t="s">
        <v>49</v>
      </c>
      <c r="E130" s="68">
        <v>0.19167533818938606</v>
      </c>
      <c r="F130" s="68">
        <v>0.58838709677419354</v>
      </c>
      <c r="G130" s="68">
        <v>0.69834087481146301</v>
      </c>
      <c r="H130" s="68">
        <v>0.69889277668599914</v>
      </c>
      <c r="I130" s="68">
        <v>0.68326702775248049</v>
      </c>
      <c r="J130" s="68">
        <f t="shared" si="18"/>
        <v>-2.2357862972361309E-2</v>
      </c>
      <c r="K130" s="45">
        <f t="shared" si="30"/>
        <v>-1.5625748933518646</v>
      </c>
      <c r="L130" s="68"/>
    </row>
    <row r="131" spans="2:12" x14ac:dyDescent="0.25">
      <c r="B131" s="270"/>
      <c r="C131" s="279"/>
      <c r="D131" s="19" t="s">
        <v>50</v>
      </c>
      <c r="E131" s="68">
        <v>0.29010271068253918</v>
      </c>
      <c r="F131" s="68">
        <v>0.74191227106368818</v>
      </c>
      <c r="G131" s="68">
        <v>0.66573750513395413</v>
      </c>
      <c r="H131" s="68">
        <v>0.77328572293167097</v>
      </c>
      <c r="I131" s="68">
        <v>0.76389192918217219</v>
      </c>
      <c r="J131" s="68">
        <f t="shared" si="18"/>
        <v>-1.2147894977143969E-2</v>
      </c>
      <c r="K131" s="45">
        <f t="shared" si="30"/>
        <v>-0.939379374949878</v>
      </c>
      <c r="L131" s="68"/>
    </row>
    <row r="132" spans="2:12" x14ac:dyDescent="0.25">
      <c r="B132" s="270"/>
      <c r="C132" s="279"/>
      <c r="D132" s="19" t="s">
        <v>51</v>
      </c>
      <c r="E132" s="68">
        <v>0.17653357213775381</v>
      </c>
      <c r="F132" s="68">
        <v>0.51841931602034086</v>
      </c>
      <c r="G132" s="68">
        <v>0.67862675414616369</v>
      </c>
      <c r="H132" s="68">
        <v>0.73065798987707886</v>
      </c>
      <c r="I132" s="68">
        <v>0.68726896169731122</v>
      </c>
      <c r="J132" s="68">
        <f t="shared" si="18"/>
        <v>-5.9383499230696302E-2</v>
      </c>
      <c r="K132" s="45">
        <f t="shared" si="30"/>
        <v>-4.3389028179767646</v>
      </c>
      <c r="L132" s="68"/>
    </row>
    <row r="133" spans="2:12" x14ac:dyDescent="0.25">
      <c r="B133" s="270"/>
      <c r="C133" s="279"/>
      <c r="D133" s="19" t="s">
        <v>52</v>
      </c>
      <c r="E133" s="68">
        <v>0.223050864597027</v>
      </c>
      <c r="F133" s="68">
        <v>0.57789829553458238</v>
      </c>
      <c r="G133" s="68">
        <v>0.824277776380962</v>
      </c>
      <c r="H133" s="68">
        <v>0.87198853493576045</v>
      </c>
      <c r="I133" s="68">
        <v>0.84378397970279084</v>
      </c>
      <c r="J133" s="68">
        <f t="shared" si="18"/>
        <v>-3.2345098705968023E-2</v>
      </c>
      <c r="K133" s="45">
        <f t="shared" si="30"/>
        <v>-2.8204555232969608</v>
      </c>
      <c r="L133" s="22"/>
    </row>
    <row r="134" spans="2:12" x14ac:dyDescent="0.25">
      <c r="B134" s="270"/>
      <c r="C134" s="280"/>
      <c r="D134" s="23" t="s">
        <v>53</v>
      </c>
      <c r="E134" s="68">
        <v>9.2148999846221186E-2</v>
      </c>
      <c r="F134" s="68">
        <v>0.41958571520922028</v>
      </c>
      <c r="G134" s="68">
        <v>0.83629110783051164</v>
      </c>
      <c r="H134" s="68">
        <v>0.7196867205005707</v>
      </c>
      <c r="I134" s="68">
        <v>0.62637430960695517</v>
      </c>
      <c r="J134" s="68">
        <f t="shared" si="18"/>
        <v>-0.12965698579058549</v>
      </c>
      <c r="K134" s="45">
        <f t="shared" si="30"/>
        <v>-9.3312410893615532</v>
      </c>
      <c r="L134" s="46"/>
    </row>
    <row r="135" spans="2:12" x14ac:dyDescent="0.25">
      <c r="B135" s="270"/>
      <c r="C135" s="281" t="s">
        <v>37</v>
      </c>
      <c r="D135" s="63" t="s">
        <v>43</v>
      </c>
      <c r="E135" s="64">
        <v>58432</v>
      </c>
      <c r="F135" s="64">
        <v>120593</v>
      </c>
      <c r="G135" s="64">
        <v>127487</v>
      </c>
      <c r="H135" s="64">
        <v>127897</v>
      </c>
      <c r="I135" s="64">
        <v>127731</v>
      </c>
      <c r="J135" s="65">
        <f t="shared" si="18"/>
        <v>-1.2979194195329447E-3</v>
      </c>
      <c r="K135" s="64">
        <f t="shared" ref="K135:K136" si="31">I135-H135</f>
        <v>-166</v>
      </c>
      <c r="L135" s="65">
        <f>I135/$I$135</f>
        <v>1</v>
      </c>
    </row>
    <row r="136" spans="2:12" x14ac:dyDescent="0.25">
      <c r="B136" s="270"/>
      <c r="C136" s="276"/>
      <c r="D136" s="26" t="s">
        <v>44</v>
      </c>
      <c r="E136" s="27">
        <v>19529</v>
      </c>
      <c r="F136" s="27">
        <v>42725</v>
      </c>
      <c r="G136" s="27">
        <v>46105</v>
      </c>
      <c r="H136" s="27">
        <v>46741</v>
      </c>
      <c r="I136" s="27">
        <v>46019</v>
      </c>
      <c r="J136" s="36">
        <f t="shared" si="18"/>
        <v>-1.5446823987505631E-2</v>
      </c>
      <c r="K136" s="27">
        <f t="shared" si="31"/>
        <v>-722</v>
      </c>
      <c r="L136" s="38">
        <f t="shared" ref="L136:L145" si="32">I136/$I$135</f>
        <v>0.36028058967674254</v>
      </c>
    </row>
    <row r="137" spans="2:12" x14ac:dyDescent="0.25">
      <c r="B137" s="270"/>
      <c r="C137" s="276"/>
      <c r="D137" s="4" t="s">
        <v>45</v>
      </c>
      <c r="E137" s="29">
        <v>17520</v>
      </c>
      <c r="F137" s="29">
        <v>37189</v>
      </c>
      <c r="G137" s="29">
        <v>39065</v>
      </c>
      <c r="H137" s="29">
        <v>38211</v>
      </c>
      <c r="I137" s="29">
        <v>38499</v>
      </c>
      <c r="J137" s="74">
        <f>I137/H137-1</f>
        <v>7.5370966475623025E-3</v>
      </c>
      <c r="K137" s="29">
        <f>I137-H137</f>
        <v>288</v>
      </c>
      <c r="L137" s="75">
        <f t="shared" si="32"/>
        <v>0.30140686286022972</v>
      </c>
    </row>
    <row r="138" spans="2:12" x14ac:dyDescent="0.25">
      <c r="B138" s="270"/>
      <c r="C138" s="276"/>
      <c r="D138" s="4" t="s">
        <v>46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7.1713209792454453E-3</v>
      </c>
    </row>
    <row r="139" spans="2:12" x14ac:dyDescent="0.25">
      <c r="B139" s="270"/>
      <c r="C139" s="276"/>
      <c r="D139" s="4" t="s">
        <v>47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3.6138447205455212E-2</v>
      </c>
    </row>
    <row r="140" spans="2:12" x14ac:dyDescent="0.25">
      <c r="B140" s="270"/>
      <c r="C140" s="276"/>
      <c r="D140" s="4" t="s">
        <v>48</v>
      </c>
      <c r="E140" s="29">
        <v>6518</v>
      </c>
      <c r="F140" s="29">
        <v>18123</v>
      </c>
      <c r="G140" s="29">
        <v>19061</v>
      </c>
      <c r="H140" s="29">
        <v>19768</v>
      </c>
      <c r="I140" s="29">
        <v>19856</v>
      </c>
      <c r="J140" s="74">
        <f t="shared" si="33"/>
        <v>4.4516390125455274E-3</v>
      </c>
      <c r="K140" s="29">
        <f t="shared" si="34"/>
        <v>88</v>
      </c>
      <c r="L140" s="75">
        <f t="shared" si="32"/>
        <v>0.15545169144530302</v>
      </c>
    </row>
    <row r="141" spans="2:12" x14ac:dyDescent="0.25">
      <c r="B141" s="270"/>
      <c r="C141" s="276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5.2688853919565333E-3</v>
      </c>
    </row>
    <row r="142" spans="2:12" x14ac:dyDescent="0.25">
      <c r="B142" s="270"/>
      <c r="C142" s="276"/>
      <c r="D142" s="4" t="s">
        <v>50</v>
      </c>
      <c r="E142" s="29">
        <v>2054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3.8072198604880571E-2</v>
      </c>
    </row>
    <row r="143" spans="2:12" x14ac:dyDescent="0.25">
      <c r="B143" s="270"/>
      <c r="C143" s="276"/>
      <c r="D143" s="4" t="s">
        <v>51</v>
      </c>
      <c r="E143" s="29">
        <v>1657</v>
      </c>
      <c r="F143" s="29">
        <v>2493</v>
      </c>
      <c r="G143" s="29">
        <v>2832</v>
      </c>
      <c r="H143" s="29">
        <v>2766</v>
      </c>
      <c r="I143" s="29">
        <v>2679</v>
      </c>
      <c r="J143" s="74">
        <f t="shared" si="33"/>
        <v>-3.1453362255965289E-2</v>
      </c>
      <c r="K143" s="29">
        <f t="shared" si="34"/>
        <v>-87</v>
      </c>
      <c r="L143" s="75">
        <f t="shared" si="32"/>
        <v>2.0973765178382696E-2</v>
      </c>
    </row>
    <row r="144" spans="2:12" x14ac:dyDescent="0.25">
      <c r="B144" s="270"/>
      <c r="C144" s="276"/>
      <c r="D144" s="4" t="s">
        <v>52</v>
      </c>
      <c r="E144" s="29">
        <v>3828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5.0864707862617535E-2</v>
      </c>
    </row>
    <row r="145" spans="2:12" x14ac:dyDescent="0.25">
      <c r="B145" s="271"/>
      <c r="C145" s="277"/>
      <c r="D145" s="32" t="s">
        <v>53</v>
      </c>
      <c r="E145" s="71">
        <v>2727</v>
      </c>
      <c r="F145" s="71">
        <v>3493</v>
      </c>
      <c r="G145" s="71">
        <v>3081</v>
      </c>
      <c r="H145" s="71">
        <v>3052</v>
      </c>
      <c r="I145" s="71">
        <v>3113</v>
      </c>
      <c r="J145" s="61">
        <f t="shared" si="33"/>
        <v>1.998689384010488E-2</v>
      </c>
      <c r="K145" s="71">
        <f t="shared" si="34"/>
        <v>61</v>
      </c>
      <c r="L145" s="55">
        <f t="shared" si="32"/>
        <v>2.4371530795186759E-2</v>
      </c>
    </row>
    <row r="146" spans="2:12" ht="6" customHeight="1" x14ac:dyDescent="0.25">
      <c r="B146" s="265"/>
      <c r="C146" s="265"/>
      <c r="D146" s="265"/>
      <c r="E146" s="265"/>
      <c r="F146" s="265"/>
      <c r="G146" s="265"/>
      <c r="H146" s="265"/>
      <c r="I146" s="265"/>
      <c r="J146" s="265"/>
      <c r="K146" s="265"/>
      <c r="L146" s="47"/>
    </row>
    <row r="147" spans="2:12" x14ac:dyDescent="0.25">
      <c r="B147" s="267" t="s">
        <v>55</v>
      </c>
      <c r="C147" s="267"/>
      <c r="D147" s="267"/>
      <c r="E147" s="267"/>
      <c r="F147" s="267"/>
      <c r="G147" s="267"/>
      <c r="H147" s="267"/>
      <c r="I147" s="267"/>
      <c r="J147" s="267"/>
      <c r="K147" s="267"/>
    </row>
    <row r="148" spans="2:12" x14ac:dyDescent="0.25">
      <c r="B148" s="60"/>
    </row>
    <row r="150" spans="2:12" ht="21.75" thickBot="1" x14ac:dyDescent="0.3">
      <c r="B150" s="268" t="s">
        <v>56</v>
      </c>
      <c r="C150" s="268"/>
      <c r="D150" s="268"/>
      <c r="E150" s="268"/>
      <c r="F150" s="268"/>
      <c r="G150" s="268"/>
      <c r="H150" s="268"/>
      <c r="I150" s="268"/>
      <c r="J150" s="268"/>
      <c r="K150" s="268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9" t="s">
        <v>42</v>
      </c>
      <c r="C153" s="272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0"/>
      <c r="C154" s="273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0"/>
      <c r="C155" s="273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0"/>
      <c r="C156" s="273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0"/>
      <c r="C157" s="273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0"/>
      <c r="C158" s="273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0"/>
      <c r="C159" s="273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0"/>
      <c r="C160" s="273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0"/>
      <c r="C161" s="273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0"/>
      <c r="C162" s="273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0"/>
      <c r="C163" s="274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0"/>
      <c r="C164" s="275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0"/>
      <c r="C165" s="276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0"/>
      <c r="C166" s="276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0"/>
      <c r="C167" s="276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0"/>
      <c r="C168" s="276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0"/>
      <c r="C169" s="276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0"/>
      <c r="C170" s="276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0"/>
      <c r="C171" s="276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0"/>
      <c r="C172" s="276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0"/>
      <c r="C173" s="276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0"/>
      <c r="C174" s="277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0"/>
      <c r="C175" s="272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0"/>
      <c r="C176" s="273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0"/>
      <c r="C177" s="273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0"/>
      <c r="C178" s="273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0"/>
      <c r="C179" s="273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0"/>
      <c r="C180" s="273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0"/>
      <c r="C181" s="273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0"/>
      <c r="C182" s="273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0"/>
      <c r="C183" s="273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0"/>
      <c r="C184" s="273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0"/>
      <c r="C185" s="274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0"/>
      <c r="C186" s="275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0"/>
      <c r="C187" s="276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0"/>
      <c r="C188" s="276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0"/>
      <c r="C189" s="276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0"/>
      <c r="C190" s="276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0"/>
      <c r="C191" s="276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0"/>
      <c r="C192" s="276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0"/>
      <c r="C193" s="276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0"/>
      <c r="C194" s="276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0"/>
      <c r="C195" s="276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0"/>
      <c r="C196" s="277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0"/>
      <c r="C197" s="278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0"/>
      <c r="C198" s="279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0"/>
      <c r="C199" s="279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0"/>
      <c r="C200" s="279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0"/>
      <c r="C201" s="279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0"/>
      <c r="C202" s="279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0"/>
      <c r="C203" s="279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0"/>
      <c r="C204" s="279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0"/>
      <c r="C205" s="279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0"/>
      <c r="C206" s="279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0"/>
      <c r="C207" s="280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0"/>
      <c r="C208" s="281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0"/>
      <c r="C209" s="276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0"/>
      <c r="C210" s="276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0"/>
      <c r="C211" s="276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0"/>
      <c r="C212" s="276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0"/>
      <c r="C213" s="276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0"/>
      <c r="C214" s="276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0"/>
      <c r="C215" s="276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0"/>
      <c r="C216" s="276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0"/>
      <c r="C217" s="276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1"/>
      <c r="C218" s="277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47"/>
    </row>
    <row r="220" spans="2:12" x14ac:dyDescent="0.25">
      <c r="B220" s="267" t="s">
        <v>55</v>
      </c>
      <c r="C220" s="267"/>
      <c r="D220" s="267"/>
      <c r="E220" s="267"/>
      <c r="F220" s="267"/>
      <c r="G220" s="267"/>
      <c r="H220" s="267"/>
      <c r="I220" s="267"/>
      <c r="J220" s="267"/>
      <c r="K220" s="267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FECB6-2FBD-473F-881A-ECF7C1DE2AB1}">
  <sheetPr codeName="Hoja33">
    <tabColor rgb="FFAC75D5"/>
  </sheetPr>
  <dimension ref="A1:AC6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3"/>
    </row>
    <row r="2" spans="1:16" ht="18.75" x14ac:dyDescent="0.3">
      <c r="D2" s="193"/>
    </row>
    <row r="4" spans="1:16" ht="48.75" customHeight="1" thickBot="1" x14ac:dyDescent="0.3">
      <c r="B4" s="268" t="s">
        <v>292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P4" s="1" t="s">
        <v>149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150</v>
      </c>
    </row>
    <row r="6" spans="1:16" ht="22.5" thickTop="1" thickBot="1" x14ac:dyDescent="0.3">
      <c r="B6" s="109"/>
      <c r="C6" s="290" t="s">
        <v>151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6" ht="22.5" thickTop="1" thickBot="1" x14ac:dyDescent="0.3">
      <c r="B7" s="109"/>
      <c r="C7" s="292">
        <v>2020</v>
      </c>
      <c r="D7" s="293"/>
      <c r="E7" s="294">
        <v>2021</v>
      </c>
      <c r="F7" s="293"/>
      <c r="G7" s="294">
        <v>2022</v>
      </c>
      <c r="H7" s="293"/>
      <c r="I7" s="294">
        <v>2023</v>
      </c>
      <c r="J7" s="293"/>
      <c r="K7" s="294">
        <v>2024</v>
      </c>
      <c r="L7" s="293"/>
      <c r="M7" s="294">
        <v>2025</v>
      </c>
      <c r="N7" s="295"/>
    </row>
    <row r="8" spans="1:16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CONCATENATE("var ",RIGHT(M7,2),"/",RIGHT(K7,2))</f>
        <v>var 25/24</v>
      </c>
    </row>
    <row r="9" spans="1:16" x14ac:dyDescent="0.25">
      <c r="A9" s="1" t="s">
        <v>70</v>
      </c>
      <c r="B9" s="117" t="s">
        <v>71</v>
      </c>
      <c r="C9" s="194">
        <v>0.74590000000000001</v>
      </c>
      <c r="D9" s="119">
        <v>-1.5833223380393169E-2</v>
      </c>
      <c r="E9" s="194">
        <v>0.29010000000000002</v>
      </c>
      <c r="F9" s="119">
        <f t="shared" ref="F9:L21" si="0">IFERROR(E9/C9-1,"-")</f>
        <v>-0.61107387049202311</v>
      </c>
      <c r="G9" s="194">
        <v>0.7419</v>
      </c>
      <c r="H9" s="119">
        <f t="shared" si="0"/>
        <v>1.5573940020682522</v>
      </c>
      <c r="I9" s="194">
        <v>0.66569999999999996</v>
      </c>
      <c r="J9" s="119">
        <f t="shared" si="0"/>
        <v>-0.10270926000808744</v>
      </c>
      <c r="K9" s="194">
        <v>0.77329999999999999</v>
      </c>
      <c r="L9" s="119">
        <f t="shared" si="0"/>
        <v>0.16163436983626256</v>
      </c>
      <c r="M9" s="194">
        <v>0.76390000000000002</v>
      </c>
      <c r="N9" s="119">
        <f t="shared" ref="N9" si="1">IFERROR(M9/K9-1,"-")</f>
        <v>-1.2155696366222601E-2</v>
      </c>
    </row>
    <row r="10" spans="1:16" x14ac:dyDescent="0.25">
      <c r="A10" s="1" t="s">
        <v>72</v>
      </c>
      <c r="B10" s="117" t="s">
        <v>73</v>
      </c>
      <c r="C10" s="194">
        <v>0.76</v>
      </c>
      <c r="D10" s="119">
        <v>-3.1723786469613824E-2</v>
      </c>
      <c r="E10" s="194">
        <v>0.26280000000000003</v>
      </c>
      <c r="F10" s="119">
        <f t="shared" si="0"/>
        <v>-0.65421052631578935</v>
      </c>
      <c r="G10" s="194">
        <v>0.86650000000000005</v>
      </c>
      <c r="H10" s="119">
        <f t="shared" si="0"/>
        <v>2.2971841704718416</v>
      </c>
      <c r="I10" s="194">
        <v>0.80540000000000012</v>
      </c>
      <c r="J10" s="119">
        <f t="shared" si="0"/>
        <v>-7.0513560300057621E-2</v>
      </c>
      <c r="K10" s="194">
        <v>0.81370000000000009</v>
      </c>
      <c r="L10" s="119">
        <f t="shared" si="0"/>
        <v>1.0305438291532187E-2</v>
      </c>
      <c r="M10" s="194"/>
      <c r="N10" s="119"/>
    </row>
    <row r="11" spans="1:16" x14ac:dyDescent="0.25">
      <c r="A11" s="1" t="s">
        <v>74</v>
      </c>
      <c r="B11" s="117" t="s">
        <v>75</v>
      </c>
      <c r="C11" s="194">
        <v>0.32850000000000001</v>
      </c>
      <c r="D11" s="119">
        <v>-0.55529985108975222</v>
      </c>
      <c r="E11" s="194">
        <v>0.42359999999999998</v>
      </c>
      <c r="F11" s="119">
        <f t="shared" si="0"/>
        <v>0.28949771689497705</v>
      </c>
      <c r="G11" s="194">
        <v>0.8458</v>
      </c>
      <c r="H11" s="119">
        <f t="shared" si="0"/>
        <v>0.99669499527856487</v>
      </c>
      <c r="I11" s="194">
        <v>0.73080000000000001</v>
      </c>
      <c r="J11" s="119">
        <f t="shared" si="0"/>
        <v>-0.13596594939702056</v>
      </c>
      <c r="K11" s="194">
        <v>0.82409999999999994</v>
      </c>
      <c r="L11" s="119">
        <f t="shared" si="0"/>
        <v>0.12766830870279144</v>
      </c>
      <c r="M11" s="194"/>
      <c r="N11" s="119"/>
    </row>
    <row r="12" spans="1:16" x14ac:dyDescent="0.25">
      <c r="A12" s="1" t="s">
        <v>76</v>
      </c>
      <c r="B12" s="117" t="s">
        <v>77</v>
      </c>
      <c r="C12" s="194">
        <v>0</v>
      </c>
      <c r="D12" s="119">
        <v>-1</v>
      </c>
      <c r="E12" s="194">
        <v>0.58460000000000001</v>
      </c>
      <c r="F12" s="119" t="str">
        <f t="shared" si="0"/>
        <v>-</v>
      </c>
      <c r="G12" s="194">
        <v>0.80959999999999999</v>
      </c>
      <c r="H12" s="119">
        <f t="shared" si="0"/>
        <v>0.38487854943551136</v>
      </c>
      <c r="I12" s="194">
        <v>0.8508</v>
      </c>
      <c r="J12" s="119">
        <f t="shared" si="0"/>
        <v>5.0889328063241202E-2</v>
      </c>
      <c r="K12" s="194">
        <v>0.7854000000000001</v>
      </c>
      <c r="L12" s="119">
        <f t="shared" si="0"/>
        <v>-7.686882933709438E-2</v>
      </c>
      <c r="M12" s="194"/>
      <c r="N12" s="119"/>
    </row>
    <row r="13" spans="1:16" x14ac:dyDescent="0.25">
      <c r="A13" s="1" t="s">
        <v>78</v>
      </c>
      <c r="B13" s="117" t="s">
        <v>79</v>
      </c>
      <c r="C13" s="194">
        <v>0</v>
      </c>
      <c r="D13" s="119">
        <v>-1</v>
      </c>
      <c r="E13" s="194">
        <v>0.70109999999999995</v>
      </c>
      <c r="F13" s="119" t="str">
        <f t="shared" si="0"/>
        <v>-</v>
      </c>
      <c r="G13" s="194">
        <v>0.81930000000000003</v>
      </c>
      <c r="H13" s="119">
        <f t="shared" si="0"/>
        <v>0.16859221223791199</v>
      </c>
      <c r="I13" s="194">
        <v>0.74939999999999996</v>
      </c>
      <c r="J13" s="119">
        <f t="shared" si="0"/>
        <v>-8.5316733797143995E-2</v>
      </c>
      <c r="K13" s="194">
        <v>0.79349999999999998</v>
      </c>
      <c r="L13" s="119">
        <f t="shared" si="0"/>
        <v>5.884707766212971E-2</v>
      </c>
      <c r="M13" s="194"/>
      <c r="N13" s="119"/>
    </row>
    <row r="14" spans="1:16" x14ac:dyDescent="0.25">
      <c r="A14" s="1" t="s">
        <v>80</v>
      </c>
      <c r="B14" s="117" t="s">
        <v>81</v>
      </c>
      <c r="C14" s="194">
        <v>0</v>
      </c>
      <c r="D14" s="119">
        <v>-1</v>
      </c>
      <c r="E14" s="194">
        <v>0.73840000000000006</v>
      </c>
      <c r="F14" s="119" t="str">
        <f t="shared" si="0"/>
        <v>-</v>
      </c>
      <c r="G14" s="194">
        <v>0.75730000000000008</v>
      </c>
      <c r="H14" s="119">
        <f t="shared" si="0"/>
        <v>2.5595882990249175E-2</v>
      </c>
      <c r="I14" s="194">
        <v>0.89209999999999989</v>
      </c>
      <c r="J14" s="119">
        <f t="shared" si="0"/>
        <v>0.17800079228839261</v>
      </c>
      <c r="K14" s="194">
        <v>0.86809999999999998</v>
      </c>
      <c r="L14" s="119">
        <f t="shared" si="0"/>
        <v>-2.6902813585920726E-2</v>
      </c>
      <c r="M14" s="194"/>
      <c r="N14" s="119"/>
    </row>
    <row r="15" spans="1:16" x14ac:dyDescent="0.25">
      <c r="A15" s="1" t="s">
        <v>82</v>
      </c>
      <c r="B15" s="117" t="s">
        <v>83</v>
      </c>
      <c r="C15" s="194">
        <v>0</v>
      </c>
      <c r="D15" s="119">
        <v>-1</v>
      </c>
      <c r="E15" s="194">
        <v>0.76500000000000001</v>
      </c>
      <c r="F15" s="119" t="str">
        <f t="shared" si="0"/>
        <v>-</v>
      </c>
      <c r="G15" s="194">
        <v>0.69299999999999995</v>
      </c>
      <c r="H15" s="119">
        <f t="shared" si="0"/>
        <v>-9.4117647058823639E-2</v>
      </c>
      <c r="I15" s="194">
        <v>0.84819999999999995</v>
      </c>
      <c r="J15" s="119">
        <f t="shared" si="0"/>
        <v>0.22395382395382391</v>
      </c>
      <c r="K15" s="194">
        <v>0.93140000000000001</v>
      </c>
      <c r="L15" s="119">
        <f t="shared" si="0"/>
        <v>9.8090073095967956E-2</v>
      </c>
      <c r="M15" s="194"/>
      <c r="N15" s="119"/>
    </row>
    <row r="16" spans="1:16" x14ac:dyDescent="0.25">
      <c r="A16" s="1" t="s">
        <v>84</v>
      </c>
      <c r="B16" s="117" t="s">
        <v>85</v>
      </c>
      <c r="C16" s="194">
        <v>0.70719999999999994</v>
      </c>
      <c r="D16" s="119">
        <v>-0.14907953314883893</v>
      </c>
      <c r="E16" s="194">
        <v>0.86809999999999998</v>
      </c>
      <c r="F16" s="119">
        <f t="shared" si="0"/>
        <v>0.22751696832579205</v>
      </c>
      <c r="G16" s="194">
        <v>0.92120000000000002</v>
      </c>
      <c r="H16" s="119">
        <f t="shared" si="0"/>
        <v>6.1168068194908498E-2</v>
      </c>
      <c r="I16" s="194">
        <v>0.91409999999999991</v>
      </c>
      <c r="J16" s="119">
        <f t="shared" si="0"/>
        <v>-7.7073382544508018E-3</v>
      </c>
      <c r="K16" s="194">
        <v>1.0104</v>
      </c>
      <c r="L16" s="119">
        <f t="shared" si="0"/>
        <v>0.10534952412208742</v>
      </c>
      <c r="M16" s="194"/>
      <c r="N16" s="119"/>
    </row>
    <row r="17" spans="1:29" x14ac:dyDescent="0.25">
      <c r="A17" s="1" t="s">
        <v>86</v>
      </c>
      <c r="B17" s="117" t="s">
        <v>87</v>
      </c>
      <c r="C17" s="194">
        <v>0.81629999999999991</v>
      </c>
      <c r="D17" s="119">
        <v>0.13469557964970802</v>
      </c>
      <c r="E17" s="194">
        <v>0.85939999999999994</v>
      </c>
      <c r="F17" s="119">
        <f t="shared" si="0"/>
        <v>5.2799215974519198E-2</v>
      </c>
      <c r="G17" s="194">
        <v>0.74739999999999995</v>
      </c>
      <c r="H17" s="119">
        <f t="shared" si="0"/>
        <v>-0.13032348149872008</v>
      </c>
      <c r="I17" s="194">
        <v>0.87129999999999996</v>
      </c>
      <c r="J17" s="119">
        <f t="shared" si="0"/>
        <v>0.16577468557666575</v>
      </c>
      <c r="K17" s="194">
        <v>0.86329999999999996</v>
      </c>
      <c r="L17" s="119">
        <f t="shared" si="0"/>
        <v>-9.1816825433260751E-3</v>
      </c>
      <c r="M17" s="194"/>
      <c r="N17" s="119"/>
    </row>
    <row r="18" spans="1:29" x14ac:dyDescent="0.25">
      <c r="A18" s="1" t="s">
        <v>88</v>
      </c>
      <c r="B18" s="117" t="s">
        <v>89</v>
      </c>
      <c r="C18" s="194">
        <v>0.32350000000000001</v>
      </c>
      <c r="D18" s="119">
        <v>-0.51228704960048244</v>
      </c>
      <c r="E18" s="194">
        <v>0.81379999999999997</v>
      </c>
      <c r="F18" s="119">
        <f t="shared" si="0"/>
        <v>1.5156105100463675</v>
      </c>
      <c r="G18" s="194">
        <v>0.89290000000000003</v>
      </c>
      <c r="H18" s="119">
        <f t="shared" si="0"/>
        <v>9.7198328827721836E-2</v>
      </c>
      <c r="I18" s="194">
        <v>0.99150000000000005</v>
      </c>
      <c r="J18" s="119">
        <f t="shared" si="0"/>
        <v>0.1104266995184231</v>
      </c>
      <c r="K18" s="194">
        <v>0.8478</v>
      </c>
      <c r="L18" s="119">
        <f t="shared" si="0"/>
        <v>-0.14493192133131627</v>
      </c>
      <c r="M18" s="194"/>
      <c r="N18" s="119"/>
      <c r="AB18" s="195"/>
    </row>
    <row r="19" spans="1:29" x14ac:dyDescent="0.25">
      <c r="A19" s="1" t="s">
        <v>90</v>
      </c>
      <c r="B19" s="117" t="s">
        <v>91</v>
      </c>
      <c r="C19" s="194">
        <v>0.36009999999999998</v>
      </c>
      <c r="D19" s="119">
        <v>-0.48164675399453005</v>
      </c>
      <c r="E19" s="194">
        <v>0.73260000000000003</v>
      </c>
      <c r="F19" s="119">
        <f t="shared" si="0"/>
        <v>1.0344348792002225</v>
      </c>
      <c r="G19" s="194">
        <v>0.79159999999999997</v>
      </c>
      <c r="H19" s="119">
        <f t="shared" si="0"/>
        <v>8.0535080535080406E-2</v>
      </c>
      <c r="I19" s="194">
        <v>0.81189999999999996</v>
      </c>
      <c r="J19" s="119">
        <f t="shared" si="0"/>
        <v>2.5644264780191994E-2</v>
      </c>
      <c r="K19" s="194">
        <v>0.76209999999999989</v>
      </c>
      <c r="L19" s="119">
        <f t="shared" si="0"/>
        <v>-6.1337603153097775E-2</v>
      </c>
      <c r="M19" s="194"/>
      <c r="N19" s="119"/>
      <c r="AB19" s="195"/>
      <c r="AC19" s="195"/>
    </row>
    <row r="20" spans="1:29" x14ac:dyDescent="0.25">
      <c r="A20" s="1" t="s">
        <v>92</v>
      </c>
      <c r="B20" s="117" t="s">
        <v>93</v>
      </c>
      <c r="C20" s="194">
        <v>0.65659999999999996</v>
      </c>
      <c r="D20" s="119">
        <v>-5.5659427585215138E-2</v>
      </c>
      <c r="E20" s="194">
        <v>0.74909999999999999</v>
      </c>
      <c r="F20" s="119">
        <f t="shared" si="0"/>
        <v>0.14087724642095645</v>
      </c>
      <c r="G20" s="194">
        <v>0.73380000000000001</v>
      </c>
      <c r="H20" s="119">
        <f t="shared" si="0"/>
        <v>-2.0424509411293479E-2</v>
      </c>
      <c r="I20" s="194">
        <v>0.80489999999999995</v>
      </c>
      <c r="J20" s="119">
        <f t="shared" si="0"/>
        <v>9.6892886345053109E-2</v>
      </c>
      <c r="K20" s="194">
        <v>0.65790000000000004</v>
      </c>
      <c r="L20" s="119">
        <f t="shared" si="0"/>
        <v>-0.18263138278046953</v>
      </c>
      <c r="M20" s="194"/>
      <c r="N20" s="119"/>
      <c r="O20" s="125"/>
    </row>
    <row r="21" spans="1:29" ht="15.75" x14ac:dyDescent="0.25">
      <c r="A21" s="1" t="s">
        <v>0</v>
      </c>
      <c r="B21" s="120" t="s">
        <v>30</v>
      </c>
      <c r="C21" s="196">
        <v>0.60407891607923314</v>
      </c>
      <c r="D21" s="122">
        <v>-0.13870200832348811</v>
      </c>
      <c r="E21" s="196">
        <v>0.70336128458075009</v>
      </c>
      <c r="F21" s="122">
        <f t="shared" si="0"/>
        <v>0.16435330858078601</v>
      </c>
      <c r="G21" s="196">
        <v>0.8015089072176752</v>
      </c>
      <c r="H21" s="122">
        <f t="shared" si="0"/>
        <v>0.13954083738832401</v>
      </c>
      <c r="I21" s="196">
        <v>0.82779844332469787</v>
      </c>
      <c r="J21" s="122">
        <f t="shared" si="0"/>
        <v>3.2800054834428494E-2</v>
      </c>
      <c r="K21" s="196">
        <v>0.82775664662909765</v>
      </c>
      <c r="L21" s="122">
        <f t="shared" si="0"/>
        <v>-5.0491391880846948E-5</v>
      </c>
      <c r="M21" s="196"/>
      <c r="N21" s="122"/>
      <c r="O21" s="302"/>
    </row>
    <row r="22" spans="1:29" ht="6" customHeight="1" x14ac:dyDescent="0.25">
      <c r="O22" s="302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2"/>
    </row>
    <row r="24" spans="1:29" x14ac:dyDescent="0.25">
      <c r="C24" s="197"/>
      <c r="K24" s="197"/>
      <c r="M24" s="197"/>
      <c r="N24" s="119"/>
      <c r="O24" s="302"/>
    </row>
    <row r="26" spans="1:29" ht="21.75" customHeight="1" thickBot="1" x14ac:dyDescent="0.3">
      <c r="B26" s="268" t="s">
        <v>293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P26" s="1" t="s">
        <v>152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153</v>
      </c>
    </row>
    <row r="28" spans="1:29" ht="22.5" thickTop="1" thickBot="1" x14ac:dyDescent="0.3">
      <c r="B28" s="109"/>
      <c r="C28" s="290" t="s">
        <v>60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29" ht="22.5" thickTop="1" thickBot="1" x14ac:dyDescent="0.3">
      <c r="B29" s="109"/>
      <c r="C29" s="110">
        <f>C$7</f>
        <v>2020</v>
      </c>
      <c r="D29" s="111"/>
      <c r="E29" s="110">
        <f>E$7</f>
        <v>2021</v>
      </c>
      <c r="F29" s="111"/>
      <c r="G29" s="110">
        <f>G$7</f>
        <v>2022</v>
      </c>
      <c r="H29" s="111"/>
      <c r="I29" s="110">
        <f>I$7</f>
        <v>2023</v>
      </c>
      <c r="J29" s="111"/>
      <c r="K29" s="110">
        <f>K$7</f>
        <v>2024</v>
      </c>
      <c r="L29" s="111"/>
      <c r="M29" s="112">
        <f>M$7</f>
        <v>2025</v>
      </c>
      <c r="N29" s="113"/>
    </row>
    <row r="30" spans="1:29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29" x14ac:dyDescent="0.25">
      <c r="B31" s="117" t="s">
        <v>71</v>
      </c>
      <c r="C31" s="194">
        <v>0.78949999999999998</v>
      </c>
      <c r="D31" s="119"/>
      <c r="E31" s="194">
        <v>0.29600000000000004</v>
      </c>
      <c r="F31" s="119">
        <f t="shared" ref="F31:J43" si="2">IFERROR(E31/C31-1,"-")</f>
        <v>-0.62507916402786567</v>
      </c>
      <c r="G31" s="194">
        <v>0.80040000000000011</v>
      </c>
      <c r="H31" s="119">
        <f t="shared" si="2"/>
        <v>1.7040540540540539</v>
      </c>
      <c r="I31" s="194">
        <v>0.66769999999999996</v>
      </c>
      <c r="J31" s="119">
        <f t="shared" si="2"/>
        <v>-0.16579210394802613</v>
      </c>
      <c r="K31" s="194">
        <v>0.77610000000000001</v>
      </c>
      <c r="L31" s="119">
        <f t="shared" ref="L31:L43" si="3">IFERROR(K31/I31-1,"-")</f>
        <v>0.16234836004193509</v>
      </c>
      <c r="M31" s="194">
        <v>0.76029999999999998</v>
      </c>
      <c r="N31" s="119">
        <f t="shared" ref="N31" si="4">IFERROR(M31/K31-1,"-")</f>
        <v>-2.0358201262723918E-2</v>
      </c>
    </row>
    <row r="32" spans="1:29" x14ac:dyDescent="0.25">
      <c r="B32" s="117" t="s">
        <v>73</v>
      </c>
      <c r="C32" s="194">
        <v>0.82389999999999997</v>
      </c>
      <c r="D32" s="119"/>
      <c r="E32" s="194">
        <v>0</v>
      </c>
      <c r="F32" s="119">
        <f t="shared" si="2"/>
        <v>-1</v>
      </c>
      <c r="G32" s="194">
        <v>0.94040000000000001</v>
      </c>
      <c r="H32" s="119" t="str">
        <f t="shared" si="2"/>
        <v>-</v>
      </c>
      <c r="I32" s="194">
        <v>0.8387</v>
      </c>
      <c r="J32" s="119">
        <f t="shared" si="2"/>
        <v>-0.10814547001276054</v>
      </c>
      <c r="K32" s="194">
        <v>0.8488</v>
      </c>
      <c r="L32" s="119">
        <f t="shared" si="3"/>
        <v>1.204244664361509E-2</v>
      </c>
      <c r="M32" s="194"/>
      <c r="N32" s="119"/>
    </row>
    <row r="33" spans="2:16" x14ac:dyDescent="0.25">
      <c r="B33" s="117" t="s">
        <v>75</v>
      </c>
      <c r="C33" s="194">
        <v>0.34029999999999999</v>
      </c>
      <c r="D33" s="119"/>
      <c r="E33" s="194">
        <v>0.43320000000000003</v>
      </c>
      <c r="F33" s="119">
        <f t="shared" si="2"/>
        <v>0.27299441669115487</v>
      </c>
      <c r="G33" s="194">
        <v>0.92749999999999999</v>
      </c>
      <c r="H33" s="119">
        <f t="shared" si="2"/>
        <v>1.1410433979686054</v>
      </c>
      <c r="I33" s="194">
        <v>0.75569999999999993</v>
      </c>
      <c r="J33" s="119">
        <f t="shared" si="2"/>
        <v>-0.18522911051212942</v>
      </c>
      <c r="K33" s="194">
        <v>0.83979999999999999</v>
      </c>
      <c r="L33" s="119">
        <f t="shared" si="3"/>
        <v>0.11128754796877072</v>
      </c>
      <c r="M33" s="194"/>
      <c r="N33" s="119"/>
    </row>
    <row r="34" spans="2:16" x14ac:dyDescent="0.25">
      <c r="B34" s="117" t="s">
        <v>77</v>
      </c>
      <c r="C34" s="194">
        <v>0</v>
      </c>
      <c r="D34" s="119"/>
      <c r="E34" s="194">
        <v>0.59740000000000004</v>
      </c>
      <c r="F34" s="119" t="str">
        <f t="shared" si="2"/>
        <v>-</v>
      </c>
      <c r="G34" s="194">
        <v>0.8701000000000001</v>
      </c>
      <c r="H34" s="119">
        <f t="shared" si="2"/>
        <v>0.45647807164378973</v>
      </c>
      <c r="I34" s="194">
        <v>0.89739999999999998</v>
      </c>
      <c r="J34" s="119">
        <f t="shared" si="2"/>
        <v>3.137570394207545E-2</v>
      </c>
      <c r="K34" s="194">
        <v>0.77200000000000002</v>
      </c>
      <c r="L34" s="119">
        <f t="shared" si="3"/>
        <v>-0.13973701805215066</v>
      </c>
      <c r="M34" s="194"/>
      <c r="N34" s="119"/>
    </row>
    <row r="35" spans="2:16" x14ac:dyDescent="0.25">
      <c r="B35" s="117" t="s">
        <v>79</v>
      </c>
      <c r="C35" s="194">
        <v>0</v>
      </c>
      <c r="D35" s="119"/>
      <c r="E35" s="194">
        <v>0.71640000000000004</v>
      </c>
      <c r="F35" s="119" t="str">
        <f t="shared" si="2"/>
        <v>-</v>
      </c>
      <c r="G35" s="194">
        <v>0.91069999999999995</v>
      </c>
      <c r="H35" s="119">
        <f t="shared" si="2"/>
        <v>0.27121719709659398</v>
      </c>
      <c r="I35" s="194">
        <v>0.78780000000000006</v>
      </c>
      <c r="J35" s="119">
        <f t="shared" si="2"/>
        <v>-0.13495113648841539</v>
      </c>
      <c r="K35" s="194">
        <v>0.80449999999999999</v>
      </c>
      <c r="L35" s="119">
        <f t="shared" si="3"/>
        <v>2.1198273673521006E-2</v>
      </c>
      <c r="M35" s="194"/>
      <c r="N35" s="119"/>
    </row>
    <row r="36" spans="2:16" x14ac:dyDescent="0.25">
      <c r="B36" s="117" t="s">
        <v>81</v>
      </c>
      <c r="C36" s="194">
        <v>0</v>
      </c>
      <c r="D36" s="119"/>
      <c r="E36" s="194">
        <v>0.8</v>
      </c>
      <c r="F36" s="119" t="str">
        <f t="shared" si="2"/>
        <v>-</v>
      </c>
      <c r="G36" s="194">
        <v>0.83409999999999995</v>
      </c>
      <c r="H36" s="119">
        <f t="shared" si="2"/>
        <v>4.2624999999999913E-2</v>
      </c>
      <c r="I36" s="194">
        <v>0.94840000000000002</v>
      </c>
      <c r="J36" s="119">
        <f t="shared" si="2"/>
        <v>0.13703392878551734</v>
      </c>
      <c r="K36" s="194">
        <v>0.90610000000000002</v>
      </c>
      <c r="L36" s="119">
        <f t="shared" si="3"/>
        <v>-4.460143399409533E-2</v>
      </c>
      <c r="M36" s="194"/>
      <c r="N36" s="119"/>
    </row>
    <row r="37" spans="2:16" x14ac:dyDescent="0.25">
      <c r="B37" s="117" t="s">
        <v>83</v>
      </c>
      <c r="C37" s="194">
        <v>0</v>
      </c>
      <c r="D37" s="119"/>
      <c r="E37" s="194">
        <v>0.79249999999999998</v>
      </c>
      <c r="F37" s="119" t="str">
        <f t="shared" si="2"/>
        <v>-</v>
      </c>
      <c r="G37" s="194">
        <v>0.71450000000000002</v>
      </c>
      <c r="H37" s="119">
        <f t="shared" si="2"/>
        <v>-9.8422712933753931E-2</v>
      </c>
      <c r="I37" s="194">
        <v>0.85980000000000001</v>
      </c>
      <c r="J37" s="119">
        <f t="shared" si="2"/>
        <v>0.20335899230230936</v>
      </c>
      <c r="K37" s="194">
        <v>0.93030000000000002</v>
      </c>
      <c r="L37" s="119">
        <f t="shared" si="3"/>
        <v>8.1995812979762661E-2</v>
      </c>
      <c r="M37" s="194"/>
      <c r="N37" s="119"/>
    </row>
    <row r="38" spans="2:16" x14ac:dyDescent="0.25">
      <c r="B38" s="117" t="s">
        <v>85</v>
      </c>
      <c r="C38" s="194">
        <v>0.79610000000000003</v>
      </c>
      <c r="D38" s="119"/>
      <c r="E38" s="194">
        <v>0.93</v>
      </c>
      <c r="F38" s="119">
        <f t="shared" si="2"/>
        <v>0.16819495038311771</v>
      </c>
      <c r="G38" s="194">
        <v>0.9556</v>
      </c>
      <c r="H38" s="119">
        <f t="shared" si="2"/>
        <v>2.7526881720430163E-2</v>
      </c>
      <c r="I38" s="194">
        <v>0.92110000000000003</v>
      </c>
      <c r="J38" s="119">
        <f t="shared" si="2"/>
        <v>-3.6102971954792729E-2</v>
      </c>
      <c r="K38" s="194">
        <v>1.0162</v>
      </c>
      <c r="L38" s="119">
        <f t="shared" si="3"/>
        <v>0.10324611877103451</v>
      </c>
      <c r="M38" s="194"/>
      <c r="N38" s="119"/>
    </row>
    <row r="39" spans="2:16" x14ac:dyDescent="0.25">
      <c r="B39" s="117" t="s">
        <v>87</v>
      </c>
      <c r="C39" s="194">
        <v>0.83379999999999999</v>
      </c>
      <c r="D39" s="119"/>
      <c r="E39" s="194">
        <v>0.93120000000000003</v>
      </c>
      <c r="F39" s="119">
        <f t="shared" si="2"/>
        <v>0.11681458383305365</v>
      </c>
      <c r="G39" s="194">
        <v>0.78689999999999993</v>
      </c>
      <c r="H39" s="119">
        <f t="shared" si="2"/>
        <v>-0.15496134020618568</v>
      </c>
      <c r="I39" s="194">
        <v>0.90790000000000004</v>
      </c>
      <c r="J39" s="119">
        <f t="shared" si="2"/>
        <v>0.15376795018426748</v>
      </c>
      <c r="K39" s="194">
        <v>0.88029999999999997</v>
      </c>
      <c r="L39" s="119">
        <f t="shared" si="3"/>
        <v>-3.0399823769137635E-2</v>
      </c>
      <c r="M39" s="194"/>
      <c r="N39" s="119"/>
    </row>
    <row r="40" spans="2:16" x14ac:dyDescent="0.25">
      <c r="B40" s="117" t="s">
        <v>89</v>
      </c>
      <c r="C40" s="194">
        <v>0.3306</v>
      </c>
      <c r="D40" s="119"/>
      <c r="E40" s="194">
        <v>0.89700000000000002</v>
      </c>
      <c r="F40" s="119">
        <f t="shared" si="2"/>
        <v>1.7132486388384756</v>
      </c>
      <c r="G40" s="194">
        <v>0.94959999999999989</v>
      </c>
      <c r="H40" s="119">
        <f t="shared" si="2"/>
        <v>5.8639910813823803E-2</v>
      </c>
      <c r="I40" s="194">
        <v>1.0544</v>
      </c>
      <c r="J40" s="119">
        <f t="shared" si="2"/>
        <v>0.11036225779275499</v>
      </c>
      <c r="K40" s="194">
        <v>0.83840000000000003</v>
      </c>
      <c r="L40" s="119">
        <f t="shared" si="3"/>
        <v>-0.20485584218512898</v>
      </c>
      <c r="M40" s="194"/>
      <c r="N40" s="119"/>
    </row>
    <row r="41" spans="2:16" x14ac:dyDescent="0.25">
      <c r="B41" s="117" t="s">
        <v>91</v>
      </c>
      <c r="C41" s="194">
        <v>0.36659999999999998</v>
      </c>
      <c r="D41" s="119"/>
      <c r="E41" s="194">
        <v>0.79159999999999997</v>
      </c>
      <c r="F41" s="119">
        <f t="shared" si="2"/>
        <v>1.159301691216585</v>
      </c>
      <c r="G41" s="194">
        <v>0.82230000000000003</v>
      </c>
      <c r="H41" s="119">
        <f t="shared" si="2"/>
        <v>3.8782213239009655E-2</v>
      </c>
      <c r="I41" s="194">
        <v>0.84939999999999993</v>
      </c>
      <c r="J41" s="119">
        <f t="shared" si="2"/>
        <v>3.2956341967651515E-2</v>
      </c>
      <c r="K41" s="194">
        <v>0.75549999999999995</v>
      </c>
      <c r="L41" s="119">
        <f t="shared" si="3"/>
        <v>-0.11054862255709907</v>
      </c>
      <c r="M41" s="194"/>
      <c r="N41" s="119"/>
    </row>
    <row r="42" spans="2:16" x14ac:dyDescent="0.25">
      <c r="B42" s="117" t="s">
        <v>93</v>
      </c>
      <c r="C42" s="194">
        <v>0.66909999999999992</v>
      </c>
      <c r="D42" s="119"/>
      <c r="E42" s="194">
        <v>0.81269999999999998</v>
      </c>
      <c r="F42" s="119">
        <f t="shared" si="2"/>
        <v>0.21461664923030943</v>
      </c>
      <c r="G42" s="194">
        <v>0.74650000000000005</v>
      </c>
      <c r="H42" s="119">
        <f t="shared" si="2"/>
        <v>-8.1456872154546445E-2</v>
      </c>
      <c r="I42" s="194">
        <v>0.81110000000000004</v>
      </c>
      <c r="J42" s="119">
        <f t="shared" si="2"/>
        <v>8.6537173476222362E-2</v>
      </c>
      <c r="K42" s="194">
        <v>0.61499999999999999</v>
      </c>
      <c r="L42" s="119">
        <f t="shared" si="3"/>
        <v>-0.24177043521144126</v>
      </c>
      <c r="M42" s="194"/>
      <c r="N42" s="119"/>
    </row>
    <row r="43" spans="2:16" ht="15.75" x14ac:dyDescent="0.25">
      <c r="B43" s="120" t="s">
        <v>30</v>
      </c>
      <c r="C43" s="196">
        <v>0.58930000000000005</v>
      </c>
      <c r="D43" s="122">
        <v>-0.32262674431208282</v>
      </c>
      <c r="E43" s="196">
        <v>0.7399</v>
      </c>
      <c r="F43" s="122">
        <v>0.2555574410317325</v>
      </c>
      <c r="G43" s="196">
        <v>0.85289463645208108</v>
      </c>
      <c r="H43" s="122">
        <v>0.15271609197470082</v>
      </c>
      <c r="I43" s="196">
        <v>0.85798212005108554</v>
      </c>
      <c r="J43" s="122">
        <f t="shared" si="2"/>
        <v>5.9649614167673892E-3</v>
      </c>
      <c r="K43" s="196">
        <v>0.82954099756436295</v>
      </c>
      <c r="L43" s="122">
        <f t="shared" si="3"/>
        <v>-3.3148852198725542E-2</v>
      </c>
      <c r="M43" s="196"/>
      <c r="N43" s="122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7"/>
      <c r="K46" s="197"/>
      <c r="L46" s="197"/>
    </row>
    <row r="48" spans="2:16" ht="21.75" customHeight="1" thickBot="1" x14ac:dyDescent="0.3">
      <c r="B48" s="268" t="s">
        <v>294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P48" s="1" t="s">
        <v>154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155</v>
      </c>
    </row>
    <row r="50" spans="2:16" ht="22.5" thickTop="1" thickBot="1" x14ac:dyDescent="0.3">
      <c r="B50" s="109"/>
      <c r="C50" s="290" t="s">
        <v>32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2:16" ht="22.5" thickTop="1" thickBot="1" x14ac:dyDescent="0.3">
      <c r="B51" s="109"/>
      <c r="C51" s="110">
        <f>C$7</f>
        <v>2020</v>
      </c>
      <c r="D51" s="111"/>
      <c r="E51" s="110">
        <f>E$7</f>
        <v>2021</v>
      </c>
      <c r="F51" s="111"/>
      <c r="G51" s="110">
        <f>G$7</f>
        <v>2022</v>
      </c>
      <c r="H51" s="111"/>
      <c r="I51" s="110">
        <f>I$7</f>
        <v>2023</v>
      </c>
      <c r="J51" s="111"/>
      <c r="K51" s="110">
        <f>K$7</f>
        <v>2024</v>
      </c>
      <c r="L51" s="111"/>
      <c r="M51" s="112">
        <f>M$7</f>
        <v>2025</v>
      </c>
      <c r="N51" s="113"/>
    </row>
    <row r="52" spans="2:16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",RIGHT(E51,2),"/",RIGHT(C51,2))</f>
        <v>var 21/20</v>
      </c>
      <c r="G52" s="116" t="s">
        <v>69</v>
      </c>
      <c r="H52" s="115" t="str">
        <f>CONCATENATE("var ",RIGHT(G51,2),"/",RIGHT(E51,2))</f>
        <v>var 22/21</v>
      </c>
      <c r="I52" s="116" t="s">
        <v>69</v>
      </c>
      <c r="J52" s="115" t="str">
        <f>CONCATENATE("var ",RIGHT(I51,2),"/",RIGHT(G51,2))</f>
        <v>var 23/22</v>
      </c>
      <c r="K52" s="116" t="s">
        <v>69</v>
      </c>
      <c r="L52" s="115" t="str">
        <f>CONCATENATE("var ",RIGHT(K51,2),"/",RIGHT(I51,2))</f>
        <v>var 24/23</v>
      </c>
      <c r="M52" s="116" t="s">
        <v>69</v>
      </c>
      <c r="N52" s="115" t="str">
        <f>CONCATENATE("var ",RIGHT(M51,2),"/",RIGHT(K51,2))</f>
        <v>var 25/24</v>
      </c>
    </row>
    <row r="53" spans="2:16" x14ac:dyDescent="0.25">
      <c r="B53" s="117" t="s">
        <v>71</v>
      </c>
      <c r="C53" s="194">
        <v>0.69279999999999997</v>
      </c>
      <c r="D53" s="119"/>
      <c r="E53" s="194">
        <v>2.0499999999999997E-2</v>
      </c>
      <c r="F53" s="119">
        <f t="shared" ref="F53:J65" si="5">IFERROR(E53/C53-1,"-")</f>
        <v>-0.97040993071593529</v>
      </c>
      <c r="G53" s="194">
        <v>0.51159999999999994</v>
      </c>
      <c r="H53" s="119">
        <f t="shared" si="5"/>
        <v>23.956097560975611</v>
      </c>
      <c r="I53" s="194">
        <v>0.65709999999999991</v>
      </c>
      <c r="J53" s="119">
        <f t="shared" si="5"/>
        <v>0.28440187646598902</v>
      </c>
      <c r="K53" s="194">
        <v>0.7609999999999999</v>
      </c>
      <c r="L53" s="119">
        <f t="shared" ref="L53:L65" si="6">IFERROR(K53/I53-1,"-")</f>
        <v>0.15811900776137566</v>
      </c>
      <c r="M53" s="194">
        <v>0.78</v>
      </c>
      <c r="N53" s="119">
        <f t="shared" ref="N53:N61" si="7">IFERROR(M53/K53-1,"-")</f>
        <v>2.4967148488830748E-2</v>
      </c>
    </row>
    <row r="54" spans="2:16" x14ac:dyDescent="0.25">
      <c r="B54" s="117" t="s">
        <v>73</v>
      </c>
      <c r="C54" s="194">
        <v>0.6823999999999999</v>
      </c>
      <c r="D54" s="119"/>
      <c r="E54" s="194">
        <v>0</v>
      </c>
      <c r="F54" s="119">
        <f t="shared" si="5"/>
        <v>-1</v>
      </c>
      <c r="G54" s="194">
        <v>0.5756</v>
      </c>
      <c r="H54" s="119" t="str">
        <f t="shared" si="5"/>
        <v>-</v>
      </c>
      <c r="I54" s="194">
        <v>0.65670000000000006</v>
      </c>
      <c r="J54" s="119">
        <f t="shared" si="5"/>
        <v>0.14089645587213351</v>
      </c>
      <c r="K54" s="194">
        <v>0.81599999999999995</v>
      </c>
      <c r="L54" s="119">
        <f t="shared" si="6"/>
        <v>0.24257651895842836</v>
      </c>
      <c r="M54" s="194"/>
      <c r="N54" s="119"/>
    </row>
    <row r="55" spans="2:16" x14ac:dyDescent="0.25">
      <c r="B55" s="117" t="s">
        <v>75</v>
      </c>
      <c r="C55" s="194">
        <v>0.31430000000000002</v>
      </c>
      <c r="D55" s="119"/>
      <c r="E55" s="194">
        <v>0</v>
      </c>
      <c r="F55" s="119">
        <f t="shared" si="5"/>
        <v>-1</v>
      </c>
      <c r="G55" s="194">
        <v>0.52380000000000004</v>
      </c>
      <c r="H55" s="119" t="str">
        <f t="shared" si="5"/>
        <v>-</v>
      </c>
      <c r="I55" s="194">
        <v>0.61909999999999998</v>
      </c>
      <c r="J55" s="119">
        <f t="shared" si="5"/>
        <v>0.18193967163039315</v>
      </c>
      <c r="K55" s="194">
        <v>0.75430000000000008</v>
      </c>
      <c r="L55" s="119">
        <f t="shared" si="6"/>
        <v>0.21838152156356028</v>
      </c>
      <c r="M55" s="194"/>
      <c r="N55" s="119"/>
    </row>
    <row r="56" spans="2:16" x14ac:dyDescent="0.25">
      <c r="B56" s="117" t="s">
        <v>77</v>
      </c>
      <c r="C56" s="194">
        <v>0</v>
      </c>
      <c r="D56" s="119"/>
      <c r="E56" s="194">
        <v>1.7399999999999999E-2</v>
      </c>
      <c r="F56" s="119" t="str">
        <f t="shared" si="5"/>
        <v>-</v>
      </c>
      <c r="G56" s="194">
        <v>0.53670000000000007</v>
      </c>
      <c r="H56" s="119">
        <f t="shared" si="5"/>
        <v>29.844827586206904</v>
      </c>
      <c r="I56" s="194">
        <v>0.64219999999999999</v>
      </c>
      <c r="J56" s="119">
        <f t="shared" si="5"/>
        <v>0.19657164151294926</v>
      </c>
      <c r="K56" s="194">
        <v>0.84499999999999997</v>
      </c>
      <c r="L56" s="119">
        <f t="shared" si="6"/>
        <v>0.3157894736842104</v>
      </c>
      <c r="M56" s="194"/>
      <c r="N56" s="119"/>
    </row>
    <row r="57" spans="2:16" x14ac:dyDescent="0.25">
      <c r="B57" s="117" t="s">
        <v>79</v>
      </c>
      <c r="C57" s="194">
        <v>0</v>
      </c>
      <c r="D57" s="119"/>
      <c r="E57" s="194">
        <v>2.9300000000000003E-2</v>
      </c>
      <c r="F57" s="119" t="str">
        <f t="shared" si="5"/>
        <v>-</v>
      </c>
      <c r="G57" s="194">
        <v>0.46679999999999999</v>
      </c>
      <c r="H57" s="119">
        <f t="shared" si="5"/>
        <v>14.931740614334469</v>
      </c>
      <c r="I57" s="194">
        <v>0.57789999999999997</v>
      </c>
      <c r="J57" s="119">
        <f t="shared" si="5"/>
        <v>0.23800342759211657</v>
      </c>
      <c r="K57" s="194">
        <v>0.74480000000000002</v>
      </c>
      <c r="L57" s="119">
        <f t="shared" si="6"/>
        <v>0.28880429139989627</v>
      </c>
      <c r="M57" s="194"/>
      <c r="N57" s="119"/>
    </row>
    <row r="58" spans="2:16" x14ac:dyDescent="0.25">
      <c r="B58" s="117" t="s">
        <v>81</v>
      </c>
      <c r="C58" s="194">
        <v>0</v>
      </c>
      <c r="D58" s="119"/>
      <c r="E58" s="194">
        <v>0.1094</v>
      </c>
      <c r="F58" s="119" t="str">
        <f t="shared" si="5"/>
        <v>-</v>
      </c>
      <c r="G58" s="194">
        <v>0.46140000000000003</v>
      </c>
      <c r="H58" s="119">
        <f t="shared" si="5"/>
        <v>3.2175502742230355</v>
      </c>
      <c r="I58" s="194">
        <v>0.64040000000000008</v>
      </c>
      <c r="J58" s="119">
        <f t="shared" si="5"/>
        <v>0.38794971824880808</v>
      </c>
      <c r="K58" s="194">
        <v>0.69950000000000001</v>
      </c>
      <c r="L58" s="119">
        <f t="shared" si="6"/>
        <v>9.2286071205496478E-2</v>
      </c>
      <c r="M58" s="194"/>
      <c r="N58" s="119"/>
    </row>
    <row r="59" spans="2:16" x14ac:dyDescent="0.25">
      <c r="B59" s="117" t="s">
        <v>83</v>
      </c>
      <c r="C59" s="194">
        <v>0</v>
      </c>
      <c r="D59" s="119"/>
      <c r="E59" s="194">
        <v>0.45779999999999998</v>
      </c>
      <c r="F59" s="119" t="str">
        <f t="shared" si="5"/>
        <v>-</v>
      </c>
      <c r="G59" s="194">
        <v>0.59599999999999997</v>
      </c>
      <c r="H59" s="119">
        <f t="shared" si="5"/>
        <v>0.30187854958497162</v>
      </c>
      <c r="I59" s="194">
        <v>0.7965000000000001</v>
      </c>
      <c r="J59" s="119">
        <f t="shared" si="5"/>
        <v>0.33640939597315467</v>
      </c>
      <c r="K59" s="194">
        <v>0.93659999999999999</v>
      </c>
      <c r="L59" s="119">
        <f t="shared" si="6"/>
        <v>0.17589453860640281</v>
      </c>
      <c r="M59" s="194"/>
      <c r="N59" s="119"/>
    </row>
    <row r="60" spans="2:16" x14ac:dyDescent="0.25">
      <c r="B60" s="117" t="s">
        <v>85</v>
      </c>
      <c r="C60" s="194">
        <v>0.15229999999999999</v>
      </c>
      <c r="D60" s="119"/>
      <c r="E60" s="194">
        <v>0.53239999999999998</v>
      </c>
      <c r="F60" s="119">
        <f t="shared" si="5"/>
        <v>2.4957321076822061</v>
      </c>
      <c r="G60" s="194">
        <v>0.76709999999999989</v>
      </c>
      <c r="H60" s="119">
        <f t="shared" si="5"/>
        <v>0.4408339594290005</v>
      </c>
      <c r="I60" s="194">
        <v>0.88290000000000002</v>
      </c>
      <c r="J60" s="119">
        <f t="shared" si="5"/>
        <v>0.15095815408682078</v>
      </c>
      <c r="K60" s="194">
        <v>0.98499999999999999</v>
      </c>
      <c r="L60" s="119">
        <f t="shared" si="6"/>
        <v>0.11564163551931128</v>
      </c>
      <c r="M60" s="194"/>
      <c r="N60" s="119"/>
    </row>
    <row r="61" spans="2:16" x14ac:dyDescent="0.25">
      <c r="B61" s="117" t="s">
        <v>87</v>
      </c>
      <c r="C61" s="194">
        <v>1.8200000000000001E-2</v>
      </c>
      <c r="D61" s="119"/>
      <c r="E61" s="194">
        <v>0.4698</v>
      </c>
      <c r="F61" s="119">
        <f t="shared" si="5"/>
        <v>24.81318681318681</v>
      </c>
      <c r="G61" s="194">
        <v>0.57100000000000006</v>
      </c>
      <c r="H61" s="119">
        <f t="shared" si="5"/>
        <v>0.21541081311196275</v>
      </c>
      <c r="I61" s="194">
        <v>0.70790000000000008</v>
      </c>
      <c r="J61" s="119">
        <f t="shared" si="5"/>
        <v>0.23975481611208416</v>
      </c>
      <c r="K61" s="194">
        <v>0.78749999999999998</v>
      </c>
      <c r="L61" s="119">
        <f t="shared" si="6"/>
        <v>0.11244526063003235</v>
      </c>
      <c r="M61" s="194"/>
      <c r="N61" s="119"/>
    </row>
    <row r="62" spans="2:16" x14ac:dyDescent="0.25">
      <c r="B62" s="117" t="s">
        <v>89</v>
      </c>
      <c r="C62" s="194">
        <v>0</v>
      </c>
      <c r="D62" s="119"/>
      <c r="E62" s="194">
        <v>0.48570000000000002</v>
      </c>
      <c r="F62" s="119" t="str">
        <f t="shared" si="5"/>
        <v>-</v>
      </c>
      <c r="G62" s="194">
        <v>0.63929999999999998</v>
      </c>
      <c r="H62" s="119">
        <f t="shared" si="5"/>
        <v>0.31624459542927719</v>
      </c>
      <c r="I62" s="194">
        <v>0.70120000000000005</v>
      </c>
      <c r="J62" s="119">
        <f t="shared" si="5"/>
        <v>9.6824651963084651E-2</v>
      </c>
      <c r="K62" s="194">
        <v>0.88969999999999994</v>
      </c>
      <c r="L62" s="119">
        <f t="shared" si="6"/>
        <v>0.26882487164860214</v>
      </c>
      <c r="M62" s="194"/>
      <c r="N62" s="119"/>
    </row>
    <row r="63" spans="2:16" x14ac:dyDescent="0.25">
      <c r="B63" s="117" t="s">
        <v>91</v>
      </c>
      <c r="C63" s="194">
        <v>6.3600000000000004E-2</v>
      </c>
      <c r="D63" s="119"/>
      <c r="E63" s="194">
        <v>0.49979999999999997</v>
      </c>
      <c r="F63" s="119">
        <f t="shared" si="5"/>
        <v>6.8584905660377347</v>
      </c>
      <c r="G63" s="194">
        <v>0.65410000000000001</v>
      </c>
      <c r="H63" s="119">
        <f t="shared" si="5"/>
        <v>0.30872348939575844</v>
      </c>
      <c r="I63" s="194">
        <v>0.64529999999999998</v>
      </c>
      <c r="J63" s="119">
        <f t="shared" si="5"/>
        <v>-1.3453600366916452E-2</v>
      </c>
      <c r="K63" s="194">
        <v>0.7913</v>
      </c>
      <c r="L63" s="119">
        <f t="shared" si="6"/>
        <v>0.2262513559584689</v>
      </c>
      <c r="M63" s="194"/>
      <c r="N63" s="119"/>
    </row>
    <row r="64" spans="2:16" x14ac:dyDescent="0.25">
      <c r="B64" s="117" t="s">
        <v>93</v>
      </c>
      <c r="C64" s="194">
        <v>8.8000000000000009E-2</v>
      </c>
      <c r="D64" s="119"/>
      <c r="E64" s="194">
        <v>0.49869999999999998</v>
      </c>
      <c r="F64" s="119">
        <f t="shared" si="5"/>
        <v>4.6670454545454536</v>
      </c>
      <c r="G64" s="194">
        <v>0.67709999999999992</v>
      </c>
      <c r="H64" s="119">
        <f t="shared" si="5"/>
        <v>0.35773009825546409</v>
      </c>
      <c r="I64" s="194">
        <v>0.7772</v>
      </c>
      <c r="J64" s="119">
        <f t="shared" si="5"/>
        <v>0.14783636095111508</v>
      </c>
      <c r="K64" s="194">
        <v>0.84849999999999992</v>
      </c>
      <c r="L64" s="119">
        <f t="shared" si="6"/>
        <v>9.1739577972207886E-2</v>
      </c>
      <c r="M64" s="194"/>
      <c r="N64" s="119"/>
    </row>
    <row r="65" spans="2:14" ht="15.75" x14ac:dyDescent="0.25">
      <c r="B65" s="120" t="s">
        <v>30</v>
      </c>
      <c r="C65" s="198">
        <f>IFERROR(AVERAGE(C53:C64),"-")</f>
        <v>0.16763333333333333</v>
      </c>
      <c r="D65" s="122"/>
      <c r="E65" s="198">
        <f>IFERROR(AVERAGE(E53:E64),"-")</f>
        <v>0.26006666666666667</v>
      </c>
      <c r="F65" s="122">
        <f t="shared" si="5"/>
        <v>0.55140186915887845</v>
      </c>
      <c r="G65" s="198">
        <f>IFERROR(AVERAGE(G53:G64),"-")</f>
        <v>0.58170833333333338</v>
      </c>
      <c r="H65" s="122">
        <f t="shared" si="5"/>
        <v>1.2367662137913356</v>
      </c>
      <c r="I65" s="198">
        <f>IFERROR(AVERAGE(I53:I64),"-")</f>
        <v>0.69203333333333339</v>
      </c>
      <c r="J65" s="122">
        <f t="shared" si="5"/>
        <v>0.18965690136809688</v>
      </c>
      <c r="K65" s="198">
        <f>IFERROR(AVERAGE(K53:K64),"-")</f>
        <v>0.8216</v>
      </c>
      <c r="L65" s="122">
        <f t="shared" si="6"/>
        <v>0.18722604884157779</v>
      </c>
      <c r="M65" s="198"/>
      <c r="N65" s="122"/>
    </row>
    <row r="66" spans="2:14" ht="6" customHeight="1" x14ac:dyDescent="0.25"/>
    <row r="67" spans="2:14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4" x14ac:dyDescent="0.25">
      <c r="C68" s="197"/>
      <c r="K68" s="197"/>
      <c r="L68" s="197"/>
    </row>
  </sheetData>
  <mergeCells count="13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O21:O24"/>
    <mergeCell ref="B26:N26"/>
    <mergeCell ref="C28:N2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7665C-0151-4D6C-8331-9E2C254F7898}">
  <sheetPr codeName="Hoja34"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AE58-2B54-4FCE-B77A-BABC43F87E3E}">
  <sheetPr codeName="Hoja35"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199"/>
    </row>
    <row r="5" spans="2:48" ht="50.25" customHeight="1" thickBot="1" x14ac:dyDescent="0.3">
      <c r="B5" s="268" t="s">
        <v>157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P5" s="268" t="s">
        <v>158</v>
      </c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D5" s="268" t="s">
        <v>159</v>
      </c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143"/>
      <c r="AV5" s="143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0" t="s">
        <v>253</v>
      </c>
      <c r="D7" s="200" t="s">
        <v>254</v>
      </c>
      <c r="E7" s="200" t="s">
        <v>255</v>
      </c>
      <c r="F7" s="90" t="s">
        <v>256</v>
      </c>
      <c r="G7" s="90" t="s">
        <v>257</v>
      </c>
      <c r="H7" s="14" t="str">
        <f>CONCATENATE("var. ",RIGHT(G7,2),"/",RIGHT(F7,2))</f>
        <v>var. 25/24</v>
      </c>
      <c r="I7" s="200" t="s">
        <v>219</v>
      </c>
      <c r="J7" s="201" t="s">
        <v>220</v>
      </c>
      <c r="K7" s="201" t="s">
        <v>221</v>
      </c>
      <c r="L7" s="13" t="s">
        <v>222</v>
      </c>
      <c r="M7" s="13" t="s">
        <v>223</v>
      </c>
      <c r="N7" s="14" t="str">
        <f>CONCATENATE("var. ",RIGHT(M7,2),"/",RIGHT(L7,2))</f>
        <v>var. 25/24</v>
      </c>
      <c r="P7" s="85"/>
      <c r="Q7" s="200" t="s">
        <v>253</v>
      </c>
      <c r="R7" s="201" t="s">
        <v>254</v>
      </c>
      <c r="S7" s="201" t="s">
        <v>255</v>
      </c>
      <c r="T7" s="90" t="s">
        <v>256</v>
      </c>
      <c r="U7" s="90" t="s">
        <v>257</v>
      </c>
      <c r="V7" s="14" t="str">
        <f>CONCATENATE("var. ",RIGHT(U7,2),"/",RIGHT(T7,2))</f>
        <v>var. 25/24</v>
      </c>
      <c r="W7" s="200" t="s">
        <v>219</v>
      </c>
      <c r="X7" s="200" t="s">
        <v>220</v>
      </c>
      <c r="Y7" s="200" t="s">
        <v>221</v>
      </c>
      <c r="Z7" s="13" t="s">
        <v>222</v>
      </c>
      <c r="AA7" s="13" t="s">
        <v>223</v>
      </c>
      <c r="AB7" s="14" t="str">
        <f>CONCATENATE("var. ",RIGHT(AA7,2),"/",RIGHT(Z7,2))</f>
        <v>var. 25/24</v>
      </c>
      <c r="AD7" s="85"/>
      <c r="AE7" s="200" t="s">
        <v>253</v>
      </c>
      <c r="AF7" s="201" t="s">
        <v>254</v>
      </c>
      <c r="AG7" s="201" t="s">
        <v>255</v>
      </c>
      <c r="AH7" s="90" t="s">
        <v>256</v>
      </c>
      <c r="AI7" s="90" t="s">
        <v>257</v>
      </c>
      <c r="AJ7" s="14" t="str">
        <f>CONCATENATE("var. ",RIGHT(AI7,2),"/",RIGHT(AH7,2))</f>
        <v>var. 25/24</v>
      </c>
      <c r="AK7" s="202" t="str">
        <f>CONCATENATE("dif. ",RIGHT(AI7,2),"/",RIGHT(AH7,2))</f>
        <v>dif. 25/24</v>
      </c>
      <c r="AL7" s="203" t="str">
        <f>CONCATENATE("cuota ",RIGHT(AI7,2))</f>
        <v>cuota 25</v>
      </c>
      <c r="AM7" s="200" t="s">
        <v>219</v>
      </c>
      <c r="AN7" s="201" t="s">
        <v>220</v>
      </c>
      <c r="AO7" s="201" t="s">
        <v>221</v>
      </c>
      <c r="AP7" s="13" t="s">
        <v>222</v>
      </c>
      <c r="AQ7" s="13" t="s">
        <v>223</v>
      </c>
      <c r="AR7" s="14" t="str">
        <f>CONCATENATE("var. ",RIGHT(AQ7,2),"/",RIGHT(AP7,2))</f>
        <v>var. 25/24</v>
      </c>
      <c r="AS7" s="202" t="str">
        <f>CONCATENATE("dif. ",RIGHT(AQ7,2),"/",RIGHT(AP7,2))</f>
        <v>dif. 25/24</v>
      </c>
      <c r="AT7" s="202" t="str">
        <f>CONCATENATE("var. ",RIGHT(AQ7,2),"/",RIGHT(AM7,2))</f>
        <v>var. 25/21</v>
      </c>
      <c r="AU7" s="202" t="str">
        <f>CONCATENATE("dif. ",RIGHT(AQ7,2),"/",RIGHT(AM7,2))</f>
        <v>dif. 25/21</v>
      </c>
      <c r="AV7" s="203" t="str">
        <f>CONCATENATE("cuota ",RIGHT(AQ7,2))</f>
        <v>cuota 25</v>
      </c>
    </row>
    <row r="8" spans="2:48" ht="15.75" x14ac:dyDescent="0.25">
      <c r="B8" s="204" t="s">
        <v>43</v>
      </c>
      <c r="C8" s="205">
        <v>87.93</v>
      </c>
      <c r="D8" s="206">
        <v>105.47</v>
      </c>
      <c r="E8" s="206">
        <v>113.84</v>
      </c>
      <c r="F8" s="207">
        <v>130.28</v>
      </c>
      <c r="G8" s="206">
        <v>139.81</v>
      </c>
      <c r="H8" s="133">
        <f>G8/F8-1</f>
        <v>7.3150138163954548E-2</v>
      </c>
      <c r="I8" s="205">
        <v>87.93</v>
      </c>
      <c r="J8" s="208">
        <v>105.47</v>
      </c>
      <c r="K8" s="208">
        <v>2633.1100000000006</v>
      </c>
      <c r="L8" s="208">
        <v>3002.4699999999993</v>
      </c>
      <c r="M8" s="208">
        <v>3293.57</v>
      </c>
      <c r="N8" s="133">
        <f t="shared" ref="N8:N18" si="0">M8/L8-1</f>
        <v>9.6953508278184497E-2</v>
      </c>
      <c r="P8" s="204" t="s">
        <v>43</v>
      </c>
      <c r="Q8" s="205">
        <v>16.13</v>
      </c>
      <c r="R8" s="207">
        <v>65.180000000000007</v>
      </c>
      <c r="S8" s="207">
        <v>97.69</v>
      </c>
      <c r="T8" s="207">
        <v>114.18</v>
      </c>
      <c r="U8" s="207">
        <v>121.68000000000002</v>
      </c>
      <c r="V8" s="133">
        <f t="shared" ref="V8:V18" si="1">U8/T8-1</f>
        <v>6.5685759327377857E-2</v>
      </c>
      <c r="W8" s="205">
        <v>16.13</v>
      </c>
      <c r="X8" s="208">
        <v>65.180000000000007</v>
      </c>
      <c r="Y8" s="208">
        <v>2194.2100000000005</v>
      </c>
      <c r="Z8" s="208">
        <v>2607.77</v>
      </c>
      <c r="AA8" s="208">
        <v>2852.4500000000003</v>
      </c>
      <c r="AB8" s="133">
        <f t="shared" ref="AB8:AB18" si="2">AA8/Z8-1</f>
        <v>9.3827293051151006E-2</v>
      </c>
      <c r="AD8" s="63" t="s">
        <v>43</v>
      </c>
      <c r="AE8" s="209">
        <v>11449189.720000001</v>
      </c>
      <c r="AF8" s="132">
        <v>101902668.2</v>
      </c>
      <c r="AG8" s="132">
        <v>162652524.09999999</v>
      </c>
      <c r="AH8" s="132">
        <v>189848565.49000001</v>
      </c>
      <c r="AI8" s="132">
        <v>203423839.31</v>
      </c>
      <c r="AJ8" s="133">
        <f t="shared" ref="AJ8:AJ18" si="3">AI8/AH8-1</f>
        <v>7.150580139998497E-2</v>
      </c>
      <c r="AK8" s="132">
        <f t="shared" ref="AK8:AK18" si="4">AI8-AH8</f>
        <v>13575273.819999993</v>
      </c>
      <c r="AL8" s="134">
        <f t="shared" ref="AL8:AL18" si="5">AI8/AI$8</f>
        <v>1</v>
      </c>
      <c r="AM8" s="210">
        <v>11449189.720000001</v>
      </c>
      <c r="AN8" s="211">
        <v>101902668.2</v>
      </c>
      <c r="AO8" s="211">
        <v>487957572.31999999</v>
      </c>
      <c r="AP8" s="211">
        <v>569545696.44000006</v>
      </c>
      <c r="AQ8" s="211">
        <v>610271517.92999995</v>
      </c>
      <c r="AR8" s="133">
        <f t="shared" ref="AR8:AR18" si="6">AQ8/AP8-1</f>
        <v>7.1505801456424933E-2</v>
      </c>
      <c r="AS8" s="132">
        <f t="shared" ref="AS8:AS18" si="7">AQ8-AP8</f>
        <v>40725821.48999989</v>
      </c>
      <c r="AT8" s="133">
        <f t="shared" ref="AT8:AT18" si="8">AQ8/AM8-1</f>
        <v>52.302594581339498</v>
      </c>
      <c r="AU8" s="132">
        <f t="shared" ref="AU8:AU18" si="9">AQ8-AM8</f>
        <v>598822328.20999992</v>
      </c>
      <c r="AV8" s="134">
        <f t="shared" ref="AV8:AV18" si="10">AQ8/AQ$8</f>
        <v>1</v>
      </c>
    </row>
    <row r="9" spans="2:48" x14ac:dyDescent="0.25">
      <c r="B9" s="15" t="s">
        <v>44</v>
      </c>
      <c r="C9" s="212">
        <v>116.06</v>
      </c>
      <c r="D9" s="213">
        <v>135.83000000000001</v>
      </c>
      <c r="E9" s="213">
        <v>143.35</v>
      </c>
      <c r="F9" s="213">
        <v>159.43</v>
      </c>
      <c r="G9" s="213">
        <v>167.71</v>
      </c>
      <c r="H9" s="74">
        <f>G9/F9-1</f>
        <v>5.1935018503418418E-2</v>
      </c>
      <c r="I9" s="212">
        <v>116.06</v>
      </c>
      <c r="J9" s="213">
        <v>135.83000000000001</v>
      </c>
      <c r="K9" s="213">
        <v>143.35</v>
      </c>
      <c r="L9" s="213">
        <v>159.43</v>
      </c>
      <c r="M9" s="213">
        <v>167.71</v>
      </c>
      <c r="N9" s="74">
        <f t="shared" si="0"/>
        <v>5.1935018503418418E-2</v>
      </c>
      <c r="P9" s="15" t="s">
        <v>44</v>
      </c>
      <c r="Q9" s="212">
        <v>22.61</v>
      </c>
      <c r="R9" s="213">
        <v>87.98</v>
      </c>
      <c r="S9" s="213">
        <v>125.75000000000001</v>
      </c>
      <c r="T9" s="213">
        <v>140.99</v>
      </c>
      <c r="U9" s="213">
        <v>149.38999999999999</v>
      </c>
      <c r="V9" s="74">
        <f t="shared" si="1"/>
        <v>5.957869352436318E-2</v>
      </c>
      <c r="W9" s="212">
        <v>22.61</v>
      </c>
      <c r="X9" s="213">
        <v>87.98</v>
      </c>
      <c r="Y9" s="213">
        <v>125.75</v>
      </c>
      <c r="Z9" s="213">
        <v>140.99</v>
      </c>
      <c r="AA9" s="213">
        <v>149.38999999999999</v>
      </c>
      <c r="AB9" s="74">
        <f t="shared" si="2"/>
        <v>5.957869352436318E-2</v>
      </c>
      <c r="AD9" s="15" t="s">
        <v>44</v>
      </c>
      <c r="AE9" s="214">
        <v>5408755.3099999996</v>
      </c>
      <c r="AF9" s="52">
        <v>49794861.5</v>
      </c>
      <c r="AG9" s="52">
        <v>76810128.819999993</v>
      </c>
      <c r="AH9" s="52">
        <v>87467776.670000002</v>
      </c>
      <c r="AI9" s="52">
        <v>90587056.909999996</v>
      </c>
      <c r="AJ9" s="74">
        <f t="shared" si="3"/>
        <v>3.5662050171555881E-2</v>
      </c>
      <c r="AK9" s="52">
        <f t="shared" si="4"/>
        <v>3119280.2399999946</v>
      </c>
      <c r="AL9" s="98">
        <f t="shared" si="5"/>
        <v>0.4453119025639532</v>
      </c>
      <c r="AM9" s="215">
        <v>5408755.3099999996</v>
      </c>
      <c r="AN9" s="216">
        <v>49794861.5</v>
      </c>
      <c r="AO9" s="216">
        <v>76810128.819999993</v>
      </c>
      <c r="AP9" s="216">
        <v>87467776.670000002</v>
      </c>
      <c r="AQ9" s="216">
        <v>90587056.909999996</v>
      </c>
      <c r="AR9" s="74">
        <f t="shared" si="6"/>
        <v>3.5662050171555881E-2</v>
      </c>
      <c r="AS9" s="52">
        <f t="shared" si="7"/>
        <v>3119280.2399999946</v>
      </c>
      <c r="AT9" s="74">
        <f t="shared" si="8"/>
        <v>15.748226110824007</v>
      </c>
      <c r="AU9" s="52">
        <f t="shared" si="9"/>
        <v>85178301.599999994</v>
      </c>
      <c r="AV9" s="98">
        <f t="shared" si="10"/>
        <v>0.14843730085465109</v>
      </c>
    </row>
    <row r="10" spans="2:48" x14ac:dyDescent="0.25">
      <c r="B10" s="19" t="s">
        <v>45</v>
      </c>
      <c r="C10" s="212">
        <v>67.23</v>
      </c>
      <c r="D10" s="213">
        <v>95.519999999999982</v>
      </c>
      <c r="E10" s="213">
        <v>103.14</v>
      </c>
      <c r="F10" s="213">
        <v>118.92</v>
      </c>
      <c r="G10" s="213">
        <v>129.65</v>
      </c>
      <c r="H10" s="74">
        <f>G10/F10-1</f>
        <v>9.02287251934073E-2</v>
      </c>
      <c r="I10" s="212">
        <v>67.23</v>
      </c>
      <c r="J10" s="213">
        <v>95.52</v>
      </c>
      <c r="K10" s="213">
        <v>103.14</v>
      </c>
      <c r="L10" s="213">
        <v>118.92</v>
      </c>
      <c r="M10" s="213">
        <v>129.65</v>
      </c>
      <c r="N10" s="74">
        <f t="shared" si="0"/>
        <v>9.02287251934073E-2</v>
      </c>
      <c r="P10" s="19" t="s">
        <v>45</v>
      </c>
      <c r="Q10" s="212">
        <v>8.66</v>
      </c>
      <c r="R10" s="213">
        <v>60.81</v>
      </c>
      <c r="S10" s="213">
        <v>87.57</v>
      </c>
      <c r="T10" s="213">
        <v>104.43</v>
      </c>
      <c r="U10" s="213">
        <v>112.2</v>
      </c>
      <c r="V10" s="74">
        <f t="shared" si="1"/>
        <v>7.4403906923297791E-2</v>
      </c>
      <c r="W10" s="212">
        <v>8.66</v>
      </c>
      <c r="X10" s="213">
        <v>60.81</v>
      </c>
      <c r="Y10" s="213">
        <v>87.57</v>
      </c>
      <c r="Z10" s="213">
        <v>104.43</v>
      </c>
      <c r="AA10" s="213">
        <v>112.2</v>
      </c>
      <c r="AB10" s="74">
        <f t="shared" si="2"/>
        <v>7.4403906923297791E-2</v>
      </c>
      <c r="AD10" s="19" t="s">
        <v>45</v>
      </c>
      <c r="AE10" s="214">
        <v>1655019.23</v>
      </c>
      <c r="AF10" s="52">
        <v>26621450.43</v>
      </c>
      <c r="AG10" s="52">
        <v>40744112.909999996</v>
      </c>
      <c r="AH10" s="52">
        <v>46862147.049999997</v>
      </c>
      <c r="AI10" s="52">
        <v>52278162.850000001</v>
      </c>
      <c r="AJ10" s="74">
        <f t="shared" si="3"/>
        <v>0.11557336018388864</v>
      </c>
      <c r="AK10" s="52">
        <f t="shared" si="4"/>
        <v>5416015.8000000045</v>
      </c>
      <c r="AL10" s="98">
        <f t="shared" si="5"/>
        <v>0.2569913291742208</v>
      </c>
      <c r="AM10" s="215">
        <v>1655019.23</v>
      </c>
      <c r="AN10" s="216">
        <v>26621450.43</v>
      </c>
      <c r="AO10" s="216">
        <v>40744112.909999996</v>
      </c>
      <c r="AP10" s="216">
        <v>46862147.049999997</v>
      </c>
      <c r="AQ10" s="216">
        <v>52278162.850000001</v>
      </c>
      <c r="AR10" s="74">
        <f t="shared" si="6"/>
        <v>0.11557336018388864</v>
      </c>
      <c r="AS10" s="52">
        <f t="shared" si="7"/>
        <v>5416015.8000000045</v>
      </c>
      <c r="AT10" s="74">
        <f t="shared" si="8"/>
        <v>30.587646779185764</v>
      </c>
      <c r="AU10" s="52">
        <f t="shared" si="9"/>
        <v>50623143.620000005</v>
      </c>
      <c r="AV10" s="98">
        <f t="shared" si="10"/>
        <v>8.5663776391406932E-2</v>
      </c>
    </row>
    <row r="11" spans="2:48" x14ac:dyDescent="0.25">
      <c r="B11" s="19" t="s">
        <v>46</v>
      </c>
      <c r="C11" s="212">
        <v>54.51</v>
      </c>
      <c r="D11" s="213">
        <v>76.489999999999995</v>
      </c>
      <c r="E11" s="213">
        <v>78.790000000000006</v>
      </c>
      <c r="F11" s="213">
        <v>102.68</v>
      </c>
      <c r="G11" s="213">
        <v>118.34999999999998</v>
      </c>
      <c r="H11" s="74">
        <f>G11/F11-1</f>
        <v>0.15261005064277344</v>
      </c>
      <c r="I11" s="212">
        <v>54.51</v>
      </c>
      <c r="J11" s="213">
        <v>76.489999999999995</v>
      </c>
      <c r="K11" s="213">
        <v>78.790000000000006</v>
      </c>
      <c r="L11" s="213">
        <v>102.68</v>
      </c>
      <c r="M11" s="213">
        <v>118.35</v>
      </c>
      <c r="N11" s="74">
        <f t="shared" si="0"/>
        <v>0.15261005064277344</v>
      </c>
      <c r="P11" s="19" t="s">
        <v>46</v>
      </c>
      <c r="Q11" s="212">
        <v>16.559999999999999</v>
      </c>
      <c r="R11" s="213">
        <v>58.460000000000008</v>
      </c>
      <c r="S11" s="213">
        <v>64.33</v>
      </c>
      <c r="T11" s="213">
        <v>93.41</v>
      </c>
      <c r="U11" s="213">
        <v>92.02</v>
      </c>
      <c r="V11" s="74">
        <f t="shared" si="1"/>
        <v>-1.4880633765121498E-2</v>
      </c>
      <c r="W11" s="212">
        <v>16.559999999999999</v>
      </c>
      <c r="X11" s="213">
        <v>58.46</v>
      </c>
      <c r="Y11" s="213">
        <v>64.33</v>
      </c>
      <c r="Z11" s="213">
        <v>93.41</v>
      </c>
      <c r="AA11" s="213">
        <v>92.02</v>
      </c>
      <c r="AB11" s="74">
        <f t="shared" si="2"/>
        <v>-1.4880633765121498E-2</v>
      </c>
      <c r="AD11" s="19" t="s">
        <v>46</v>
      </c>
      <c r="AE11" s="214">
        <v>121182.48</v>
      </c>
      <c r="AF11" s="52">
        <v>703206.12</v>
      </c>
      <c r="AG11" s="52">
        <v>897449.88</v>
      </c>
      <c r="AH11" s="52">
        <v>1303105.22</v>
      </c>
      <c r="AI11" s="52">
        <v>1289416.3999999999</v>
      </c>
      <c r="AJ11" s="74">
        <f t="shared" si="3"/>
        <v>-1.0504769522755808E-2</v>
      </c>
      <c r="AK11" s="52">
        <f t="shared" si="4"/>
        <v>-13688.820000000065</v>
      </c>
      <c r="AL11" s="98">
        <f t="shared" si="5"/>
        <v>6.3385707612913693E-3</v>
      </c>
      <c r="AM11" s="215">
        <v>121182.48</v>
      </c>
      <c r="AN11" s="216">
        <v>703206.12</v>
      </c>
      <c r="AO11" s="216">
        <v>897449.88</v>
      </c>
      <c r="AP11" s="216">
        <v>1303105.22</v>
      </c>
      <c r="AQ11" s="216">
        <v>1289416.3999999999</v>
      </c>
      <c r="AR11" s="74">
        <f t="shared" si="6"/>
        <v>-1.0504769522755808E-2</v>
      </c>
      <c r="AS11" s="52">
        <f t="shared" si="7"/>
        <v>-13688.820000000065</v>
      </c>
      <c r="AT11" s="74">
        <f t="shared" si="8"/>
        <v>9.6402872758504365</v>
      </c>
      <c r="AU11" s="52">
        <f t="shared" si="9"/>
        <v>1168233.92</v>
      </c>
      <c r="AV11" s="98">
        <f t="shared" si="10"/>
        <v>2.1128569204304569E-3</v>
      </c>
    </row>
    <row r="12" spans="2:48" x14ac:dyDescent="0.25">
      <c r="B12" s="19" t="s">
        <v>47</v>
      </c>
      <c r="C12" s="212">
        <v>160.44999999999999</v>
      </c>
      <c r="D12" s="213">
        <v>127.25</v>
      </c>
      <c r="E12" s="213">
        <v>149.52000000000001</v>
      </c>
      <c r="F12" s="213">
        <v>244.88</v>
      </c>
      <c r="G12" s="213">
        <v>228.74</v>
      </c>
      <c r="H12" s="74">
        <f t="shared" ref="H12:H18" si="11">G12/F12-1</f>
        <v>-6.5909833387781669E-2</v>
      </c>
      <c r="I12" s="212">
        <v>160.44999999999999</v>
      </c>
      <c r="J12" s="213">
        <v>127.25</v>
      </c>
      <c r="K12" s="213">
        <v>149.52000000000001</v>
      </c>
      <c r="L12" s="213">
        <v>244.88</v>
      </c>
      <c r="M12" s="213">
        <v>228.74</v>
      </c>
      <c r="N12" s="74">
        <f t="shared" si="0"/>
        <v>-6.5909833387781669E-2</v>
      </c>
      <c r="P12" s="19" t="s">
        <v>47</v>
      </c>
      <c r="Q12" s="212">
        <v>31.82</v>
      </c>
      <c r="R12" s="213">
        <v>46.18</v>
      </c>
      <c r="S12" s="213">
        <v>100.71</v>
      </c>
      <c r="T12" s="213">
        <v>164.19</v>
      </c>
      <c r="U12" s="213">
        <v>176.91</v>
      </c>
      <c r="V12" s="74">
        <f t="shared" si="1"/>
        <v>7.7471222364333903E-2</v>
      </c>
      <c r="W12" s="212">
        <v>31.82</v>
      </c>
      <c r="X12" s="213">
        <v>46.18</v>
      </c>
      <c r="Y12" s="213">
        <v>100.71</v>
      </c>
      <c r="Z12" s="213">
        <v>164.19</v>
      </c>
      <c r="AA12" s="213">
        <v>176.91</v>
      </c>
      <c r="AB12" s="74">
        <f t="shared" si="2"/>
        <v>7.7471222364333903E-2</v>
      </c>
      <c r="AD12" s="19" t="s">
        <v>47</v>
      </c>
      <c r="AE12" s="214">
        <v>1204548.25</v>
      </c>
      <c r="AF12" s="52">
        <v>2150164.62</v>
      </c>
      <c r="AG12" s="52">
        <v>5154413.03</v>
      </c>
      <c r="AH12" s="52">
        <v>7629730.4900000002</v>
      </c>
      <c r="AI12" s="52">
        <v>9268511.25</v>
      </c>
      <c r="AJ12" s="74">
        <f t="shared" si="3"/>
        <v>0.21478881359543278</v>
      </c>
      <c r="AK12" s="52">
        <f t="shared" si="4"/>
        <v>1638780.7599999998</v>
      </c>
      <c r="AL12" s="98">
        <f t="shared" si="5"/>
        <v>4.5562561799237331E-2</v>
      </c>
      <c r="AM12" s="215">
        <v>1204548.25</v>
      </c>
      <c r="AN12" s="216">
        <v>2150164.62</v>
      </c>
      <c r="AO12" s="216">
        <v>5154413.03</v>
      </c>
      <c r="AP12" s="216">
        <v>7629730.4900000002</v>
      </c>
      <c r="AQ12" s="216">
        <v>9268511.25</v>
      </c>
      <c r="AR12" s="74">
        <f t="shared" si="6"/>
        <v>0.21478881359543278</v>
      </c>
      <c r="AS12" s="52">
        <f t="shared" si="7"/>
        <v>1638780.7599999998</v>
      </c>
      <c r="AT12" s="74">
        <f t="shared" si="8"/>
        <v>6.694595255939312</v>
      </c>
      <c r="AU12" s="52">
        <f t="shared" si="9"/>
        <v>8063963</v>
      </c>
      <c r="AV12" s="98">
        <f t="shared" si="10"/>
        <v>1.518752059974578E-2</v>
      </c>
    </row>
    <row r="13" spans="2:48" x14ac:dyDescent="0.25">
      <c r="B13" s="19" t="s">
        <v>48</v>
      </c>
      <c r="C13" s="212">
        <v>37.630000000000003</v>
      </c>
      <c r="D13" s="213">
        <v>56.019999999999996</v>
      </c>
      <c r="E13" s="213">
        <v>66.25</v>
      </c>
      <c r="F13" s="213">
        <v>76.650000000000006</v>
      </c>
      <c r="G13" s="213">
        <v>85.99</v>
      </c>
      <c r="H13" s="74">
        <f t="shared" si="11"/>
        <v>0.12185257664709703</v>
      </c>
      <c r="I13" s="212">
        <v>37.630000000000003</v>
      </c>
      <c r="J13" s="213">
        <v>56.02</v>
      </c>
      <c r="K13" s="213">
        <v>66.25</v>
      </c>
      <c r="L13" s="213">
        <v>76.650000000000006</v>
      </c>
      <c r="M13" s="213">
        <v>85.99</v>
      </c>
      <c r="N13" s="74">
        <f t="shared" si="0"/>
        <v>0.12185257664709703</v>
      </c>
      <c r="P13" s="19" t="s">
        <v>48</v>
      </c>
      <c r="Q13" s="212">
        <v>7.79</v>
      </c>
      <c r="R13" s="213">
        <v>30.57</v>
      </c>
      <c r="S13" s="213">
        <v>57.86999999999999</v>
      </c>
      <c r="T13" s="213">
        <v>67.03</v>
      </c>
      <c r="U13" s="213">
        <v>74.489999999999995</v>
      </c>
      <c r="V13" s="74">
        <f t="shared" si="1"/>
        <v>0.1112934506937191</v>
      </c>
      <c r="W13" s="212">
        <v>7.79</v>
      </c>
      <c r="X13" s="213">
        <v>30.57</v>
      </c>
      <c r="Y13" s="213">
        <v>57.87</v>
      </c>
      <c r="Z13" s="213">
        <v>67.03</v>
      </c>
      <c r="AA13" s="213">
        <v>74.489999999999995</v>
      </c>
      <c r="AB13" s="74">
        <f t="shared" si="2"/>
        <v>0.1112934506937191</v>
      </c>
      <c r="AD13" s="19" t="s">
        <v>48</v>
      </c>
      <c r="AE13" s="214">
        <v>747311.27</v>
      </c>
      <c r="AF13" s="52">
        <v>8362651.5199999996</v>
      </c>
      <c r="AG13" s="52">
        <v>16682580.9</v>
      </c>
      <c r="AH13" s="52">
        <v>20004250.93</v>
      </c>
      <c r="AI13" s="52">
        <v>22203708.059999999</v>
      </c>
      <c r="AJ13" s="74">
        <f t="shared" si="3"/>
        <v>0.10994948712133557</v>
      </c>
      <c r="AK13" s="52">
        <f t="shared" si="4"/>
        <v>2199457.129999999</v>
      </c>
      <c r="AL13" s="98">
        <f t="shared" si="5"/>
        <v>0.10914998033324651</v>
      </c>
      <c r="AM13" s="215">
        <v>747311.27</v>
      </c>
      <c r="AN13" s="216">
        <v>8362651.5199999996</v>
      </c>
      <c r="AO13" s="216">
        <v>16682580.9</v>
      </c>
      <c r="AP13" s="216">
        <v>20004250.93</v>
      </c>
      <c r="AQ13" s="216">
        <v>22203708.059999999</v>
      </c>
      <c r="AR13" s="74">
        <f t="shared" si="6"/>
        <v>0.10994948712133557</v>
      </c>
      <c r="AS13" s="52">
        <f t="shared" si="7"/>
        <v>2199457.129999999</v>
      </c>
      <c r="AT13" s="74">
        <f t="shared" si="8"/>
        <v>28.71145886773526</v>
      </c>
      <c r="AU13" s="52">
        <f t="shared" si="9"/>
        <v>21456396.789999999</v>
      </c>
      <c r="AV13" s="98">
        <f t="shared" si="10"/>
        <v>3.6383326777748838E-2</v>
      </c>
    </row>
    <row r="14" spans="2:48" x14ac:dyDescent="0.25">
      <c r="B14" s="19" t="s">
        <v>49</v>
      </c>
      <c r="C14" s="212">
        <v>82.080000000000013</v>
      </c>
      <c r="D14" s="213">
        <v>90.78</v>
      </c>
      <c r="E14" s="213">
        <v>104.66</v>
      </c>
      <c r="F14" s="213">
        <v>122.34</v>
      </c>
      <c r="G14" s="213">
        <v>123.07999999999998</v>
      </c>
      <c r="H14" s="74">
        <f t="shared" si="11"/>
        <v>6.0487166911882273E-3</v>
      </c>
      <c r="I14" s="212">
        <v>82.08</v>
      </c>
      <c r="J14" s="213">
        <v>90.78</v>
      </c>
      <c r="K14" s="213">
        <v>104.66</v>
      </c>
      <c r="L14" s="213">
        <v>122.34</v>
      </c>
      <c r="M14" s="213">
        <v>123.08</v>
      </c>
      <c r="N14" s="74">
        <f t="shared" si="0"/>
        <v>6.0487166911884493E-3</v>
      </c>
      <c r="P14" s="19" t="s">
        <v>49</v>
      </c>
      <c r="Q14" s="212">
        <v>25.34</v>
      </c>
      <c r="R14" s="213">
        <v>67.819999999999993</v>
      </c>
      <c r="S14" s="213">
        <v>89.79</v>
      </c>
      <c r="T14" s="213">
        <v>110.25000000000001</v>
      </c>
      <c r="U14" s="213">
        <v>108.94</v>
      </c>
      <c r="V14" s="74">
        <f t="shared" si="1"/>
        <v>-1.1882086167800621E-2</v>
      </c>
      <c r="W14" s="212">
        <v>25.34</v>
      </c>
      <c r="X14" s="213">
        <v>67.819999999999993</v>
      </c>
      <c r="Y14" s="213">
        <v>89.79</v>
      </c>
      <c r="Z14" s="213">
        <v>110.25</v>
      </c>
      <c r="AA14" s="213">
        <v>108.94</v>
      </c>
      <c r="AB14" s="74">
        <f t="shared" si="2"/>
        <v>-1.188208616780051E-2</v>
      </c>
      <c r="AD14" s="19" t="s">
        <v>49</v>
      </c>
      <c r="AE14" s="214">
        <v>186155.69</v>
      </c>
      <c r="AF14" s="52">
        <v>664353.46</v>
      </c>
      <c r="AG14" s="52">
        <v>943653.78</v>
      </c>
      <c r="AH14" s="52">
        <v>1175669.8799999999</v>
      </c>
      <c r="AI14" s="52">
        <v>1161773.55</v>
      </c>
      <c r="AJ14" s="74">
        <f t="shared" si="3"/>
        <v>-1.1819925164706868E-2</v>
      </c>
      <c r="AK14" s="52">
        <f t="shared" si="4"/>
        <v>-13896.329999999842</v>
      </c>
      <c r="AL14" s="98">
        <f t="shared" si="5"/>
        <v>5.7110983350852976E-3</v>
      </c>
      <c r="AM14" s="215">
        <v>186155.69</v>
      </c>
      <c r="AN14" s="216">
        <v>664353.46</v>
      </c>
      <c r="AO14" s="216">
        <v>943653.78</v>
      </c>
      <c r="AP14" s="216">
        <v>1175669.8799999999</v>
      </c>
      <c r="AQ14" s="216">
        <v>1161773.55</v>
      </c>
      <c r="AR14" s="74">
        <f t="shared" si="6"/>
        <v>-1.1819925164706868E-2</v>
      </c>
      <c r="AS14" s="52">
        <f t="shared" si="7"/>
        <v>-13896.329999999842</v>
      </c>
      <c r="AT14" s="74">
        <f t="shared" si="8"/>
        <v>5.2408704778242345</v>
      </c>
      <c r="AU14" s="52">
        <f t="shared" si="9"/>
        <v>975617.8600000001</v>
      </c>
      <c r="AV14" s="98">
        <f t="shared" si="10"/>
        <v>1.9036994450284325E-3</v>
      </c>
    </row>
    <row r="15" spans="2:48" x14ac:dyDescent="0.25">
      <c r="B15" s="19" t="s">
        <v>50</v>
      </c>
      <c r="C15" s="212">
        <v>66.31</v>
      </c>
      <c r="D15" s="213">
        <v>120.00999999999999</v>
      </c>
      <c r="E15" s="213">
        <v>137.74</v>
      </c>
      <c r="F15" s="213">
        <v>156.54</v>
      </c>
      <c r="G15" s="213">
        <v>221.06</v>
      </c>
      <c r="H15" s="74">
        <f t="shared" si="11"/>
        <v>0.41216302542481165</v>
      </c>
      <c r="I15" s="212">
        <v>66.31</v>
      </c>
      <c r="J15" s="213">
        <v>120.01</v>
      </c>
      <c r="K15" s="213">
        <v>137.74</v>
      </c>
      <c r="L15" s="213">
        <v>156.54</v>
      </c>
      <c r="M15" s="213">
        <v>221.06</v>
      </c>
      <c r="N15" s="74">
        <f t="shared" si="0"/>
        <v>0.41216302542481165</v>
      </c>
      <c r="P15" s="19" t="s">
        <v>50</v>
      </c>
      <c r="Q15" s="212">
        <v>13.73</v>
      </c>
      <c r="R15" s="213">
        <v>86.23</v>
      </c>
      <c r="S15" s="213">
        <v>110.6</v>
      </c>
      <c r="T15" s="213">
        <v>138.41999999999999</v>
      </c>
      <c r="U15" s="213">
        <v>190.38</v>
      </c>
      <c r="V15" s="74">
        <f t="shared" si="1"/>
        <v>0.37537928045080204</v>
      </c>
      <c r="W15" s="212">
        <v>13.73</v>
      </c>
      <c r="X15" s="213">
        <v>86.23</v>
      </c>
      <c r="Y15" s="213">
        <v>110.6</v>
      </c>
      <c r="Z15" s="213">
        <v>138.41999999999999</v>
      </c>
      <c r="AA15" s="213">
        <v>190.38</v>
      </c>
      <c r="AB15" s="74">
        <f t="shared" si="2"/>
        <v>0.37537928045080204</v>
      </c>
      <c r="AD15" s="19" t="s">
        <v>50</v>
      </c>
      <c r="AE15" s="214">
        <v>285522.39</v>
      </c>
      <c r="AF15" s="52">
        <v>4116745.18</v>
      </c>
      <c r="AG15" s="52">
        <v>6119826.8399999999</v>
      </c>
      <c r="AH15" s="52">
        <v>7672300.4100000001</v>
      </c>
      <c r="AI15" s="52">
        <v>10687868.289999999</v>
      </c>
      <c r="AJ15" s="74">
        <f t="shared" si="3"/>
        <v>0.39304611639939679</v>
      </c>
      <c r="AK15" s="52">
        <f t="shared" si="4"/>
        <v>3015567.879999999</v>
      </c>
      <c r="AL15" s="98">
        <f t="shared" si="5"/>
        <v>5.2539900565501715E-2</v>
      </c>
      <c r="AM15" s="215">
        <v>285522.39</v>
      </c>
      <c r="AN15" s="216">
        <v>4116745.18</v>
      </c>
      <c r="AO15" s="216">
        <v>6119826.8399999999</v>
      </c>
      <c r="AP15" s="216">
        <v>7672300.4100000001</v>
      </c>
      <c r="AQ15" s="216">
        <v>10687868.289999999</v>
      </c>
      <c r="AR15" s="74">
        <f t="shared" si="6"/>
        <v>0.39304611639939679</v>
      </c>
      <c r="AS15" s="52">
        <f t="shared" si="7"/>
        <v>3015567.879999999</v>
      </c>
      <c r="AT15" s="74">
        <f t="shared" si="8"/>
        <v>36.432680113107764</v>
      </c>
      <c r="AU15" s="52">
        <f t="shared" si="9"/>
        <v>10402345.899999999</v>
      </c>
      <c r="AV15" s="98">
        <f t="shared" si="10"/>
        <v>1.7513300188500572E-2</v>
      </c>
    </row>
    <row r="16" spans="2:48" x14ac:dyDescent="0.25">
      <c r="B16" s="19" t="s">
        <v>51</v>
      </c>
      <c r="C16" s="212">
        <v>59.19</v>
      </c>
      <c r="D16" s="213">
        <v>77.3</v>
      </c>
      <c r="E16" s="213">
        <v>86.57</v>
      </c>
      <c r="F16" s="213">
        <v>95.9</v>
      </c>
      <c r="G16" s="213">
        <v>111.62</v>
      </c>
      <c r="H16" s="74">
        <f t="shared" si="11"/>
        <v>0.16392075078206458</v>
      </c>
      <c r="I16" s="212">
        <v>59.19</v>
      </c>
      <c r="J16" s="213">
        <v>77.3</v>
      </c>
      <c r="K16" s="213">
        <v>86.57</v>
      </c>
      <c r="L16" s="213">
        <v>95.9</v>
      </c>
      <c r="M16" s="213">
        <v>111.62</v>
      </c>
      <c r="N16" s="74">
        <f t="shared" si="0"/>
        <v>0.16392075078206458</v>
      </c>
      <c r="P16" s="19" t="s">
        <v>51</v>
      </c>
      <c r="Q16" s="212">
        <v>15.74</v>
      </c>
      <c r="R16" s="213">
        <v>55.36999999999999</v>
      </c>
      <c r="S16" s="213">
        <v>69.73</v>
      </c>
      <c r="T16" s="213">
        <v>83.62</v>
      </c>
      <c r="U16" s="213">
        <v>89.42</v>
      </c>
      <c r="V16" s="74">
        <f t="shared" si="1"/>
        <v>6.9361396795025065E-2</v>
      </c>
      <c r="W16" s="212">
        <v>15.74</v>
      </c>
      <c r="X16" s="213">
        <v>55.37</v>
      </c>
      <c r="Y16" s="213">
        <v>69.73</v>
      </c>
      <c r="Z16" s="213">
        <v>83.62</v>
      </c>
      <c r="AA16" s="213">
        <v>89.42</v>
      </c>
      <c r="AB16" s="74">
        <f t="shared" si="2"/>
        <v>6.9361396795025065E-2</v>
      </c>
      <c r="AD16" s="19" t="s">
        <v>51</v>
      </c>
      <c r="AE16" s="214">
        <v>442587.87</v>
      </c>
      <c r="AF16" s="52">
        <v>2251898.52</v>
      </c>
      <c r="AG16" s="52">
        <v>3292257.81</v>
      </c>
      <c r="AH16" s="52">
        <v>3810782.68</v>
      </c>
      <c r="AI16" s="52">
        <v>3903097.96</v>
      </c>
      <c r="AJ16" s="74">
        <f t="shared" si="3"/>
        <v>2.4224755844644452E-2</v>
      </c>
      <c r="AK16" s="52">
        <f t="shared" si="4"/>
        <v>92315.279999999795</v>
      </c>
      <c r="AL16" s="98">
        <f t="shared" si="5"/>
        <v>1.9187023375623259E-2</v>
      </c>
      <c r="AM16" s="215">
        <v>442587.87</v>
      </c>
      <c r="AN16" s="216">
        <v>2251898.52</v>
      </c>
      <c r="AO16" s="216">
        <v>3292257.81</v>
      </c>
      <c r="AP16" s="216">
        <v>3810782.68</v>
      </c>
      <c r="AQ16" s="216">
        <v>3903097.96</v>
      </c>
      <c r="AR16" s="74">
        <f t="shared" si="6"/>
        <v>2.4224755844644452E-2</v>
      </c>
      <c r="AS16" s="52">
        <f t="shared" si="7"/>
        <v>92315.279999999795</v>
      </c>
      <c r="AT16" s="74">
        <f t="shared" si="8"/>
        <v>7.8188091553435477</v>
      </c>
      <c r="AU16" s="52">
        <f t="shared" si="9"/>
        <v>3460510.09</v>
      </c>
      <c r="AV16" s="98">
        <f t="shared" si="10"/>
        <v>6.3956744585410875E-3</v>
      </c>
    </row>
    <row r="17" spans="2:48" x14ac:dyDescent="0.25">
      <c r="B17" s="19" t="s">
        <v>52</v>
      </c>
      <c r="C17" s="212">
        <v>92.39</v>
      </c>
      <c r="D17" s="213">
        <v>109.46</v>
      </c>
      <c r="E17" s="213">
        <v>122.19</v>
      </c>
      <c r="F17" s="213">
        <v>140.36000000000001</v>
      </c>
      <c r="G17" s="213">
        <v>122.53000000000002</v>
      </c>
      <c r="H17" s="74">
        <f t="shared" si="11"/>
        <v>-0.12703049301795377</v>
      </c>
      <c r="I17" s="212">
        <v>92.39</v>
      </c>
      <c r="J17" s="213">
        <v>109.46</v>
      </c>
      <c r="K17" s="213">
        <v>122.19</v>
      </c>
      <c r="L17" s="213">
        <v>140.36000000000001</v>
      </c>
      <c r="M17" s="213">
        <v>122.53</v>
      </c>
      <c r="N17" s="74">
        <f t="shared" si="0"/>
        <v>-0.12703049301795388</v>
      </c>
      <c r="P17" s="19" t="s">
        <v>52</v>
      </c>
      <c r="Q17" s="212">
        <v>22.36</v>
      </c>
      <c r="R17" s="213">
        <v>66.27</v>
      </c>
      <c r="S17" s="213">
        <v>109.73</v>
      </c>
      <c r="T17" s="213">
        <v>128.38999999999999</v>
      </c>
      <c r="U17" s="213">
        <v>109.37999999999998</v>
      </c>
      <c r="V17" s="74">
        <f t="shared" si="1"/>
        <v>-0.14806449100397234</v>
      </c>
      <c r="W17" s="212">
        <v>22.36</v>
      </c>
      <c r="X17" s="213">
        <v>66.27</v>
      </c>
      <c r="Y17" s="213">
        <v>109.73</v>
      </c>
      <c r="Z17" s="213">
        <v>128.38999999999999</v>
      </c>
      <c r="AA17" s="213">
        <v>109.38</v>
      </c>
      <c r="AB17" s="74">
        <f t="shared" si="2"/>
        <v>-0.14806449100397223</v>
      </c>
      <c r="AD17" s="19" t="s">
        <v>52</v>
      </c>
      <c r="AE17" s="214">
        <v>1038902.95</v>
      </c>
      <c r="AF17" s="52">
        <v>5589738.9500000002</v>
      </c>
      <c r="AG17" s="52">
        <v>9259544.6799999997</v>
      </c>
      <c r="AH17" s="52">
        <v>10833925.029999999</v>
      </c>
      <c r="AI17" s="52">
        <v>9293845.9399999995</v>
      </c>
      <c r="AJ17" s="74">
        <f t="shared" si="3"/>
        <v>-0.14215338261390942</v>
      </c>
      <c r="AK17" s="52">
        <f t="shared" si="4"/>
        <v>-1540079.0899999999</v>
      </c>
      <c r="AL17" s="98">
        <f t="shared" si="5"/>
        <v>4.5687103200510323E-2</v>
      </c>
      <c r="AM17" s="215">
        <v>1038902.95</v>
      </c>
      <c r="AN17" s="216">
        <v>5589738.9500000002</v>
      </c>
      <c r="AO17" s="216">
        <v>9259544.6799999997</v>
      </c>
      <c r="AP17" s="216">
        <v>10833925.029999999</v>
      </c>
      <c r="AQ17" s="216">
        <v>9293845.9399999995</v>
      </c>
      <c r="AR17" s="74">
        <f t="shared" si="6"/>
        <v>-0.14215338261390942</v>
      </c>
      <c r="AS17" s="52">
        <f t="shared" si="7"/>
        <v>-1540079.0899999999</v>
      </c>
      <c r="AT17" s="74">
        <f t="shared" si="8"/>
        <v>7.9458268840222281</v>
      </c>
      <c r="AU17" s="52">
        <f t="shared" si="9"/>
        <v>8254942.9899999993</v>
      </c>
      <c r="AV17" s="98">
        <f t="shared" si="10"/>
        <v>1.522903440017011E-2</v>
      </c>
    </row>
    <row r="18" spans="2:48" x14ac:dyDescent="0.25">
      <c r="B18" s="23" t="s">
        <v>53</v>
      </c>
      <c r="C18" s="212">
        <v>87.46</v>
      </c>
      <c r="D18" s="213">
        <v>69.650000000000006</v>
      </c>
      <c r="E18" s="213">
        <v>83.16</v>
      </c>
      <c r="F18" s="213">
        <v>90.53</v>
      </c>
      <c r="G18" s="213">
        <v>82.26</v>
      </c>
      <c r="H18" s="74">
        <f t="shared" si="11"/>
        <v>-9.1350933392245648E-2</v>
      </c>
      <c r="I18" s="212">
        <v>87.46</v>
      </c>
      <c r="J18" s="213">
        <v>69.650000000000006</v>
      </c>
      <c r="K18" s="213">
        <v>83.16</v>
      </c>
      <c r="L18" s="213">
        <v>90.53</v>
      </c>
      <c r="M18" s="213">
        <v>82.26</v>
      </c>
      <c r="N18" s="74">
        <f t="shared" si="0"/>
        <v>-9.1350933392245648E-2</v>
      </c>
      <c r="P18" s="23" t="s">
        <v>53</v>
      </c>
      <c r="Q18" s="212">
        <v>10.130000000000001</v>
      </c>
      <c r="R18" s="213">
        <v>36.729999999999997</v>
      </c>
      <c r="S18" s="213">
        <v>72.319999999999993</v>
      </c>
      <c r="T18" s="213">
        <v>79.900000000000006</v>
      </c>
      <c r="U18" s="213">
        <v>69.48</v>
      </c>
      <c r="V18" s="74">
        <f t="shared" si="1"/>
        <v>-0.13041301627033797</v>
      </c>
      <c r="W18" s="212">
        <v>10.130000000000001</v>
      </c>
      <c r="X18" s="213">
        <v>36.729999999999997</v>
      </c>
      <c r="Y18" s="213">
        <v>72.319999999999993</v>
      </c>
      <c r="Z18" s="213">
        <v>79.900000000000006</v>
      </c>
      <c r="AA18" s="213">
        <v>69.48</v>
      </c>
      <c r="AB18" s="74">
        <f t="shared" si="2"/>
        <v>-0.13041301627033797</v>
      </c>
      <c r="AD18" s="23" t="s">
        <v>53</v>
      </c>
      <c r="AE18" s="214">
        <v>359204.29</v>
      </c>
      <c r="AF18" s="52">
        <v>1647597.89</v>
      </c>
      <c r="AG18" s="52">
        <v>2748555.45</v>
      </c>
      <c r="AH18" s="52">
        <v>3088877.12</v>
      </c>
      <c r="AI18" s="52">
        <v>2750398.09</v>
      </c>
      <c r="AJ18" s="74">
        <f t="shared" si="3"/>
        <v>-0.10957995959386047</v>
      </c>
      <c r="AK18" s="52">
        <f t="shared" si="4"/>
        <v>-338479.03000000026</v>
      </c>
      <c r="AL18" s="98">
        <f t="shared" si="5"/>
        <v>1.3520529842171721E-2</v>
      </c>
      <c r="AM18" s="215">
        <v>359204.29</v>
      </c>
      <c r="AN18" s="216">
        <v>1647597.89</v>
      </c>
      <c r="AO18" s="216">
        <v>2748555.45</v>
      </c>
      <c r="AP18" s="216">
        <v>3088877.12</v>
      </c>
      <c r="AQ18" s="216">
        <v>2750398.09</v>
      </c>
      <c r="AR18" s="74">
        <f t="shared" si="6"/>
        <v>-0.10957995959386047</v>
      </c>
      <c r="AS18" s="52">
        <f t="shared" si="7"/>
        <v>-338479.03000000026</v>
      </c>
      <c r="AT18" s="74">
        <f t="shared" si="8"/>
        <v>6.6569188246610302</v>
      </c>
      <c r="AU18" s="52">
        <f t="shared" si="9"/>
        <v>2391193.7999999998</v>
      </c>
      <c r="AV18" s="98">
        <f t="shared" si="10"/>
        <v>4.5068432807239076E-3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7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66" t="s">
        <v>160</v>
      </c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P21" s="266" t="s">
        <v>161</v>
      </c>
      <c r="Q21" s="266"/>
      <c r="R21" s="266"/>
      <c r="S21" s="266"/>
      <c r="T21" s="266"/>
      <c r="U21" s="266"/>
      <c r="V21" s="266"/>
      <c r="W21" s="266"/>
      <c r="X21" s="218"/>
      <c r="Y21" s="218"/>
      <c r="Z21" s="218"/>
      <c r="AA21" s="218"/>
      <c r="AB21" s="218"/>
      <c r="AD21" s="304" t="s">
        <v>162</v>
      </c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304"/>
      <c r="AP21" s="304"/>
      <c r="AQ21" s="304"/>
      <c r="AR21" s="304"/>
      <c r="AS21" s="304"/>
      <c r="AT21" s="304"/>
      <c r="AU21" s="304"/>
      <c r="AV21" s="304"/>
    </row>
    <row r="22" spans="2:48" ht="24" customHeight="1" x14ac:dyDescent="0.25">
      <c r="B22" s="266" t="s">
        <v>163</v>
      </c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P22" s="305" t="s">
        <v>164</v>
      </c>
      <c r="Q22" s="305"/>
      <c r="R22" s="305"/>
      <c r="S22" s="305"/>
      <c r="T22" s="305"/>
      <c r="U22" s="305"/>
      <c r="V22" s="305"/>
      <c r="W22" s="305"/>
      <c r="X22" s="219"/>
      <c r="Y22" s="219"/>
      <c r="Z22" s="219"/>
      <c r="AA22" s="219"/>
      <c r="AB22" s="219"/>
      <c r="AQ22" s="52">
        <f>AQ11/M11</f>
        <v>10894.942120828053</v>
      </c>
    </row>
    <row r="23" spans="2:48" x14ac:dyDescent="0.2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  <c r="N23" s="266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</row>
    <row r="27" spans="2:48" ht="50.25" customHeight="1" thickBot="1" x14ac:dyDescent="0.3">
      <c r="B27" s="268" t="s">
        <v>165</v>
      </c>
      <c r="C27" s="268"/>
      <c r="D27" s="268"/>
      <c r="E27" s="268"/>
      <c r="F27" s="268"/>
      <c r="G27" s="268"/>
      <c r="H27" s="268"/>
      <c r="I27" s="143"/>
      <c r="P27" s="268" t="s">
        <v>166</v>
      </c>
      <c r="Q27" s="268"/>
      <c r="R27" s="268"/>
      <c r="S27" s="268"/>
      <c r="T27" s="268"/>
      <c r="U27" s="268"/>
      <c r="V27" s="268"/>
      <c r="W27" s="268"/>
      <c r="AE27" s="268" t="s">
        <v>167</v>
      </c>
      <c r="AF27" s="268"/>
      <c r="AG27" s="268"/>
      <c r="AH27" s="268"/>
      <c r="AI27" s="268"/>
      <c r="AJ27" s="268"/>
      <c r="AK27" s="268"/>
      <c r="AL27" s="143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2" t="str">
        <f>CONCATENATE("dif. ",RIGHT(G29,2),"/",RIGHT(F29,2))</f>
        <v>dif. 24/23</v>
      </c>
      <c r="P29" s="85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2" t="str">
        <f>CONCATENATE("dif. ",RIGHT(U29,2),"/",RIGHT(T29,2))</f>
        <v>dif. 24/23</v>
      </c>
      <c r="AE29" s="85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2" t="str">
        <f>CONCATENATE("dif. ",RIGHT(AJ29,2),"/",RIGHT(AI29,2))</f>
        <v>dif. 24/23</v>
      </c>
    </row>
    <row r="30" spans="2:48" ht="15.75" x14ac:dyDescent="0.25">
      <c r="B30" s="204" t="s">
        <v>43</v>
      </c>
      <c r="C30" s="205">
        <v>95.05</v>
      </c>
      <c r="D30" s="205">
        <v>99.07</v>
      </c>
      <c r="E30" s="205">
        <v>105.63</v>
      </c>
      <c r="F30" s="205">
        <v>113.88</v>
      </c>
      <c r="G30" s="205">
        <v>125.25</v>
      </c>
      <c r="H30" s="133">
        <f>G30/F30-1</f>
        <v>9.984193888303472E-2</v>
      </c>
      <c r="I30" s="205">
        <f>G30-F30</f>
        <v>11.370000000000005</v>
      </c>
      <c r="P30" s="204" t="s">
        <v>43</v>
      </c>
      <c r="Q30" s="205">
        <v>47.83</v>
      </c>
      <c r="R30" s="205">
        <v>53</v>
      </c>
      <c r="S30" s="205">
        <v>80.58</v>
      </c>
      <c r="T30" s="205">
        <v>93.24</v>
      </c>
      <c r="U30" s="205">
        <v>104.71</v>
      </c>
      <c r="V30" s="133">
        <f>U30/T30-1</f>
        <v>0.12301587301587302</v>
      </c>
      <c r="W30" s="205">
        <f>U30-T30</f>
        <v>11.469999999999999</v>
      </c>
      <c r="AE30" s="204" t="s">
        <v>43</v>
      </c>
      <c r="AF30" s="210">
        <v>477122731.20999998</v>
      </c>
      <c r="AG30" s="210">
        <v>651901800.17999995</v>
      </c>
      <c r="AH30" s="210">
        <v>1528879517.8</v>
      </c>
      <c r="AI30" s="210">
        <v>1797799676.5999999</v>
      </c>
      <c r="AJ30" s="210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44</v>
      </c>
      <c r="C31" s="212">
        <v>119.42</v>
      </c>
      <c r="D31" s="212">
        <v>126.49</v>
      </c>
      <c r="E31" s="212">
        <v>131.02000000000001</v>
      </c>
      <c r="F31" s="212">
        <v>139.02000000000001</v>
      </c>
      <c r="G31" s="212">
        <v>151.54</v>
      </c>
      <c r="H31" s="74">
        <f t="shared" ref="H31:H35" si="12">G31/F31-1</f>
        <v>9.0058984318802882E-2</v>
      </c>
      <c r="I31" s="213">
        <f t="shared" ref="I31:I40" si="13">G31-F31</f>
        <v>12.519999999999982</v>
      </c>
      <c r="P31" s="15" t="s">
        <v>44</v>
      </c>
      <c r="Q31" s="212">
        <v>61.17</v>
      </c>
      <c r="R31" s="213">
        <v>72.88</v>
      </c>
      <c r="S31" s="213">
        <v>107.72</v>
      </c>
      <c r="T31" s="213">
        <v>119.35</v>
      </c>
      <c r="U31" s="213">
        <v>131.18</v>
      </c>
      <c r="V31" s="74">
        <f t="shared" ref="V31:V40" si="14">U31/T31-1</f>
        <v>9.9120234604105573E-2</v>
      </c>
      <c r="W31" s="213">
        <f t="shared" ref="W31:W40" si="15">U31-T31</f>
        <v>11.830000000000013</v>
      </c>
      <c r="AE31" s="15" t="s">
        <v>44</v>
      </c>
      <c r="AF31" s="215">
        <v>217815325.03999999</v>
      </c>
      <c r="AG31" s="216">
        <v>333738906.93000001</v>
      </c>
      <c r="AH31" s="216">
        <v>743382276.49000001</v>
      </c>
      <c r="AI31" s="216">
        <v>857710368.34000003</v>
      </c>
      <c r="AJ31" s="216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2">
        <v>89.5</v>
      </c>
      <c r="D32" s="212">
        <v>85.87</v>
      </c>
      <c r="E32" s="212">
        <v>93.47</v>
      </c>
      <c r="F32" s="212">
        <v>101.28999999999999</v>
      </c>
      <c r="G32" s="212">
        <v>115.79999999999998</v>
      </c>
      <c r="H32" s="74">
        <f t="shared" si="12"/>
        <v>0.14325204857340301</v>
      </c>
      <c r="I32" s="213">
        <f t="shared" si="13"/>
        <v>14.509999999999991</v>
      </c>
      <c r="P32" s="19" t="s">
        <v>45</v>
      </c>
      <c r="Q32" s="212">
        <v>44.55</v>
      </c>
      <c r="R32" s="213">
        <v>43.14</v>
      </c>
      <c r="S32" s="213">
        <v>71.23</v>
      </c>
      <c r="T32" s="213">
        <v>83.79</v>
      </c>
      <c r="U32" s="213">
        <v>97.120000000000019</v>
      </c>
      <c r="V32" s="74">
        <f t="shared" si="14"/>
        <v>0.15908819668218177</v>
      </c>
      <c r="W32" s="213">
        <f t="shared" si="15"/>
        <v>13.330000000000013</v>
      </c>
      <c r="AE32" s="19" t="s">
        <v>45</v>
      </c>
      <c r="AF32" s="215">
        <v>122348722.31</v>
      </c>
      <c r="AG32" s="216">
        <v>137154616.22</v>
      </c>
      <c r="AH32" s="216">
        <v>381071528.48000002</v>
      </c>
      <c r="AI32" s="216">
        <v>437636228.67000002</v>
      </c>
      <c r="AJ32" s="216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2">
        <v>70.819999999999993</v>
      </c>
      <c r="D33" s="212">
        <v>66.41</v>
      </c>
      <c r="E33" s="212">
        <v>77.45</v>
      </c>
      <c r="F33" s="212">
        <v>80.180000000000007</v>
      </c>
      <c r="G33" s="212">
        <v>89.86</v>
      </c>
      <c r="H33" s="74">
        <f t="shared" si="12"/>
        <v>0.12072836118732844</v>
      </c>
      <c r="I33" s="213">
        <f t="shared" si="13"/>
        <v>9.6799999999999926</v>
      </c>
      <c r="P33" s="19" t="s">
        <v>46</v>
      </c>
      <c r="Q33" s="212">
        <v>38.090000000000003</v>
      </c>
      <c r="R33" s="213">
        <v>36.92</v>
      </c>
      <c r="S33" s="213">
        <v>53.920000000000009</v>
      </c>
      <c r="T33" s="213">
        <v>54.70000000000001</v>
      </c>
      <c r="U33" s="213">
        <v>64.64</v>
      </c>
      <c r="V33" s="74">
        <f t="shared" si="14"/>
        <v>0.18171846435100525</v>
      </c>
      <c r="W33" s="213">
        <f t="shared" si="15"/>
        <v>9.9399999999999906</v>
      </c>
      <c r="AE33" s="19" t="s">
        <v>46</v>
      </c>
      <c r="AF33" s="215">
        <v>2812428.07</v>
      </c>
      <c r="AG33" s="216">
        <v>4381169.17</v>
      </c>
      <c r="AH33" s="216">
        <v>8179727.9699999997</v>
      </c>
      <c r="AI33" s="216">
        <v>8858381.8200000003</v>
      </c>
      <c r="AJ33" s="216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2">
        <v>135.87</v>
      </c>
      <c r="D34" s="212">
        <v>154.08000000000001</v>
      </c>
      <c r="E34" s="212">
        <v>185.51</v>
      </c>
      <c r="F34" s="212">
        <v>208.15999999999997</v>
      </c>
      <c r="G34" s="212">
        <v>202.39</v>
      </c>
      <c r="H34" s="74">
        <f t="shared" si="12"/>
        <v>-2.7719062259800031E-2</v>
      </c>
      <c r="I34" s="213">
        <f t="shared" si="13"/>
        <v>-5.7699999999999818</v>
      </c>
      <c r="P34" s="19" t="s">
        <v>47</v>
      </c>
      <c r="Q34" s="212">
        <v>44.86</v>
      </c>
      <c r="R34" s="213">
        <v>46.13</v>
      </c>
      <c r="S34" s="213">
        <v>94.79</v>
      </c>
      <c r="T34" s="213">
        <v>114.31</v>
      </c>
      <c r="U34" s="213">
        <v>127.83</v>
      </c>
      <c r="V34" s="74">
        <f t="shared" si="14"/>
        <v>0.11827486659084951</v>
      </c>
      <c r="W34" s="213">
        <f t="shared" si="15"/>
        <v>13.519999999999996</v>
      </c>
      <c r="AE34" s="19" t="s">
        <v>47</v>
      </c>
      <c r="AF34" s="215">
        <v>19929247.640000001</v>
      </c>
      <c r="AG34" s="216">
        <v>22694182.550000001</v>
      </c>
      <c r="AH34" s="216">
        <v>56687870.049999997</v>
      </c>
      <c r="AI34" s="216">
        <v>62672686.409999996</v>
      </c>
      <c r="AJ34" s="216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2">
        <v>53.52</v>
      </c>
      <c r="D35" s="212">
        <v>51.25</v>
      </c>
      <c r="E35" s="212">
        <v>59.12</v>
      </c>
      <c r="F35" s="212">
        <v>65.87</v>
      </c>
      <c r="G35" s="212">
        <v>74.569999999999993</v>
      </c>
      <c r="H35" s="74">
        <f t="shared" si="12"/>
        <v>0.13207833611659314</v>
      </c>
      <c r="I35" s="213">
        <f t="shared" si="13"/>
        <v>8.6999999999999886</v>
      </c>
      <c r="P35" s="19" t="s">
        <v>48</v>
      </c>
      <c r="Q35" s="212">
        <v>28.760000000000005</v>
      </c>
      <c r="R35" s="213">
        <v>28.24</v>
      </c>
      <c r="S35" s="213">
        <v>42.01</v>
      </c>
      <c r="T35" s="213">
        <v>51.99</v>
      </c>
      <c r="U35" s="213">
        <v>61.31</v>
      </c>
      <c r="V35" s="74">
        <f t="shared" si="14"/>
        <v>0.17926524331602223</v>
      </c>
      <c r="W35" s="213">
        <f t="shared" si="15"/>
        <v>9.32</v>
      </c>
      <c r="AE35" s="19" t="s">
        <v>48</v>
      </c>
      <c r="AF35" s="215">
        <v>46497100.399999999</v>
      </c>
      <c r="AG35" s="216">
        <v>54944687.289999999</v>
      </c>
      <c r="AH35" s="216">
        <v>136922674.63999999</v>
      </c>
      <c r="AI35" s="216">
        <v>177625996.66999999</v>
      </c>
      <c r="AJ35" s="216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2">
        <v>86.79</v>
      </c>
      <c r="D36" s="212">
        <v>84.44</v>
      </c>
      <c r="E36" s="212">
        <v>89.45</v>
      </c>
      <c r="F36" s="212">
        <v>98.5</v>
      </c>
      <c r="G36" s="212">
        <v>108.5</v>
      </c>
      <c r="H36" s="74">
        <f>G36/F36-1</f>
        <v>0.10152284263959399</v>
      </c>
      <c r="I36" s="213">
        <f t="shared" si="13"/>
        <v>10</v>
      </c>
      <c r="P36" s="19" t="s">
        <v>49</v>
      </c>
      <c r="Q36" s="212">
        <v>49.1</v>
      </c>
      <c r="R36" s="213">
        <v>45.63</v>
      </c>
      <c r="S36" s="213">
        <v>64.64</v>
      </c>
      <c r="T36" s="213">
        <v>73.62</v>
      </c>
      <c r="U36" s="213">
        <v>81.849999999999994</v>
      </c>
      <c r="V36" s="74">
        <f t="shared" si="14"/>
        <v>0.11179027438196121</v>
      </c>
      <c r="W36" s="213">
        <f t="shared" si="15"/>
        <v>8.2299999999999898</v>
      </c>
      <c r="AE36" s="19" t="s">
        <v>49</v>
      </c>
      <c r="AF36" s="215">
        <v>3114952.08</v>
      </c>
      <c r="AG36" s="216">
        <v>4498900.47</v>
      </c>
      <c r="AH36" s="216">
        <v>7864755.4299999997</v>
      </c>
      <c r="AI36" s="216">
        <v>9097368.0999999996</v>
      </c>
      <c r="AJ36" s="216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2">
        <v>106.13</v>
      </c>
      <c r="D37" s="212">
        <v>125.31</v>
      </c>
      <c r="E37" s="212">
        <v>128.06</v>
      </c>
      <c r="F37" s="212">
        <v>149.08000000000001</v>
      </c>
      <c r="G37" s="212">
        <v>167.62</v>
      </c>
      <c r="H37" s="74">
        <f t="shared" ref="H37:H40" si="18">G37/F37-1</f>
        <v>0.12436275825060372</v>
      </c>
      <c r="I37" s="213">
        <f t="shared" si="13"/>
        <v>18.539999999999992</v>
      </c>
      <c r="P37" s="19" t="s">
        <v>50</v>
      </c>
      <c r="Q37" s="212">
        <v>64.31</v>
      </c>
      <c r="R37" s="213">
        <v>82.55</v>
      </c>
      <c r="S37" s="213">
        <v>96.70999999999998</v>
      </c>
      <c r="T37" s="213">
        <v>122.12</v>
      </c>
      <c r="U37" s="213">
        <v>143.97</v>
      </c>
      <c r="V37" s="74">
        <f t="shared" si="14"/>
        <v>0.17892237143792977</v>
      </c>
      <c r="W37" s="213">
        <f t="shared" si="15"/>
        <v>21.849999999999994</v>
      </c>
      <c r="AE37" s="19" t="s">
        <v>50</v>
      </c>
      <c r="AF37" s="215">
        <v>18804870.850000001</v>
      </c>
      <c r="AG37" s="216">
        <v>30921945.879999999</v>
      </c>
      <c r="AH37" s="216">
        <v>58482134.030000001</v>
      </c>
      <c r="AI37" s="216">
        <v>79534420.480000004</v>
      </c>
      <c r="AJ37" s="216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2">
        <v>64.19</v>
      </c>
      <c r="D38" s="212">
        <v>68.989999999999995</v>
      </c>
      <c r="E38" s="212">
        <v>76.34</v>
      </c>
      <c r="F38" s="212">
        <v>86.65</v>
      </c>
      <c r="G38" s="212">
        <v>96.86</v>
      </c>
      <c r="H38" s="74">
        <f t="shared" si="18"/>
        <v>0.1178303519907673</v>
      </c>
      <c r="I38" s="213">
        <f t="shared" si="13"/>
        <v>10.209999999999994</v>
      </c>
      <c r="P38" s="19" t="s">
        <v>51</v>
      </c>
      <c r="Q38" s="212">
        <v>33.54</v>
      </c>
      <c r="R38" s="213">
        <v>37.840000000000003</v>
      </c>
      <c r="S38" s="213">
        <v>53.16</v>
      </c>
      <c r="T38" s="213">
        <v>62.04999999999999</v>
      </c>
      <c r="U38" s="213">
        <v>69.75</v>
      </c>
      <c r="V38" s="74">
        <f t="shared" si="14"/>
        <v>0.12409347300564089</v>
      </c>
      <c r="W38" s="213">
        <f t="shared" si="15"/>
        <v>7.7000000000000099</v>
      </c>
      <c r="AE38" s="19" t="s">
        <v>51</v>
      </c>
      <c r="AF38" s="215">
        <v>10173605.369999999</v>
      </c>
      <c r="AG38" s="216">
        <v>16610861.380000001</v>
      </c>
      <c r="AH38" s="216">
        <v>27747259.210000001</v>
      </c>
      <c r="AI38" s="216">
        <v>33504230.199999999</v>
      </c>
      <c r="AJ38" s="216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2">
        <v>102.24</v>
      </c>
      <c r="D39" s="212">
        <v>98.71</v>
      </c>
      <c r="E39" s="212">
        <v>114.5</v>
      </c>
      <c r="F39" s="212">
        <v>129.04</v>
      </c>
      <c r="G39" s="212">
        <v>138.44999999999999</v>
      </c>
      <c r="H39" s="74">
        <f t="shared" si="18"/>
        <v>7.292312461252326E-2</v>
      </c>
      <c r="I39" s="213">
        <f t="shared" si="13"/>
        <v>9.4099999999999966</v>
      </c>
      <c r="P39" s="19" t="s">
        <v>52</v>
      </c>
      <c r="Q39" s="212">
        <v>50.94</v>
      </c>
      <c r="R39" s="213">
        <v>53.72</v>
      </c>
      <c r="S39" s="213">
        <v>88.72</v>
      </c>
      <c r="T39" s="213">
        <v>108.87</v>
      </c>
      <c r="U39" s="213">
        <v>119.53</v>
      </c>
      <c r="V39" s="74">
        <f t="shared" si="14"/>
        <v>9.791494442913562E-2</v>
      </c>
      <c r="W39" s="213">
        <f t="shared" si="15"/>
        <v>10.659999999999997</v>
      </c>
      <c r="AE39" s="19" t="s">
        <v>52</v>
      </c>
      <c r="AF39" s="215">
        <v>28411183</v>
      </c>
      <c r="AG39" s="216">
        <v>34127770.07</v>
      </c>
      <c r="AH39" s="216">
        <v>88124626.280000001</v>
      </c>
      <c r="AI39" s="216">
        <v>107018992.04000001</v>
      </c>
      <c r="AJ39" s="216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2">
        <v>58.1</v>
      </c>
      <c r="D40" s="212">
        <v>74.28</v>
      </c>
      <c r="E40" s="212">
        <v>64.23</v>
      </c>
      <c r="F40" s="212">
        <v>69.86</v>
      </c>
      <c r="G40" s="212">
        <v>72.739999999999995</v>
      </c>
      <c r="H40" s="74">
        <f t="shared" si="18"/>
        <v>4.1225307758373742E-2</v>
      </c>
      <c r="I40" s="213">
        <f t="shared" si="13"/>
        <v>2.8799999999999955</v>
      </c>
      <c r="P40" s="23" t="s">
        <v>53</v>
      </c>
      <c r="Q40" s="212">
        <v>22.7</v>
      </c>
      <c r="R40" s="213">
        <v>29.35</v>
      </c>
      <c r="S40" s="213">
        <v>43.18</v>
      </c>
      <c r="T40" s="213">
        <v>54</v>
      </c>
      <c r="U40" s="213">
        <v>56.57</v>
      </c>
      <c r="V40" s="74">
        <f t="shared" si="14"/>
        <v>4.7592592592592631E-2</v>
      </c>
      <c r="W40" s="213">
        <f t="shared" si="15"/>
        <v>2.5700000000000003</v>
      </c>
      <c r="AE40" s="23" t="s">
        <v>53</v>
      </c>
      <c r="AF40" s="215">
        <v>7215296.4500000002</v>
      </c>
      <c r="AG40" s="216">
        <v>12828760.220000001</v>
      </c>
      <c r="AH40" s="216">
        <v>20416665.23</v>
      </c>
      <c r="AI40" s="216">
        <v>24141003.859999999</v>
      </c>
      <c r="AJ40" s="216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3" t="s">
        <v>55</v>
      </c>
      <c r="C42" s="303"/>
      <c r="D42" s="303"/>
      <c r="E42" s="303"/>
      <c r="F42" s="303"/>
      <c r="G42" s="303"/>
      <c r="H42" s="303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66" t="s">
        <v>160</v>
      </c>
      <c r="C43" s="266"/>
      <c r="D43" s="266"/>
      <c r="E43" s="266"/>
      <c r="F43" s="266"/>
      <c r="G43" s="266"/>
      <c r="H43" s="266"/>
      <c r="P43" s="266" t="s">
        <v>161</v>
      </c>
      <c r="Q43" s="266"/>
      <c r="R43" s="266"/>
      <c r="S43" s="266"/>
      <c r="T43" s="266"/>
      <c r="U43" s="266"/>
      <c r="V43" s="266"/>
      <c r="W43" s="266"/>
      <c r="AE43" s="304" t="s">
        <v>162</v>
      </c>
      <c r="AF43" s="304"/>
      <c r="AG43" s="304"/>
      <c r="AH43" s="304"/>
      <c r="AI43" s="304"/>
      <c r="AJ43" s="304"/>
      <c r="AK43" s="304"/>
      <c r="AL43" s="304"/>
      <c r="AM43" s="304"/>
    </row>
    <row r="44" spans="2:39" ht="24" customHeight="1" x14ac:dyDescent="0.25">
      <c r="B44" s="266" t="s">
        <v>163</v>
      </c>
      <c r="C44" s="266"/>
      <c r="D44" s="266"/>
      <c r="E44" s="266"/>
      <c r="F44" s="266"/>
      <c r="G44" s="266"/>
      <c r="H44" s="266"/>
      <c r="P44" s="305" t="s">
        <v>164</v>
      </c>
      <c r="Q44" s="305"/>
      <c r="R44" s="305"/>
      <c r="S44" s="305"/>
      <c r="T44" s="305"/>
      <c r="U44" s="305"/>
      <c r="V44" s="305"/>
      <c r="W44" s="305"/>
      <c r="AF44" s="123"/>
      <c r="AG44" s="123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C6818-6575-4983-AF69-4FEBE75E179E}">
  <sheetPr codeName="Hoja36"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560DD-5B31-4B84-A4C5-054C07DE1D27}">
  <sheetPr codeName="Hoja37"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295</v>
      </c>
      <c r="C1" s="1"/>
      <c r="D1" s="1"/>
      <c r="F1" s="221"/>
      <c r="G1" s="221"/>
      <c r="H1" s="221"/>
      <c r="J1" s="221"/>
    </row>
    <row r="3" spans="1:31" s="4" customFormat="1" ht="25.5" customHeight="1" thickBot="1" x14ac:dyDescent="0.3">
      <c r="B3" s="62" t="s">
        <v>296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304</v>
      </c>
      <c r="D5" s="171" t="s">
        <v>305</v>
      </c>
      <c r="E5" s="171" t="s">
        <v>306</v>
      </c>
      <c r="F5" s="171" t="s">
        <v>307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308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309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22" t="s">
        <v>168</v>
      </c>
      <c r="C6" s="223">
        <v>14599</v>
      </c>
      <c r="D6" s="223">
        <v>2476</v>
      </c>
      <c r="E6" s="223">
        <v>11584</v>
      </c>
      <c r="F6" s="223">
        <v>15634</v>
      </c>
      <c r="G6" s="224">
        <f t="shared" ref="G6:G11" si="0">F6/E6-1</f>
        <v>0.34962016574585641</v>
      </c>
      <c r="H6" s="223">
        <f t="shared" ref="H6:H11" si="1">F6-E6</f>
        <v>4050</v>
      </c>
      <c r="I6" s="224"/>
      <c r="J6" s="223">
        <v>17228</v>
      </c>
      <c r="K6" s="224">
        <f t="shared" ref="K6:K11" si="2">J6/F6-1</f>
        <v>0.10195727261097609</v>
      </c>
      <c r="L6" s="223">
        <f t="shared" ref="L6:L11" si="3">J6-F6</f>
        <v>1594</v>
      </c>
      <c r="M6" s="224"/>
      <c r="N6" s="223">
        <v>20420</v>
      </c>
      <c r="O6" s="224">
        <f t="shared" ref="O6:O11" si="4">N6/J6-1</f>
        <v>0.18527977710703514</v>
      </c>
      <c r="P6" s="223">
        <f t="shared" ref="P6:P11" si="5">N6-J6</f>
        <v>3192</v>
      </c>
      <c r="Q6" s="224">
        <f>N6/C6-1</f>
        <v>0.39872594013288576</v>
      </c>
      <c r="R6" s="223">
        <f>N6-C6</f>
        <v>5821</v>
      </c>
      <c r="S6" s="224"/>
      <c r="T6" s="224"/>
      <c r="V6" s="29"/>
      <c r="AE6" s="1"/>
    </row>
    <row r="7" spans="1:31" ht="18.75" x14ac:dyDescent="0.3">
      <c r="A7" s="4"/>
      <c r="B7" s="222" t="s">
        <v>169</v>
      </c>
      <c r="C7" s="223">
        <v>3097</v>
      </c>
      <c r="D7" s="223">
        <v>929</v>
      </c>
      <c r="E7" s="223">
        <v>1925</v>
      </c>
      <c r="F7" s="223">
        <v>2578</v>
      </c>
      <c r="G7" s="224">
        <f t="shared" si="0"/>
        <v>0.33922077922077931</v>
      </c>
      <c r="H7" s="223">
        <f t="shared" si="1"/>
        <v>653</v>
      </c>
      <c r="I7" s="224">
        <f>F7/$F$7</f>
        <v>1</v>
      </c>
      <c r="J7" s="223">
        <v>2281</v>
      </c>
      <c r="K7" s="224">
        <f t="shared" si="2"/>
        <v>-0.11520558572536854</v>
      </c>
      <c r="L7" s="223">
        <f t="shared" si="3"/>
        <v>-297</v>
      </c>
      <c r="M7" s="224">
        <f>J7/$J$7</f>
        <v>1</v>
      </c>
      <c r="N7" s="223">
        <v>2599</v>
      </c>
      <c r="O7" s="224">
        <f t="shared" si="4"/>
        <v>0.13941253836036815</v>
      </c>
      <c r="P7" s="223">
        <f t="shared" si="5"/>
        <v>318</v>
      </c>
      <c r="Q7" s="224">
        <f t="shared" ref="Q7:Q11" si="6">N7/C7-1</f>
        <v>-0.16080077494349365</v>
      </c>
      <c r="R7" s="223">
        <f t="shared" ref="R7:R11" si="7">N7-C7</f>
        <v>-498</v>
      </c>
      <c r="S7" s="224">
        <f>N7/$N$7</f>
        <v>1</v>
      </c>
      <c r="T7" s="224">
        <f>N7/$N$6</f>
        <v>0.12727717923604309</v>
      </c>
      <c r="V7" s="29"/>
      <c r="W7" s="79"/>
      <c r="AE7" s="1" t="s">
        <v>170</v>
      </c>
    </row>
    <row r="8" spans="1:31" ht="15.75" x14ac:dyDescent="0.25">
      <c r="A8" s="4"/>
      <c r="B8" s="225" t="s">
        <v>100</v>
      </c>
      <c r="C8" s="226">
        <v>2712</v>
      </c>
      <c r="D8" s="226">
        <v>87</v>
      </c>
      <c r="E8" s="226">
        <v>1030</v>
      </c>
      <c r="F8" s="226">
        <v>2122</v>
      </c>
      <c r="G8" s="227">
        <f t="shared" si="0"/>
        <v>1.0601941747572816</v>
      </c>
      <c r="H8" s="226">
        <f t="shared" si="1"/>
        <v>1092</v>
      </c>
      <c r="I8" s="227">
        <f>F8/$F$7</f>
        <v>0.82311869666408066</v>
      </c>
      <c r="J8" s="226">
        <v>1745</v>
      </c>
      <c r="K8" s="227">
        <f t="shared" si="2"/>
        <v>-0.1776625824693685</v>
      </c>
      <c r="L8" s="226">
        <f t="shared" si="3"/>
        <v>-377</v>
      </c>
      <c r="M8" s="227">
        <f>J8/$J$7</f>
        <v>0.76501534414730377</v>
      </c>
      <c r="N8" s="226">
        <v>1965</v>
      </c>
      <c r="O8" s="227">
        <f t="shared" si="4"/>
        <v>0.12607449856733521</v>
      </c>
      <c r="P8" s="226">
        <f t="shared" si="5"/>
        <v>220</v>
      </c>
      <c r="Q8" s="227">
        <f t="shared" si="6"/>
        <v>-0.27544247787610621</v>
      </c>
      <c r="R8" s="226">
        <f t="shared" si="7"/>
        <v>-747</v>
      </c>
      <c r="S8" s="227">
        <f>N8/$N$7</f>
        <v>0.75606002308580222</v>
      </c>
      <c r="T8" s="227">
        <f>N8/$N$6</f>
        <v>9.6229187071498537E-2</v>
      </c>
      <c r="V8" s="29"/>
      <c r="W8" s="79"/>
      <c r="AE8" s="1" t="s">
        <v>171</v>
      </c>
    </row>
    <row r="9" spans="1:31" s="4" customFormat="1" x14ac:dyDescent="0.25">
      <c r="B9" s="228" t="s">
        <v>103</v>
      </c>
      <c r="C9" s="229">
        <v>385</v>
      </c>
      <c r="D9" s="229">
        <v>842</v>
      </c>
      <c r="E9" s="229">
        <v>895</v>
      </c>
      <c r="F9" s="229">
        <v>456</v>
      </c>
      <c r="G9" s="230">
        <f t="shared" si="0"/>
        <v>-0.49050279329608937</v>
      </c>
      <c r="H9" s="231">
        <f t="shared" si="1"/>
        <v>-439</v>
      </c>
      <c r="I9" s="232">
        <f>F9/$F$7</f>
        <v>0.17688130333591931</v>
      </c>
      <c r="J9" s="229">
        <v>536</v>
      </c>
      <c r="K9" s="230">
        <f t="shared" si="2"/>
        <v>0.17543859649122817</v>
      </c>
      <c r="L9" s="231">
        <f t="shared" si="3"/>
        <v>80</v>
      </c>
      <c r="M9" s="232">
        <f>J9/$J$7</f>
        <v>0.23498465585269618</v>
      </c>
      <c r="N9" s="229">
        <v>634</v>
      </c>
      <c r="O9" s="230">
        <f t="shared" si="4"/>
        <v>0.18283582089552231</v>
      </c>
      <c r="P9" s="231">
        <f t="shared" si="5"/>
        <v>98</v>
      </c>
      <c r="Q9" s="230">
        <f t="shared" si="6"/>
        <v>0.64675324675324686</v>
      </c>
      <c r="R9" s="231">
        <f t="shared" si="7"/>
        <v>249</v>
      </c>
      <c r="S9" s="232">
        <f>N9/$N$7</f>
        <v>0.24393997691419778</v>
      </c>
      <c r="T9" s="232">
        <f>N9/$N$6</f>
        <v>3.1047992164544565E-2</v>
      </c>
      <c r="V9" s="29"/>
      <c r="W9" s="79"/>
      <c r="AE9" s="1" t="s">
        <v>172</v>
      </c>
    </row>
    <row r="10" spans="1:31" s="4" customFormat="1" x14ac:dyDescent="0.25">
      <c r="B10" s="233" t="s">
        <v>173</v>
      </c>
      <c r="C10" s="29">
        <v>346</v>
      </c>
      <c r="D10" s="29">
        <v>842</v>
      </c>
      <c r="E10" s="29">
        <v>556</v>
      </c>
      <c r="F10" s="29">
        <v>277</v>
      </c>
      <c r="G10" s="22">
        <f t="shared" si="0"/>
        <v>-0.50179856115107913</v>
      </c>
      <c r="H10" s="20">
        <f t="shared" si="1"/>
        <v>-279</v>
      </c>
      <c r="I10" s="31">
        <f>F10/$F$7</f>
        <v>0.10744763382467029</v>
      </c>
      <c r="J10" s="29">
        <v>33</v>
      </c>
      <c r="K10" s="22">
        <f t="shared" si="2"/>
        <v>-0.88086642599277976</v>
      </c>
      <c r="L10" s="20">
        <f t="shared" si="3"/>
        <v>-244</v>
      </c>
      <c r="M10" s="31">
        <f>J10/$J$7</f>
        <v>1.446733888645331E-2</v>
      </c>
      <c r="N10" s="29">
        <v>621</v>
      </c>
      <c r="O10" s="22">
        <f t="shared" si="4"/>
        <v>17.818181818181817</v>
      </c>
      <c r="P10" s="20">
        <f t="shared" si="5"/>
        <v>588</v>
      </c>
      <c r="Q10" s="22">
        <f t="shared" si="6"/>
        <v>0.7947976878612717</v>
      </c>
      <c r="R10" s="20">
        <f t="shared" si="7"/>
        <v>275</v>
      </c>
      <c r="S10" s="31">
        <f>N10/$N$7</f>
        <v>0.23893805309734514</v>
      </c>
      <c r="T10" s="31">
        <f>N10/$N$6</f>
        <v>3.041136141038198E-2</v>
      </c>
      <c r="V10" s="29"/>
      <c r="W10" s="79"/>
      <c r="AE10" s="1" t="s">
        <v>174</v>
      </c>
    </row>
    <row r="11" spans="1:31" s="4" customFormat="1" x14ac:dyDescent="0.25">
      <c r="B11" s="233" t="s">
        <v>175</v>
      </c>
      <c r="C11" s="29">
        <f>C9-C10</f>
        <v>39</v>
      </c>
      <c r="D11" s="29">
        <f>D9-D10</f>
        <v>0</v>
      </c>
      <c r="E11" s="29">
        <f>E9-E10</f>
        <v>339</v>
      </c>
      <c r="F11" s="29">
        <f>F9-F10</f>
        <v>179</v>
      </c>
      <c r="G11" s="22">
        <f t="shared" si="0"/>
        <v>-0.471976401179941</v>
      </c>
      <c r="H11" s="20">
        <f t="shared" si="1"/>
        <v>-160</v>
      </c>
      <c r="I11" s="31">
        <f>F11/$F$7</f>
        <v>6.9433669511249033E-2</v>
      </c>
      <c r="J11" s="29">
        <f>J9-J10</f>
        <v>503</v>
      </c>
      <c r="K11" s="22">
        <f t="shared" si="2"/>
        <v>1.8100558659217878</v>
      </c>
      <c r="L11" s="20">
        <f t="shared" si="3"/>
        <v>324</v>
      </c>
      <c r="M11" s="31">
        <f>J11/$J$7</f>
        <v>0.22051731696624288</v>
      </c>
      <c r="N11" s="29">
        <f>N9-N10</f>
        <v>13</v>
      </c>
      <c r="O11" s="22">
        <f t="shared" si="4"/>
        <v>-0.97415506958250497</v>
      </c>
      <c r="P11" s="20">
        <f t="shared" si="5"/>
        <v>-490</v>
      </c>
      <c r="Q11" s="22">
        <f t="shared" si="6"/>
        <v>-0.66666666666666674</v>
      </c>
      <c r="R11" s="20">
        <f t="shared" si="7"/>
        <v>-26</v>
      </c>
      <c r="S11" s="31">
        <f>N11/$N$7</f>
        <v>5.001923816852636E-3</v>
      </c>
      <c r="T11" s="31">
        <f>N11/$N$6</f>
        <v>6.3663075416258569E-4</v>
      </c>
      <c r="V11" s="29"/>
      <c r="W11" s="79"/>
      <c r="AE11" s="1" t="s">
        <v>176</v>
      </c>
    </row>
    <row r="12" spans="1:31" s="4" customFormat="1" ht="7.5" customHeight="1" x14ac:dyDescent="0.25"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AE12" s="1" t="s">
        <v>177</v>
      </c>
    </row>
    <row r="13" spans="1:31" s="4" customFormat="1" x14ac:dyDescent="0.25">
      <c r="B13" s="170" t="s">
        <v>178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179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8" t="s">
        <v>180</v>
      </c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181</v>
      </c>
      <c r="N39" s="14">
        <v>2021</v>
      </c>
      <c r="O39" s="14" t="s">
        <v>181</v>
      </c>
      <c r="P39" s="14" t="s">
        <v>182</v>
      </c>
      <c r="Q39" s="14" t="s">
        <v>183</v>
      </c>
      <c r="R39" s="14" t="s">
        <v>184</v>
      </c>
      <c r="S39" s="87"/>
      <c r="T39" s="87"/>
      <c r="AE39" s="1"/>
    </row>
    <row r="40" spans="2:31" s="4" customFormat="1" ht="18.75" hidden="1" x14ac:dyDescent="0.3">
      <c r="B40" s="222" t="s">
        <v>168</v>
      </c>
      <c r="C40" s="222"/>
      <c r="D40" s="222"/>
      <c r="E40" s="223"/>
      <c r="F40" s="223"/>
      <c r="G40" s="223"/>
      <c r="H40" s="223"/>
      <c r="I40" s="223"/>
      <c r="J40" s="223">
        <v>1824653</v>
      </c>
      <c r="K40" s="223"/>
      <c r="L40" s="223"/>
      <c r="M40" s="224"/>
      <c r="N40" s="223">
        <v>2354005</v>
      </c>
      <c r="O40" s="224"/>
      <c r="P40" s="224">
        <v>1</v>
      </c>
      <c r="Q40" s="224">
        <v>0.2901110512519367</v>
      </c>
      <c r="R40" s="223">
        <v>529352</v>
      </c>
      <c r="S40" s="235"/>
      <c r="T40" s="235"/>
      <c r="AE40" s="1"/>
    </row>
    <row r="41" spans="2:31" ht="18.75" hidden="1" x14ac:dyDescent="0.3">
      <c r="B41" s="222" t="s">
        <v>169</v>
      </c>
      <c r="C41" s="222"/>
      <c r="D41" s="222"/>
      <c r="E41" s="223"/>
      <c r="F41" s="223"/>
      <c r="G41" s="223"/>
      <c r="H41" s="223"/>
      <c r="I41" s="223"/>
      <c r="J41" s="223">
        <v>603938</v>
      </c>
      <c r="K41" s="223"/>
      <c r="L41" s="223"/>
      <c r="M41" s="224">
        <v>1</v>
      </c>
      <c r="N41" s="223">
        <v>936181</v>
      </c>
      <c r="O41" s="224">
        <v>1</v>
      </c>
      <c r="P41" s="224">
        <v>0.39769711619134201</v>
      </c>
      <c r="Q41" s="224">
        <v>0.55012766211101138</v>
      </c>
      <c r="R41" s="223">
        <v>332243</v>
      </c>
      <c r="S41" s="235"/>
      <c r="T41" s="235"/>
      <c r="AE41" s="1" t="s">
        <v>170</v>
      </c>
    </row>
    <row r="42" spans="2:31" ht="15.75" hidden="1" x14ac:dyDescent="0.25">
      <c r="B42" s="225" t="s">
        <v>100</v>
      </c>
      <c r="C42" s="225"/>
      <c r="D42" s="225"/>
      <c r="E42" s="226"/>
      <c r="F42" s="226"/>
      <c r="G42" s="226"/>
      <c r="H42" s="226"/>
      <c r="I42" s="226"/>
      <c r="J42" s="226">
        <v>276550.36166633503</v>
      </c>
      <c r="K42" s="226"/>
      <c r="L42" s="226"/>
      <c r="M42" s="227">
        <v>0.45791184139155844</v>
      </c>
      <c r="N42" s="226">
        <v>430252.45635520399</v>
      </c>
      <c r="O42" s="227">
        <v>0.4595825554622493</v>
      </c>
      <c r="P42" s="227">
        <v>0.18277465695918402</v>
      </c>
      <c r="Q42" s="227">
        <v>0.55578337978930015</v>
      </c>
      <c r="R42" s="226">
        <v>153702.09468886897</v>
      </c>
      <c r="S42" s="236"/>
      <c r="T42" s="236"/>
      <c r="AE42" s="1" t="s">
        <v>171</v>
      </c>
    </row>
    <row r="43" spans="2:31" s="4" customFormat="1" hidden="1" x14ac:dyDescent="0.25">
      <c r="B43" s="228" t="s">
        <v>103</v>
      </c>
      <c r="C43" s="237"/>
      <c r="D43" s="237"/>
      <c r="E43" s="229"/>
      <c r="F43" s="229"/>
      <c r="G43" s="229"/>
      <c r="H43" s="229"/>
      <c r="I43" s="229"/>
      <c r="J43" s="229">
        <v>327387.63833385095</v>
      </c>
      <c r="K43" s="229"/>
      <c r="L43" s="229"/>
      <c r="M43" s="232">
        <v>0.54208815860874948</v>
      </c>
      <c r="N43" s="229">
        <v>505927.5436448183</v>
      </c>
      <c r="O43" s="232">
        <v>0.54041637636826456</v>
      </c>
      <c r="P43" s="232">
        <v>0.21492203442423372</v>
      </c>
      <c r="Q43" s="230">
        <v>0.54534711884540576</v>
      </c>
      <c r="R43" s="231">
        <v>178539.90531096736</v>
      </c>
      <c r="S43" s="238"/>
      <c r="T43" s="238"/>
      <c r="AE43" s="1" t="s">
        <v>172</v>
      </c>
    </row>
    <row r="44" spans="2:31" s="4" customFormat="1" hidden="1" x14ac:dyDescent="0.25">
      <c r="B44" s="233" t="s">
        <v>173</v>
      </c>
      <c r="C44" s="233"/>
      <c r="D44" s="233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174</v>
      </c>
    </row>
    <row r="45" spans="2:31" s="4" customFormat="1" hidden="1" x14ac:dyDescent="0.25">
      <c r="B45" s="233" t="s">
        <v>175</v>
      </c>
      <c r="C45" s="233"/>
      <c r="D45" s="233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176</v>
      </c>
    </row>
    <row r="46" spans="2:31" s="4" customFormat="1" ht="7.5" hidden="1" customHeight="1" x14ac:dyDescent="0.25"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AE46" s="1" t="s">
        <v>177</v>
      </c>
    </row>
    <row r="47" spans="2:31" s="4" customFormat="1" hidden="1" x14ac:dyDescent="0.25">
      <c r="B47" s="267" t="s">
        <v>178</v>
      </c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48"/>
      <c r="T47" s="48"/>
      <c r="AE47" s="1" t="s">
        <v>179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296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22" t="s">
        <v>168</v>
      </c>
      <c r="C124" s="223">
        <v>77467</v>
      </c>
      <c r="D124" s="223">
        <v>107459</v>
      </c>
      <c r="E124" s="223">
        <v>198873</v>
      </c>
      <c r="F124" s="223">
        <v>252588</v>
      </c>
      <c r="G124" s="224">
        <f t="shared" ref="G124:G129" si="8">F124/E124-1</f>
        <v>0.27009699657570407</v>
      </c>
      <c r="H124" s="223">
        <f t="shared" ref="H124:H129" si="9">F124-E124</f>
        <v>53715</v>
      </c>
      <c r="I124" s="224"/>
      <c r="J124" s="223">
        <v>239146</v>
      </c>
      <c r="K124" s="224"/>
      <c r="L124" s="224">
        <f t="shared" ref="L124:L129" si="10">J124/F124-1</f>
        <v>-5.3217096615832848E-2</v>
      </c>
      <c r="M124" s="223">
        <f t="shared" ref="M124:M129" si="11">J124-F124</f>
        <v>-13442</v>
      </c>
      <c r="N124" s="224">
        <f t="shared" ref="N124:N129" si="12">J124/D124-1</f>
        <v>1.2254627346243683</v>
      </c>
      <c r="O124" s="223">
        <f t="shared" ref="O124:O129" si="13">J124-D124</f>
        <v>131687</v>
      </c>
      <c r="Z124" s="1"/>
      <c r="AE124"/>
    </row>
    <row r="125" spans="2:31" ht="18.75" x14ac:dyDescent="0.3">
      <c r="B125" s="222" t="s">
        <v>169</v>
      </c>
      <c r="C125" s="223">
        <v>30584</v>
      </c>
      <c r="D125" s="223">
        <v>44398</v>
      </c>
      <c r="E125" s="223">
        <v>48630</v>
      </c>
      <c r="F125" s="223">
        <v>55684</v>
      </c>
      <c r="G125" s="224">
        <f t="shared" si="8"/>
        <v>0.14505449311124829</v>
      </c>
      <c r="H125" s="223">
        <f t="shared" si="9"/>
        <v>7054</v>
      </c>
      <c r="I125" s="224">
        <f>F125/$F$7</f>
        <v>21.599689681923973</v>
      </c>
      <c r="J125" s="223">
        <v>49807</v>
      </c>
      <c r="K125" s="224">
        <f>J125/$J$125</f>
        <v>1</v>
      </c>
      <c r="L125" s="224">
        <f t="shared" si="10"/>
        <v>-0.10554198692622652</v>
      </c>
      <c r="M125" s="223">
        <f t="shared" si="11"/>
        <v>-5877</v>
      </c>
      <c r="N125" s="224">
        <f t="shared" si="12"/>
        <v>0.1218298121537007</v>
      </c>
      <c r="O125" s="223">
        <f t="shared" si="13"/>
        <v>5409</v>
      </c>
      <c r="Z125" s="1"/>
      <c r="AE125"/>
    </row>
    <row r="126" spans="2:31" ht="15.75" x14ac:dyDescent="0.25">
      <c r="B126" s="225" t="s">
        <v>100</v>
      </c>
      <c r="C126" s="226">
        <v>25621</v>
      </c>
      <c r="D126" s="226">
        <v>20278</v>
      </c>
      <c r="E126" s="226">
        <v>32271</v>
      </c>
      <c r="F126" s="226">
        <v>36164</v>
      </c>
      <c r="G126" s="227">
        <f t="shared" si="8"/>
        <v>0.12063462551516846</v>
      </c>
      <c r="H126" s="226">
        <f t="shared" si="9"/>
        <v>3893</v>
      </c>
      <c r="I126" s="227">
        <f>F126/$F$7</f>
        <v>14.027928626842513</v>
      </c>
      <c r="J126" s="226">
        <v>33708</v>
      </c>
      <c r="K126" s="227">
        <f>J126/$J$125</f>
        <v>0.67677234123717545</v>
      </c>
      <c r="L126" s="227">
        <f t="shared" si="10"/>
        <v>-6.791284149983412E-2</v>
      </c>
      <c r="M126" s="226">
        <f t="shared" si="11"/>
        <v>-2456</v>
      </c>
      <c r="N126" s="227">
        <f t="shared" si="12"/>
        <v>0.66229411184534959</v>
      </c>
      <c r="O126" s="226">
        <f t="shared" si="13"/>
        <v>13430</v>
      </c>
      <c r="Z126" s="1"/>
      <c r="AE126"/>
    </row>
    <row r="127" spans="2:31" x14ac:dyDescent="0.25">
      <c r="B127" s="228" t="s">
        <v>103</v>
      </c>
      <c r="C127" s="229">
        <v>4963</v>
      </c>
      <c r="D127" s="229">
        <v>24120</v>
      </c>
      <c r="E127" s="229">
        <v>16359</v>
      </c>
      <c r="F127" s="229">
        <v>19520</v>
      </c>
      <c r="G127" s="230">
        <f t="shared" si="8"/>
        <v>0.19322696986368371</v>
      </c>
      <c r="H127" s="231">
        <f t="shared" si="9"/>
        <v>3161</v>
      </c>
      <c r="I127" s="232">
        <f>F127/$F$7</f>
        <v>7.5717610550814589</v>
      </c>
      <c r="J127" s="229">
        <v>16099</v>
      </c>
      <c r="K127" s="232">
        <f>J127/$J$125</f>
        <v>0.3232276587628245</v>
      </c>
      <c r="L127" s="230">
        <f t="shared" si="10"/>
        <v>-0.17525614754098362</v>
      </c>
      <c r="M127" s="231">
        <f t="shared" si="11"/>
        <v>-3421</v>
      </c>
      <c r="N127" s="230">
        <f t="shared" si="12"/>
        <v>-0.33254560530679933</v>
      </c>
      <c r="O127" s="231">
        <f t="shared" si="13"/>
        <v>-8021</v>
      </c>
      <c r="Z127" s="1"/>
      <c r="AE127"/>
    </row>
    <row r="128" spans="2:31" x14ac:dyDescent="0.25">
      <c r="B128" s="233" t="s">
        <v>173</v>
      </c>
      <c r="C128" s="29">
        <v>2831</v>
      </c>
      <c r="D128" s="29">
        <v>14998</v>
      </c>
      <c r="E128" s="29">
        <v>8360</v>
      </c>
      <c r="F128" s="29">
        <v>14731</v>
      </c>
      <c r="G128" s="22">
        <f t="shared" si="8"/>
        <v>0.76208133971291869</v>
      </c>
      <c r="H128" s="20">
        <f t="shared" si="9"/>
        <v>6371</v>
      </c>
      <c r="I128" s="31">
        <f>F128/$F$7</f>
        <v>5.714119472459271</v>
      </c>
      <c r="J128" s="29">
        <v>8530</v>
      </c>
      <c r="K128" s="31">
        <f>J128/$J$125</f>
        <v>0.17126106772140462</v>
      </c>
      <c r="L128" s="22">
        <f t="shared" si="10"/>
        <v>-0.42094901907541915</v>
      </c>
      <c r="M128" s="20">
        <f t="shared" si="11"/>
        <v>-6201</v>
      </c>
      <c r="N128" s="22">
        <f t="shared" si="12"/>
        <v>-0.43125750100013338</v>
      </c>
      <c r="O128" s="20">
        <f t="shared" si="13"/>
        <v>-6468</v>
      </c>
      <c r="Z128" s="1"/>
      <c r="AE128"/>
    </row>
    <row r="129" spans="2:31" x14ac:dyDescent="0.25">
      <c r="B129" s="233" t="s">
        <v>175</v>
      </c>
      <c r="C129" s="29">
        <f>C127-C128</f>
        <v>2132</v>
      </c>
      <c r="D129" s="29">
        <f>D127-D128</f>
        <v>9122</v>
      </c>
      <c r="E129" s="29">
        <f>E127-E128</f>
        <v>7999</v>
      </c>
      <c r="F129" s="29">
        <f>F127-F128</f>
        <v>4789</v>
      </c>
      <c r="G129" s="22">
        <f t="shared" si="8"/>
        <v>-0.40130016252031508</v>
      </c>
      <c r="H129" s="20">
        <f t="shared" si="9"/>
        <v>-3210</v>
      </c>
      <c r="I129" s="31">
        <f>F129/$F$7</f>
        <v>1.8576415826221877</v>
      </c>
      <c r="J129" s="29">
        <f>J127-J128</f>
        <v>7569</v>
      </c>
      <c r="K129" s="31">
        <f>J129/$J$125</f>
        <v>0.15196659104141988</v>
      </c>
      <c r="L129" s="22">
        <f t="shared" si="10"/>
        <v>0.58049697222802266</v>
      </c>
      <c r="M129" s="20">
        <f t="shared" si="11"/>
        <v>2780</v>
      </c>
      <c r="N129" s="22">
        <f t="shared" si="12"/>
        <v>-0.17024775268581449</v>
      </c>
      <c r="O129" s="20">
        <f t="shared" si="13"/>
        <v>-1553</v>
      </c>
      <c r="Z129" s="1"/>
      <c r="AE129"/>
    </row>
    <row r="130" spans="2:31" x14ac:dyDescent="0.25">
      <c r="B130" s="234"/>
      <c r="C130" s="23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Z130" s="1"/>
      <c r="AE130"/>
    </row>
    <row r="131" spans="2:31" x14ac:dyDescent="0.25">
      <c r="B131" s="170" t="s">
        <v>178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640C4-C21D-4D09-B320-E54042253B54}">
  <sheetPr codeName="Hoja38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297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304</v>
      </c>
      <c r="D5" s="239" t="s">
        <v>305</v>
      </c>
      <c r="E5" s="239" t="s">
        <v>306</v>
      </c>
      <c r="F5" s="240" t="str">
        <f>CONCATENATE("%/s total Tenerife ",RIGHT(E5,4))</f>
        <v>%/s total Tenerife 2022</v>
      </c>
      <c r="G5" s="239" t="s">
        <v>307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308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309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186</v>
      </c>
      <c r="C6" s="241">
        <v>3097</v>
      </c>
      <c r="D6" s="241">
        <v>929</v>
      </c>
      <c r="E6" s="241">
        <v>1925</v>
      </c>
      <c r="F6" s="242">
        <f>E6/$E$6</f>
        <v>1</v>
      </c>
      <c r="G6" s="241">
        <v>2578</v>
      </c>
      <c r="H6" s="242">
        <f>G6/E6-1</f>
        <v>0.33922077922077931</v>
      </c>
      <c r="I6" s="241">
        <f>G6-E6</f>
        <v>653</v>
      </c>
      <c r="J6" s="242">
        <f>G6/$G$6</f>
        <v>1</v>
      </c>
      <c r="K6" s="241">
        <v>2281</v>
      </c>
      <c r="L6" s="242">
        <f t="shared" ref="L6:L12" si="0">K6/G6-1</f>
        <v>-0.11520558572536854</v>
      </c>
      <c r="M6" s="241">
        <f t="shared" ref="M6:M12" si="1">K6-G6</f>
        <v>-297</v>
      </c>
      <c r="N6" s="242">
        <f>K6/$K$6</f>
        <v>1</v>
      </c>
      <c r="O6" s="241">
        <v>2599</v>
      </c>
      <c r="P6" s="242">
        <f t="shared" ref="P6:P11" si="2">O6/K6-1</f>
        <v>0.13941253836036815</v>
      </c>
      <c r="Q6" s="241">
        <f t="shared" ref="Q6:Q12" si="3">O6-K6</f>
        <v>318</v>
      </c>
      <c r="R6" s="242">
        <f>O6/C6-1</f>
        <v>-0.16080077494349365</v>
      </c>
      <c r="S6" s="241">
        <f>O6-C6</f>
        <v>-498</v>
      </c>
      <c r="T6" s="242">
        <f>O6/$O$6</f>
        <v>1</v>
      </c>
      <c r="V6" s="29"/>
      <c r="W6" s="79"/>
      <c r="AE6" s="1" t="s">
        <v>170</v>
      </c>
    </row>
    <row r="7" spans="1:31" s="4" customFormat="1" x14ac:dyDescent="0.25">
      <c r="B7" s="243" t="s">
        <v>187</v>
      </c>
      <c r="C7" s="244">
        <v>2541</v>
      </c>
      <c r="D7" s="244">
        <v>923</v>
      </c>
      <c r="E7" s="244">
        <v>1709</v>
      </c>
      <c r="F7" s="245">
        <f t="shared" ref="F7:F12" si="4">E7/$E$6</f>
        <v>0.8877922077922078</v>
      </c>
      <c r="G7" s="244">
        <v>2380</v>
      </c>
      <c r="H7" s="246">
        <f>G7/E7-1</f>
        <v>0.39262726740784082</v>
      </c>
      <c r="I7" s="247">
        <f>G7-E7</f>
        <v>671</v>
      </c>
      <c r="J7" s="245">
        <f>G7/$G$6</f>
        <v>0.92319627618308764</v>
      </c>
      <c r="K7" s="244">
        <v>2125</v>
      </c>
      <c r="L7" s="248">
        <f t="shared" si="0"/>
        <v>-0.1071428571428571</v>
      </c>
      <c r="M7" s="249">
        <f t="shared" si="1"/>
        <v>-255</v>
      </c>
      <c r="N7" s="245">
        <f>K7/$K$6</f>
        <v>0.9316089434458571</v>
      </c>
      <c r="O7" s="244">
        <v>2426</v>
      </c>
      <c r="P7" s="246">
        <f t="shared" si="2"/>
        <v>0.14164705882352946</v>
      </c>
      <c r="Q7" s="247">
        <f t="shared" si="3"/>
        <v>301</v>
      </c>
      <c r="R7" s="246">
        <f t="shared" ref="R7:R10" si="5">O7/C7-1</f>
        <v>-4.5257772530499785E-2</v>
      </c>
      <c r="S7" s="247">
        <f t="shared" ref="S7:S10" si="6">O7-C7</f>
        <v>-115</v>
      </c>
      <c r="T7" s="245">
        <f>O7/$O$6</f>
        <v>0.93343593689880722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0">
        <v>0</v>
      </c>
      <c r="D8" s="250">
        <v>0</v>
      </c>
      <c r="E8" s="250">
        <v>0</v>
      </c>
      <c r="F8" s="251">
        <f t="shared" si="4"/>
        <v>0</v>
      </c>
      <c r="G8" s="250">
        <v>0</v>
      </c>
      <c r="H8" s="252" t="str">
        <f>IFERROR(G8/E8-1,"-")</f>
        <v>-</v>
      </c>
      <c r="I8" s="253">
        <f t="shared" ref="I8:I12" si="7">G8-E8</f>
        <v>0</v>
      </c>
      <c r="J8" s="251">
        <f t="shared" ref="J8:J12" si="8">G8/$G$6</f>
        <v>0</v>
      </c>
      <c r="K8" s="250">
        <v>0</v>
      </c>
      <c r="L8" s="254" t="str">
        <f>IFERROR(K8/G8-1,"-")</f>
        <v>-</v>
      </c>
      <c r="M8" s="255" t="str">
        <f>IF(G8=0,"nd",K8-G8)</f>
        <v>nd</v>
      </c>
      <c r="N8" s="256">
        <f t="shared" ref="N8:N12" si="9">K8/$K$6</f>
        <v>0</v>
      </c>
      <c r="O8" s="250">
        <v>0</v>
      </c>
      <c r="P8" s="254" t="str">
        <f>IFERROR(O8/K8-1,"-")</f>
        <v>-</v>
      </c>
      <c r="Q8" s="257">
        <f t="shared" si="3"/>
        <v>0</v>
      </c>
      <c r="R8" s="254" t="str">
        <f>IFERROR(O8/C8-1,"-")</f>
        <v>-</v>
      </c>
      <c r="S8" s="257">
        <f t="shared" si="6"/>
        <v>0</v>
      </c>
      <c r="T8" s="256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0">
        <v>2541</v>
      </c>
      <c r="D9" s="250">
        <v>0</v>
      </c>
      <c r="E9" s="250">
        <v>0</v>
      </c>
      <c r="F9" s="256">
        <f t="shared" si="4"/>
        <v>0</v>
      </c>
      <c r="G9" s="250">
        <v>0</v>
      </c>
      <c r="H9" s="252" t="str">
        <f>IFERROR(G9/E9-1,"-")</f>
        <v>-</v>
      </c>
      <c r="I9" s="257">
        <f t="shared" si="7"/>
        <v>0</v>
      </c>
      <c r="J9" s="256">
        <f t="shared" si="8"/>
        <v>0</v>
      </c>
      <c r="K9" s="250">
        <v>0</v>
      </c>
      <c r="L9" s="254" t="str">
        <f>IFERROR(K9/G9-1,"-")</f>
        <v>-</v>
      </c>
      <c r="M9" s="255" t="str">
        <f>IF(G9=0,"nd",K9-G9)</f>
        <v>nd</v>
      </c>
      <c r="N9" s="256">
        <f t="shared" si="9"/>
        <v>0</v>
      </c>
      <c r="O9" s="250">
        <v>0</v>
      </c>
      <c r="P9" s="254" t="e">
        <f t="shared" si="2"/>
        <v>#DIV/0!</v>
      </c>
      <c r="Q9" s="257">
        <f t="shared" si="3"/>
        <v>0</v>
      </c>
      <c r="R9" s="258">
        <f t="shared" si="5"/>
        <v>-1</v>
      </c>
      <c r="S9" s="257">
        <f t="shared" si="6"/>
        <v>-2541</v>
      </c>
      <c r="T9" s="256">
        <f t="shared" si="10"/>
        <v>0</v>
      </c>
      <c r="V9" s="29"/>
      <c r="W9" s="79"/>
      <c r="AE9" s="1"/>
    </row>
    <row r="10" spans="1:31" s="4" customFormat="1" x14ac:dyDescent="0.25">
      <c r="B10" s="243" t="s">
        <v>188</v>
      </c>
      <c r="C10" s="259">
        <v>556</v>
      </c>
      <c r="D10" s="259">
        <v>6</v>
      </c>
      <c r="E10" s="259">
        <v>216</v>
      </c>
      <c r="F10" s="260">
        <f>IFERROR(E10/$E$6,"-")</f>
        <v>0.11220779220779221</v>
      </c>
      <c r="G10" s="259">
        <v>198</v>
      </c>
      <c r="H10" s="248">
        <f>IFERROR(G10/E10-1,"-")</f>
        <v>-8.333333333333337E-2</v>
      </c>
      <c r="I10" s="249">
        <f>IFERROR(G10-E10,"-")</f>
        <v>-18</v>
      </c>
      <c r="J10" s="260">
        <f>IFERROR(G10/$G$6,"-")</f>
        <v>7.6803723816912334E-2</v>
      </c>
      <c r="K10" s="259">
        <v>156</v>
      </c>
      <c r="L10" s="248">
        <f>IFERROR(K10/G10-1,"-")</f>
        <v>-0.21212121212121215</v>
      </c>
      <c r="M10" s="249">
        <f>IFERROR(K10-G10,"-")</f>
        <v>-42</v>
      </c>
      <c r="N10" s="260">
        <f>IFERROR(K10/$K$6,"-")</f>
        <v>6.8391056554142918E-2</v>
      </c>
      <c r="O10" s="259">
        <v>173</v>
      </c>
      <c r="P10" s="248">
        <f>IFERROR(O10/K10-1,"-")</f>
        <v>0.10897435897435903</v>
      </c>
      <c r="Q10" s="249">
        <f>IFERROR(O10-K10,"-")</f>
        <v>17</v>
      </c>
      <c r="R10" s="248">
        <f t="shared" si="5"/>
        <v>-0.68884892086330929</v>
      </c>
      <c r="S10" s="249">
        <f t="shared" si="6"/>
        <v>-383</v>
      </c>
      <c r="T10" s="260">
        <f>IFERROR(O10/$O$6,"-")</f>
        <v>6.6564063101192769E-2</v>
      </c>
      <c r="V10" s="29"/>
      <c r="W10" s="79"/>
      <c r="AE10" s="1"/>
    </row>
    <row r="11" spans="1:31" s="4" customFormat="1" hidden="1" x14ac:dyDescent="0.25">
      <c r="B11" s="97" t="s">
        <v>62</v>
      </c>
      <c r="C11" s="250">
        <v>287</v>
      </c>
      <c r="D11" s="250">
        <v>6</v>
      </c>
      <c r="E11" s="250">
        <v>99</v>
      </c>
      <c r="F11" s="256">
        <f t="shared" si="4"/>
        <v>5.1428571428571428E-2</v>
      </c>
      <c r="G11" s="250">
        <v>128</v>
      </c>
      <c r="H11" s="258">
        <f t="shared" ref="H11:H12" si="11">G11/E11-1</f>
        <v>0.29292929292929304</v>
      </c>
      <c r="I11" s="257">
        <f t="shared" si="7"/>
        <v>29</v>
      </c>
      <c r="J11" s="256">
        <f t="shared" si="8"/>
        <v>4.965089216446858E-2</v>
      </c>
      <c r="K11" s="250">
        <v>109</v>
      </c>
      <c r="L11" s="254">
        <f>K11/G11-1</f>
        <v>-0.1484375</v>
      </c>
      <c r="M11" s="257">
        <f t="shared" si="1"/>
        <v>-19</v>
      </c>
      <c r="N11" s="256">
        <f t="shared" si="9"/>
        <v>4.7786058746163963E-2</v>
      </c>
      <c r="O11" s="250">
        <v>146</v>
      </c>
      <c r="P11" s="258">
        <f t="shared" si="2"/>
        <v>0.33944954128440363</v>
      </c>
      <c r="Q11" s="257">
        <f t="shared" si="3"/>
        <v>37</v>
      </c>
      <c r="R11" s="258">
        <f t="shared" ref="R11:R12" si="12">O11/D11-1</f>
        <v>23.333333333333332</v>
      </c>
      <c r="S11" s="257">
        <f t="shared" ref="S11:S12" si="13">O11-D11</f>
        <v>140</v>
      </c>
      <c r="T11" s="256">
        <f t="shared" si="10"/>
        <v>5.6175452096960371E-2</v>
      </c>
      <c r="V11" s="29"/>
      <c r="W11" s="79"/>
      <c r="AE11" s="1"/>
    </row>
    <row r="12" spans="1:31" s="4" customFormat="1" hidden="1" x14ac:dyDescent="0.25">
      <c r="B12" s="97" t="s">
        <v>61</v>
      </c>
      <c r="C12" s="250" t="e">
        <v>#REF!</v>
      </c>
      <c r="D12" s="250" t="e">
        <v>#REF!</v>
      </c>
      <c r="E12" s="250" t="e">
        <v>#REF!</v>
      </c>
      <c r="F12" s="256" t="e">
        <f t="shared" si="4"/>
        <v>#REF!</v>
      </c>
      <c r="G12" s="250" t="e">
        <v>#REF!</v>
      </c>
      <c r="H12" s="258" t="e">
        <f t="shared" si="11"/>
        <v>#REF!</v>
      </c>
      <c r="I12" s="257" t="e">
        <f t="shared" si="7"/>
        <v>#REF!</v>
      </c>
      <c r="J12" s="256" t="e">
        <f t="shared" si="8"/>
        <v>#REF!</v>
      </c>
      <c r="K12" s="250" t="e">
        <v>#REF!</v>
      </c>
      <c r="L12" s="254" t="e">
        <f t="shared" si="0"/>
        <v>#REF!</v>
      </c>
      <c r="M12" s="257" t="e">
        <f t="shared" si="1"/>
        <v>#REF!</v>
      </c>
      <c r="N12" s="256" t="e">
        <f t="shared" si="9"/>
        <v>#REF!</v>
      </c>
      <c r="O12" s="250" t="e">
        <v>#REF!</v>
      </c>
      <c r="P12" s="258" t="e">
        <f>O12/K12-1</f>
        <v>#REF!</v>
      </c>
      <c r="Q12" s="257" t="e">
        <f t="shared" si="3"/>
        <v>#REF!</v>
      </c>
      <c r="R12" s="258" t="e">
        <f t="shared" si="12"/>
        <v>#REF!</v>
      </c>
      <c r="S12" s="257" t="e">
        <f t="shared" si="13"/>
        <v>#REF!</v>
      </c>
      <c r="T12" s="256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177</v>
      </c>
    </row>
    <row r="14" spans="1:31" s="4" customFormat="1" x14ac:dyDescent="0.25">
      <c r="B14" s="170" t="s">
        <v>178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179</v>
      </c>
    </row>
    <row r="15" spans="1:31" s="4" customFormat="1" x14ac:dyDescent="0.25">
      <c r="AE15" s="1"/>
    </row>
    <row r="18" spans="1:27" x14ac:dyDescent="0.25">
      <c r="A18" t="s">
        <v>189</v>
      </c>
    </row>
    <row r="19" spans="1:27" x14ac:dyDescent="0.25">
      <c r="AA19" t="str">
        <f>CONCATENATE("Hoteles: 
",FIXED(O7,0)," viajeros 
cuota: ",FIXED(T7*100,1),"%")</f>
        <v>Hoteles: 
2,426 viajeros 
cuota: 93.3%</v>
      </c>
    </row>
    <row r="20" spans="1:27" x14ac:dyDescent="0.25">
      <c r="AA20" t="str">
        <f>CONCATENATE("Apartamentos: 
",FIXED(O10,0)," viajeros
cuota: ",FIXED(T10*100,1),"%")</f>
        <v>Apartamentos: 
173 viajeros
cuota: 6.7%</v>
      </c>
    </row>
    <row r="38" spans="2:31" s="4" customFormat="1" ht="15.75" hidden="1" customHeight="1" thickBot="1" x14ac:dyDescent="0.3">
      <c r="B38" s="268" t="s">
        <v>180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2" t="s">
        <v>168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169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170</v>
      </c>
    </row>
    <row r="43" spans="2:31" ht="15.75" hidden="1" x14ac:dyDescent="0.25">
      <c r="B43" s="225" t="s">
        <v>100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171</v>
      </c>
    </row>
    <row r="44" spans="2:31" s="4" customFormat="1" hidden="1" x14ac:dyDescent="0.25">
      <c r="B44" s="228" t="s">
        <v>103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172</v>
      </c>
    </row>
    <row r="45" spans="2:31" s="4" customFormat="1" hidden="1" x14ac:dyDescent="0.25">
      <c r="B45" s="233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3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177</v>
      </c>
    </row>
    <row r="48" spans="2:31" s="4" customFormat="1" hidden="1" x14ac:dyDescent="0.25">
      <c r="B48" s="267" t="s">
        <v>178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0" t="str">
        <f>CONCATENATE("%/s total Tenerife ",RIGHT(F133,4))</f>
        <v>%/s total Tenerife 2023</v>
      </c>
      <c r="J133" s="184">
        <v>2024</v>
      </c>
      <c r="K133" s="240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2" t="s">
        <v>186</v>
      </c>
      <c r="C134" s="241">
        <v>3097</v>
      </c>
      <c r="D134" s="226">
        <v>20278</v>
      </c>
      <c r="E134" s="226">
        <v>32271</v>
      </c>
      <c r="F134" s="226">
        <v>36164</v>
      </c>
      <c r="G134" s="227">
        <f>F134/E134-1</f>
        <v>0.12063462551516846</v>
      </c>
      <c r="H134" s="226">
        <f>F134-E134</f>
        <v>3893</v>
      </c>
      <c r="I134" s="227">
        <f>F134/F$134</f>
        <v>1</v>
      </c>
      <c r="J134" s="226">
        <v>33708</v>
      </c>
      <c r="K134" s="227">
        <f>J134/J$134</f>
        <v>1</v>
      </c>
      <c r="L134" s="227">
        <f>J134/F134-1</f>
        <v>-6.791284149983412E-2</v>
      </c>
      <c r="M134" s="226">
        <f>J134-F134</f>
        <v>-2456</v>
      </c>
      <c r="N134" s="227">
        <f>J134/D134-1</f>
        <v>0.66229411184534959</v>
      </c>
      <c r="O134" s="226">
        <f>J134-D134</f>
        <v>13430</v>
      </c>
      <c r="Q134" s="29"/>
      <c r="R134" s="79"/>
      <c r="Z134" s="1" t="s">
        <v>170</v>
      </c>
      <c r="AE134"/>
    </row>
    <row r="135" spans="1:31" s="4" customFormat="1" x14ac:dyDescent="0.25">
      <c r="B135" s="243" t="s">
        <v>187</v>
      </c>
      <c r="C135" s="244">
        <v>2541</v>
      </c>
      <c r="D135" s="244">
        <v>19308</v>
      </c>
      <c r="E135" s="244">
        <v>30101</v>
      </c>
      <c r="F135" s="244">
        <v>33983</v>
      </c>
      <c r="G135" s="248">
        <f>IFERROR(F135/E135-1,"-")</f>
        <v>0.12896581508919969</v>
      </c>
      <c r="H135" s="244">
        <f t="shared" ref="H135:H138" si="14">F135-E135</f>
        <v>3882</v>
      </c>
      <c r="I135" s="246">
        <f>F135/F$134</f>
        <v>0.93969140581794053</v>
      </c>
      <c r="J135" s="244">
        <v>31271</v>
      </c>
      <c r="K135" s="245">
        <f t="shared" ref="K135:K138" si="15">J135/J$134</f>
        <v>0.92770262252284319</v>
      </c>
      <c r="L135" s="246">
        <f t="shared" ref="L135:L138" si="16">J135/F135-1</f>
        <v>-7.9804608186446191E-2</v>
      </c>
      <c r="M135" s="247">
        <f t="shared" ref="M135:M138" si="17">J135-F135</f>
        <v>-2712</v>
      </c>
      <c r="N135" s="245">
        <f t="shared" ref="N135:N138" si="18">J135/D135-1</f>
        <v>0.61958773565361502</v>
      </c>
      <c r="O135" s="244">
        <f t="shared" ref="O135:O138" si="19">J135-D135</f>
        <v>11963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0">
        <v>0</v>
      </c>
      <c r="D136" s="250">
        <v>0</v>
      </c>
      <c r="E136" s="250">
        <v>0</v>
      </c>
      <c r="F136" s="250">
        <v>0</v>
      </c>
      <c r="G136" s="254" t="str">
        <f t="shared" ref="G136:G138" si="20">IFERROR(F136/E136-1,"-")</f>
        <v>-</v>
      </c>
      <c r="H136" s="250">
        <f t="shared" si="14"/>
        <v>0</v>
      </c>
      <c r="I136" s="258">
        <f t="shared" ref="I136:I138" si="21">F136/F$134</f>
        <v>0</v>
      </c>
      <c r="J136" s="250">
        <v>0</v>
      </c>
      <c r="K136" s="256">
        <f t="shared" si="15"/>
        <v>0</v>
      </c>
      <c r="L136" s="258" t="e">
        <f t="shared" si="16"/>
        <v>#DIV/0!</v>
      </c>
      <c r="M136" s="257">
        <f t="shared" si="17"/>
        <v>0</v>
      </c>
      <c r="N136" s="256" t="e">
        <f t="shared" si="18"/>
        <v>#DIV/0!</v>
      </c>
      <c r="O136" s="250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0">
        <v>0</v>
      </c>
      <c r="D137" s="250">
        <v>0</v>
      </c>
      <c r="E137" s="250">
        <v>0</v>
      </c>
      <c r="F137" s="250">
        <v>0</v>
      </c>
      <c r="G137" s="252" t="str">
        <f t="shared" si="20"/>
        <v>-</v>
      </c>
      <c r="H137" s="250">
        <f t="shared" si="14"/>
        <v>0</v>
      </c>
      <c r="I137" s="262">
        <f t="shared" si="21"/>
        <v>0</v>
      </c>
      <c r="J137" s="250">
        <v>0</v>
      </c>
      <c r="K137" s="256">
        <f t="shared" si="15"/>
        <v>0</v>
      </c>
      <c r="L137" s="258" t="e">
        <f t="shared" si="16"/>
        <v>#DIV/0!</v>
      </c>
      <c r="M137" s="257">
        <f t="shared" si="17"/>
        <v>0</v>
      </c>
      <c r="N137" s="256" t="e">
        <f t="shared" si="18"/>
        <v>#DIV/0!</v>
      </c>
      <c r="O137" s="250">
        <f t="shared" si="19"/>
        <v>0</v>
      </c>
      <c r="Q137" s="29"/>
      <c r="R137" s="79"/>
      <c r="Z137" s="1"/>
    </row>
    <row r="138" spans="1:31" s="4" customFormat="1" x14ac:dyDescent="0.25">
      <c r="B138" s="243" t="s">
        <v>188</v>
      </c>
      <c r="C138" s="244">
        <v>617</v>
      </c>
      <c r="D138" s="244">
        <v>970</v>
      </c>
      <c r="E138" s="244">
        <v>2170</v>
      </c>
      <c r="F138" s="244">
        <v>2181</v>
      </c>
      <c r="G138" s="248">
        <f t="shared" si="20"/>
        <v>5.0691244239631228E-3</v>
      </c>
      <c r="H138" s="244">
        <f t="shared" si="14"/>
        <v>11</v>
      </c>
      <c r="I138" s="246">
        <f t="shared" si="21"/>
        <v>6.0308594182059506E-2</v>
      </c>
      <c r="J138" s="244">
        <v>2437</v>
      </c>
      <c r="K138" s="245">
        <f t="shared" si="15"/>
        <v>7.2297377477156755E-2</v>
      </c>
      <c r="L138" s="246">
        <f t="shared" si="16"/>
        <v>0.11737734983952319</v>
      </c>
      <c r="M138" s="247">
        <f t="shared" si="17"/>
        <v>256</v>
      </c>
      <c r="N138" s="245">
        <f t="shared" si="18"/>
        <v>1.5123711340206185</v>
      </c>
      <c r="O138" s="244">
        <f t="shared" si="19"/>
        <v>1467</v>
      </c>
      <c r="Q138" s="29"/>
      <c r="R138" s="79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177</v>
      </c>
    </row>
    <row r="140" spans="1:31" s="4" customFormat="1" ht="32.25" customHeight="1" x14ac:dyDescent="0.25">
      <c r="B140" s="306" t="s">
        <v>191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EECB3-0A23-4079-BBE2-21643F20ED54}">
  <sheetPr codeName="Hoja39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298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304</v>
      </c>
      <c r="D5" s="239" t="s">
        <v>305</v>
      </c>
      <c r="E5" s="239" t="s">
        <v>306</v>
      </c>
      <c r="F5" s="240" t="str">
        <f>CONCATENATE("%/s total Tenerife ",RIGHT(E5,4))</f>
        <v>%/s total Tenerife 2022</v>
      </c>
      <c r="G5" s="239" t="s">
        <v>307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308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309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192</v>
      </c>
      <c r="C6" s="241">
        <v>2712</v>
      </c>
      <c r="D6" s="241">
        <v>87</v>
      </c>
      <c r="E6" s="241">
        <v>1030</v>
      </c>
      <c r="F6" s="242">
        <f>E6/$E$6</f>
        <v>1</v>
      </c>
      <c r="G6" s="241">
        <v>2122</v>
      </c>
      <c r="H6" s="242">
        <f>G6/E6-1</f>
        <v>1.0601941747572816</v>
      </c>
      <c r="I6" s="241">
        <f>G6-E6</f>
        <v>1092</v>
      </c>
      <c r="J6" s="242">
        <f>G6/$G$6</f>
        <v>1</v>
      </c>
      <c r="K6" s="241">
        <v>1745</v>
      </c>
      <c r="L6" s="242">
        <f t="shared" ref="L6:L12" si="0">K6/G6-1</f>
        <v>-0.1776625824693685</v>
      </c>
      <c r="M6" s="241">
        <f t="shared" ref="M6:M12" si="1">K6-G6</f>
        <v>-377</v>
      </c>
      <c r="N6" s="242">
        <f>K6/$K$6</f>
        <v>1</v>
      </c>
      <c r="O6" s="241">
        <v>1965</v>
      </c>
      <c r="P6" s="242">
        <f t="shared" ref="P6:P11" si="2">O6/K6-1</f>
        <v>0.12607449856733521</v>
      </c>
      <c r="Q6" s="241">
        <f t="shared" ref="Q6:Q12" si="3">O6-K6</f>
        <v>220</v>
      </c>
      <c r="R6" s="242">
        <f>O6/C6-1</f>
        <v>-0.27544247787610621</v>
      </c>
      <c r="S6" s="241">
        <f>O6-C6</f>
        <v>-747</v>
      </c>
      <c r="T6" s="242">
        <f>O6/$O$6</f>
        <v>1</v>
      </c>
      <c r="V6" s="29"/>
      <c r="W6" s="79"/>
      <c r="AE6" s="1" t="s">
        <v>170</v>
      </c>
    </row>
    <row r="7" spans="1:31" s="4" customFormat="1" x14ac:dyDescent="0.25">
      <c r="B7" s="243" t="s">
        <v>187</v>
      </c>
      <c r="C7" s="244">
        <v>2425</v>
      </c>
      <c r="D7" s="244">
        <v>81</v>
      </c>
      <c r="E7" s="244">
        <v>931</v>
      </c>
      <c r="F7" s="245">
        <f t="shared" ref="F7:F12" si="4">E7/$E$6</f>
        <v>0.90388349514563104</v>
      </c>
      <c r="G7" s="244">
        <v>1994</v>
      </c>
      <c r="H7" s="246">
        <f>G7/E7-1</f>
        <v>1.1417830290010742</v>
      </c>
      <c r="I7" s="247">
        <f>G7-E7</f>
        <v>1063</v>
      </c>
      <c r="J7" s="245">
        <f>G7/$G$6</f>
        <v>0.93967954759660699</v>
      </c>
      <c r="K7" s="244">
        <v>1636</v>
      </c>
      <c r="L7" s="248">
        <f t="shared" si="0"/>
        <v>-0.1795386158475426</v>
      </c>
      <c r="M7" s="249">
        <f t="shared" si="1"/>
        <v>-358</v>
      </c>
      <c r="N7" s="245">
        <f>K7/$K$6</f>
        <v>0.93753581661891117</v>
      </c>
      <c r="O7" s="244">
        <v>1819</v>
      </c>
      <c r="P7" s="246">
        <f t="shared" si="2"/>
        <v>0.11185819070904635</v>
      </c>
      <c r="Q7" s="247">
        <f t="shared" si="3"/>
        <v>183</v>
      </c>
      <c r="R7" s="246">
        <f t="shared" ref="R7:R10" si="5">O7/C7-1</f>
        <v>-0.24989690721649482</v>
      </c>
      <c r="S7" s="247">
        <f t="shared" ref="S7:S10" si="6">O7-C7</f>
        <v>-606</v>
      </c>
      <c r="T7" s="245">
        <f>O7/$O$6</f>
        <v>0.92569974554707379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0">
        <v>0</v>
      </c>
      <c r="D8" s="250">
        <v>0</v>
      </c>
      <c r="E8" s="250">
        <v>0</v>
      </c>
      <c r="F8" s="251">
        <f t="shared" si="4"/>
        <v>0</v>
      </c>
      <c r="G8" s="250">
        <v>0</v>
      </c>
      <c r="H8" s="252" t="str">
        <f>IFERROR(G8/E8-1,"-")</f>
        <v>-</v>
      </c>
      <c r="I8" s="253">
        <f t="shared" ref="I8:I12" si="7">G8-E8</f>
        <v>0</v>
      </c>
      <c r="J8" s="251">
        <f t="shared" ref="J8:J12" si="8">G8/$G$6</f>
        <v>0</v>
      </c>
      <c r="K8" s="250">
        <v>0</v>
      </c>
      <c r="L8" s="254" t="str">
        <f>IFERROR(K8/G8-1,"-")</f>
        <v>-</v>
      </c>
      <c r="M8" s="255" t="str">
        <f>IF(G8=0,"nd",K8-G8)</f>
        <v>nd</v>
      </c>
      <c r="N8" s="256">
        <f t="shared" ref="N8:N12" si="9">K8/$K$6</f>
        <v>0</v>
      </c>
      <c r="O8" s="250">
        <v>0</v>
      </c>
      <c r="P8" s="254" t="str">
        <f>IFERROR(O8/K8-1,"-")</f>
        <v>-</v>
      </c>
      <c r="Q8" s="257">
        <f t="shared" si="3"/>
        <v>0</v>
      </c>
      <c r="R8" s="254" t="str">
        <f>IFERROR(O8/C8-1,"-")</f>
        <v>-</v>
      </c>
      <c r="S8" s="257">
        <f t="shared" si="6"/>
        <v>0</v>
      </c>
      <c r="T8" s="256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0">
        <v>2425</v>
      </c>
      <c r="D9" s="250">
        <v>0</v>
      </c>
      <c r="E9" s="250">
        <v>0</v>
      </c>
      <c r="F9" s="256">
        <f t="shared" si="4"/>
        <v>0</v>
      </c>
      <c r="G9" s="250">
        <v>0</v>
      </c>
      <c r="H9" s="252" t="str">
        <f>IFERROR(G9/E9-1,"-")</f>
        <v>-</v>
      </c>
      <c r="I9" s="257">
        <f t="shared" si="7"/>
        <v>0</v>
      </c>
      <c r="J9" s="256">
        <f t="shared" si="8"/>
        <v>0</v>
      </c>
      <c r="K9" s="250">
        <v>0</v>
      </c>
      <c r="L9" s="254" t="str">
        <f>IFERROR(K9/G9-1,"-")</f>
        <v>-</v>
      </c>
      <c r="M9" s="255" t="str">
        <f>IF(G9=0,"nd",K9-G9)</f>
        <v>nd</v>
      </c>
      <c r="N9" s="256">
        <f t="shared" si="9"/>
        <v>0</v>
      </c>
      <c r="O9" s="250">
        <v>0</v>
      </c>
      <c r="P9" s="254" t="e">
        <f t="shared" si="2"/>
        <v>#DIV/0!</v>
      </c>
      <c r="Q9" s="257">
        <f t="shared" si="3"/>
        <v>0</v>
      </c>
      <c r="R9" s="258">
        <f t="shared" si="5"/>
        <v>-1</v>
      </c>
      <c r="S9" s="257">
        <f t="shared" si="6"/>
        <v>-2425</v>
      </c>
      <c r="T9" s="256">
        <f t="shared" si="10"/>
        <v>0</v>
      </c>
      <c r="V9" s="29"/>
      <c r="W9" s="79"/>
      <c r="AE9" s="1"/>
    </row>
    <row r="10" spans="1:31" s="4" customFormat="1" x14ac:dyDescent="0.25">
      <c r="B10" s="243" t="s">
        <v>188</v>
      </c>
      <c r="C10" s="259">
        <v>287</v>
      </c>
      <c r="D10" s="259">
        <v>6</v>
      </c>
      <c r="E10" s="259">
        <v>99</v>
      </c>
      <c r="F10" s="260">
        <f>IFERROR(E10/$E$6,"-")</f>
        <v>9.6116504854368928E-2</v>
      </c>
      <c r="G10" s="259">
        <v>128</v>
      </c>
      <c r="H10" s="248">
        <f>IFERROR(G10/E10-1,"-")</f>
        <v>0.29292929292929304</v>
      </c>
      <c r="I10" s="249">
        <f>IFERROR(G10-E10,"-")</f>
        <v>29</v>
      </c>
      <c r="J10" s="260">
        <f>IFERROR(G10/$G$6,"-")</f>
        <v>6.0320452403393024E-2</v>
      </c>
      <c r="K10" s="259">
        <v>109</v>
      </c>
      <c r="L10" s="248">
        <f>IFERROR(K10/G10-1,"-")</f>
        <v>-0.1484375</v>
      </c>
      <c r="M10" s="249">
        <f>IFERROR(K10-G10,"-")</f>
        <v>-19</v>
      </c>
      <c r="N10" s="260">
        <f>IFERROR(K10/$K$6,"-")</f>
        <v>6.2464183381088827E-2</v>
      </c>
      <c r="O10" s="259">
        <v>146</v>
      </c>
      <c r="P10" s="248">
        <f>IFERROR(O10/K10-1,"-")</f>
        <v>0.33944954128440363</v>
      </c>
      <c r="Q10" s="249">
        <f>IFERROR(O10-K10,"-")</f>
        <v>37</v>
      </c>
      <c r="R10" s="248">
        <f t="shared" si="5"/>
        <v>-0.49128919860627174</v>
      </c>
      <c r="S10" s="249">
        <f t="shared" si="6"/>
        <v>-141</v>
      </c>
      <c r="T10" s="260">
        <f>IFERROR(O10/$O$6,"-")</f>
        <v>7.4300254452926207E-2</v>
      </c>
      <c r="V10" s="29"/>
      <c r="W10" s="79"/>
      <c r="AE10" s="1"/>
    </row>
    <row r="11" spans="1:31" s="4" customFormat="1" hidden="1" x14ac:dyDescent="0.25">
      <c r="B11" s="97" t="s">
        <v>62</v>
      </c>
      <c r="C11" s="250">
        <v>287</v>
      </c>
      <c r="D11" s="250">
        <v>6</v>
      </c>
      <c r="E11" s="250">
        <v>99</v>
      </c>
      <c r="F11" s="256">
        <f t="shared" si="4"/>
        <v>9.6116504854368928E-2</v>
      </c>
      <c r="G11" s="250">
        <v>128</v>
      </c>
      <c r="H11" s="258">
        <f t="shared" ref="H11:H12" si="11">G11/E11-1</f>
        <v>0.29292929292929304</v>
      </c>
      <c r="I11" s="257">
        <f t="shared" si="7"/>
        <v>29</v>
      </c>
      <c r="J11" s="256">
        <f t="shared" si="8"/>
        <v>6.0320452403393024E-2</v>
      </c>
      <c r="K11" s="250">
        <v>109</v>
      </c>
      <c r="L11" s="254">
        <f>K11/G11-1</f>
        <v>-0.1484375</v>
      </c>
      <c r="M11" s="257">
        <f t="shared" si="1"/>
        <v>-19</v>
      </c>
      <c r="N11" s="256">
        <f t="shared" si="9"/>
        <v>6.2464183381088827E-2</v>
      </c>
      <c r="O11" s="250">
        <v>146</v>
      </c>
      <c r="P11" s="258">
        <f t="shared" si="2"/>
        <v>0.33944954128440363</v>
      </c>
      <c r="Q11" s="257">
        <f t="shared" si="3"/>
        <v>37</v>
      </c>
      <c r="R11" s="258">
        <f t="shared" ref="R11:R12" si="12">O11/D11-1</f>
        <v>23.333333333333332</v>
      </c>
      <c r="S11" s="257">
        <f t="shared" ref="S11:S12" si="13">O11-D11</f>
        <v>140</v>
      </c>
      <c r="T11" s="256">
        <f t="shared" si="10"/>
        <v>7.4300254452926207E-2</v>
      </c>
      <c r="V11" s="29"/>
      <c r="W11" s="79"/>
      <c r="AE11" s="1"/>
    </row>
    <row r="12" spans="1:31" s="4" customFormat="1" hidden="1" x14ac:dyDescent="0.25">
      <c r="B12" s="97" t="s">
        <v>61</v>
      </c>
      <c r="C12" s="250" t="e">
        <v>#REF!</v>
      </c>
      <c r="D12" s="250" t="e">
        <v>#REF!</v>
      </c>
      <c r="E12" s="250" t="e">
        <v>#REF!</v>
      </c>
      <c r="F12" s="256" t="e">
        <f t="shared" si="4"/>
        <v>#REF!</v>
      </c>
      <c r="G12" s="250" t="e">
        <v>#REF!</v>
      </c>
      <c r="H12" s="258" t="e">
        <f t="shared" si="11"/>
        <v>#REF!</v>
      </c>
      <c r="I12" s="257" t="e">
        <f t="shared" si="7"/>
        <v>#REF!</v>
      </c>
      <c r="J12" s="256" t="e">
        <f t="shared" si="8"/>
        <v>#REF!</v>
      </c>
      <c r="K12" s="250" t="e">
        <v>#REF!</v>
      </c>
      <c r="L12" s="254" t="e">
        <f t="shared" si="0"/>
        <v>#REF!</v>
      </c>
      <c r="M12" s="257" t="e">
        <f t="shared" si="1"/>
        <v>#REF!</v>
      </c>
      <c r="N12" s="256" t="e">
        <f t="shared" si="9"/>
        <v>#REF!</v>
      </c>
      <c r="O12" s="250" t="e">
        <v>#REF!</v>
      </c>
      <c r="P12" s="258" t="e">
        <f>O12/K12-1</f>
        <v>#REF!</v>
      </c>
      <c r="Q12" s="257" t="e">
        <f t="shared" si="3"/>
        <v>#REF!</v>
      </c>
      <c r="R12" s="258" t="e">
        <f t="shared" si="12"/>
        <v>#REF!</v>
      </c>
      <c r="S12" s="257" t="e">
        <f t="shared" si="13"/>
        <v>#REF!</v>
      </c>
      <c r="T12" s="256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177</v>
      </c>
    </row>
    <row r="14" spans="1:31" s="4" customFormat="1" x14ac:dyDescent="0.25">
      <c r="B14" s="170" t="s">
        <v>178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1,819 viajeros 
cuota: 92.6%</v>
      </c>
    </row>
    <row r="20" spans="27:27" x14ac:dyDescent="0.25">
      <c r="AA20" t="str">
        <f>CONCATENATE("Apartamentos: 
",FIXED(O10,0)," viajeros
cuota: ",FIXED(T10*100,1),"%")</f>
        <v>Apartamentos: 
146 viajeros
cuota: 7.4%</v>
      </c>
    </row>
    <row r="38" spans="2:31" s="4" customFormat="1" ht="15.75" hidden="1" customHeight="1" thickBot="1" x14ac:dyDescent="0.3">
      <c r="B38" s="268" t="s">
        <v>180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2" t="s">
        <v>168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169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170</v>
      </c>
    </row>
    <row r="43" spans="2:31" ht="15.75" hidden="1" x14ac:dyDescent="0.25">
      <c r="B43" s="225" t="s">
        <v>100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171</v>
      </c>
    </row>
    <row r="44" spans="2:31" s="4" customFormat="1" hidden="1" x14ac:dyDescent="0.25">
      <c r="B44" s="228" t="s">
        <v>103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172</v>
      </c>
    </row>
    <row r="45" spans="2:31" s="4" customFormat="1" hidden="1" x14ac:dyDescent="0.25">
      <c r="B45" s="233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3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177</v>
      </c>
    </row>
    <row r="48" spans="2:31" s="4" customFormat="1" hidden="1" x14ac:dyDescent="0.25">
      <c r="B48" s="267" t="s">
        <v>178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0" t="str">
        <f>CONCATENATE("%/s total Tenerife ",RIGHT(F133,4))</f>
        <v>%/s total Tenerife 2023</v>
      </c>
      <c r="J133" s="184">
        <v>2024</v>
      </c>
      <c r="K133" s="240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2" t="s">
        <v>192</v>
      </c>
      <c r="C134" s="226">
        <v>25621</v>
      </c>
      <c r="D134" s="226">
        <v>20278</v>
      </c>
      <c r="E134" s="226">
        <v>32271</v>
      </c>
      <c r="F134" s="226">
        <v>36164</v>
      </c>
      <c r="G134" s="227">
        <f>F134/E134-1</f>
        <v>0.12063462551516846</v>
      </c>
      <c r="H134" s="226">
        <f>F134-E134</f>
        <v>3893</v>
      </c>
      <c r="I134" s="227">
        <f>F134/F$134</f>
        <v>1</v>
      </c>
      <c r="J134" s="226">
        <v>33708</v>
      </c>
      <c r="K134" s="227">
        <f>J134/J$134</f>
        <v>1</v>
      </c>
      <c r="L134" s="227">
        <f>J134/F134-1</f>
        <v>-6.791284149983412E-2</v>
      </c>
      <c r="M134" s="226">
        <f>J134-F134</f>
        <v>-2456</v>
      </c>
      <c r="N134" s="227">
        <f>J134/D134-1</f>
        <v>0.66229411184534959</v>
      </c>
      <c r="O134" s="226">
        <f>J134-D134</f>
        <v>13430</v>
      </c>
      <c r="Q134" s="29"/>
      <c r="R134" s="79"/>
      <c r="Z134" s="1" t="s">
        <v>170</v>
      </c>
      <c r="AE134"/>
    </row>
    <row r="135" spans="1:31" s="4" customFormat="1" x14ac:dyDescent="0.25">
      <c r="B135" s="243" t="s">
        <v>187</v>
      </c>
      <c r="C135" s="244">
        <v>25004</v>
      </c>
      <c r="D135" s="244">
        <v>19308</v>
      </c>
      <c r="E135" s="244">
        <v>30101</v>
      </c>
      <c r="F135" s="244">
        <v>33983</v>
      </c>
      <c r="G135" s="248">
        <f>IFERROR(F135/E135-1,"-")</f>
        <v>0.12896581508919969</v>
      </c>
      <c r="H135" s="244">
        <f t="shared" ref="H135:H138" si="14">F135-E135</f>
        <v>3882</v>
      </c>
      <c r="I135" s="246">
        <f>F135/F$134</f>
        <v>0.93969140581794053</v>
      </c>
      <c r="J135" s="244">
        <v>31271</v>
      </c>
      <c r="K135" s="245">
        <f t="shared" ref="K135:K138" si="15">J135/J$134</f>
        <v>0.92770262252284319</v>
      </c>
      <c r="L135" s="246">
        <f t="shared" ref="L135:L138" si="16">J135/F135-1</f>
        <v>-7.9804608186446191E-2</v>
      </c>
      <c r="M135" s="247">
        <f t="shared" ref="M135:M138" si="17">J135-F135</f>
        <v>-2712</v>
      </c>
      <c r="N135" s="245">
        <f t="shared" ref="N135:N138" si="18">J135/D135-1</f>
        <v>0.61958773565361502</v>
      </c>
      <c r="O135" s="244">
        <f t="shared" ref="O135:O138" si="19">J135-D135</f>
        <v>11963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0">
        <v>0</v>
      </c>
      <c r="D136" s="250">
        <v>0</v>
      </c>
      <c r="E136" s="250">
        <v>0</v>
      </c>
      <c r="F136" s="250">
        <v>0</v>
      </c>
      <c r="G136" s="254" t="str">
        <f t="shared" ref="G136:G138" si="20">IFERROR(F136/E136-1,"-")</f>
        <v>-</v>
      </c>
      <c r="H136" s="250">
        <f t="shared" si="14"/>
        <v>0</v>
      </c>
      <c r="I136" s="258">
        <f t="shared" ref="I136:I138" si="21">F136/F$134</f>
        <v>0</v>
      </c>
      <c r="J136" s="250">
        <v>0</v>
      </c>
      <c r="K136" s="256">
        <f t="shared" si="15"/>
        <v>0</v>
      </c>
      <c r="L136" s="258" t="e">
        <f t="shared" si="16"/>
        <v>#DIV/0!</v>
      </c>
      <c r="M136" s="257">
        <f t="shared" si="17"/>
        <v>0</v>
      </c>
      <c r="N136" s="256" t="e">
        <f t="shared" si="18"/>
        <v>#DIV/0!</v>
      </c>
      <c r="O136" s="250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0">
        <v>0</v>
      </c>
      <c r="D137" s="250">
        <v>0</v>
      </c>
      <c r="E137" s="250">
        <v>0</v>
      </c>
      <c r="F137" s="250">
        <v>0</v>
      </c>
      <c r="G137" s="252" t="str">
        <f t="shared" si="20"/>
        <v>-</v>
      </c>
      <c r="H137" s="250">
        <f t="shared" si="14"/>
        <v>0</v>
      </c>
      <c r="I137" s="262">
        <f t="shared" si="21"/>
        <v>0</v>
      </c>
      <c r="J137" s="250">
        <v>0</v>
      </c>
      <c r="K137" s="256">
        <f t="shared" si="15"/>
        <v>0</v>
      </c>
      <c r="L137" s="258" t="e">
        <f t="shared" si="16"/>
        <v>#DIV/0!</v>
      </c>
      <c r="M137" s="257">
        <f t="shared" si="17"/>
        <v>0</v>
      </c>
      <c r="N137" s="256" t="e">
        <f t="shared" si="18"/>
        <v>#DIV/0!</v>
      </c>
      <c r="O137" s="250">
        <f t="shared" si="19"/>
        <v>0</v>
      </c>
      <c r="Q137" s="29"/>
      <c r="R137" s="79"/>
      <c r="Z137" s="1"/>
    </row>
    <row r="138" spans="1:31" s="4" customFormat="1" x14ac:dyDescent="0.25">
      <c r="B138" s="243" t="s">
        <v>188</v>
      </c>
      <c r="C138" s="244">
        <v>617</v>
      </c>
      <c r="D138" s="244">
        <v>970</v>
      </c>
      <c r="E138" s="244">
        <v>2170</v>
      </c>
      <c r="F138" s="244">
        <v>2181</v>
      </c>
      <c r="G138" s="248">
        <f t="shared" si="20"/>
        <v>5.0691244239631228E-3</v>
      </c>
      <c r="H138" s="244">
        <f t="shared" si="14"/>
        <v>11</v>
      </c>
      <c r="I138" s="246">
        <f t="shared" si="21"/>
        <v>6.0308594182059506E-2</v>
      </c>
      <c r="J138" s="244">
        <v>2437</v>
      </c>
      <c r="K138" s="245">
        <f t="shared" si="15"/>
        <v>7.2297377477156755E-2</v>
      </c>
      <c r="L138" s="246">
        <f t="shared" si="16"/>
        <v>0.11737734983952319</v>
      </c>
      <c r="M138" s="247">
        <f t="shared" si="17"/>
        <v>256</v>
      </c>
      <c r="N138" s="245">
        <f t="shared" si="18"/>
        <v>1.5123711340206185</v>
      </c>
      <c r="O138" s="244">
        <f t="shared" si="19"/>
        <v>1467</v>
      </c>
      <c r="Q138" s="29"/>
      <c r="R138" s="79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177</v>
      </c>
    </row>
    <row r="140" spans="1:31" s="4" customFormat="1" ht="32.25" customHeight="1" x14ac:dyDescent="0.25">
      <c r="B140" s="306" t="s">
        <v>191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E2FC1-B2C2-4903-B499-C03A440A85EE}">
  <sheetPr codeName="Hoja40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299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304</v>
      </c>
      <c r="D5" s="239" t="s">
        <v>305</v>
      </c>
      <c r="E5" s="239" t="s">
        <v>306</v>
      </c>
      <c r="F5" s="240" t="str">
        <f>CONCATENATE("%/s total Tenerife ",RIGHT(E5,4))</f>
        <v>%/s total Tenerife 2022</v>
      </c>
      <c r="G5" s="239" t="s">
        <v>307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308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309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194</v>
      </c>
      <c r="C6" s="241">
        <v>385</v>
      </c>
      <c r="D6" s="241">
        <v>842</v>
      </c>
      <c r="E6" s="241">
        <v>895</v>
      </c>
      <c r="F6" s="242">
        <f>E6/$E$6</f>
        <v>1</v>
      </c>
      <c r="G6" s="241">
        <v>456</v>
      </c>
      <c r="H6" s="242">
        <f>G6/E6-1</f>
        <v>-0.49050279329608937</v>
      </c>
      <c r="I6" s="241">
        <f>G6-E6</f>
        <v>-439</v>
      </c>
      <c r="J6" s="242">
        <f>G6/$G$6</f>
        <v>1</v>
      </c>
      <c r="K6" s="241">
        <v>536</v>
      </c>
      <c r="L6" s="242">
        <f t="shared" ref="L6:L12" si="0">K6/G6-1</f>
        <v>0.17543859649122817</v>
      </c>
      <c r="M6" s="241">
        <f t="shared" ref="M6:M12" si="1">K6-G6</f>
        <v>80</v>
      </c>
      <c r="N6" s="242">
        <f>K6/$K$6</f>
        <v>1</v>
      </c>
      <c r="O6" s="241">
        <v>634</v>
      </c>
      <c r="P6" s="242">
        <f t="shared" ref="P6:P11" si="2">O6/K6-1</f>
        <v>0.18283582089552231</v>
      </c>
      <c r="Q6" s="241">
        <f t="shared" ref="Q6:Q12" si="3">O6-K6</f>
        <v>98</v>
      </c>
      <c r="R6" s="242">
        <f>O6/C6-1</f>
        <v>0.64675324675324686</v>
      </c>
      <c r="S6" s="241">
        <f>O6-C6</f>
        <v>249</v>
      </c>
      <c r="T6" s="242">
        <f>O6/$O$6</f>
        <v>1</v>
      </c>
      <c r="V6" s="29"/>
      <c r="W6" s="79"/>
      <c r="AE6" s="1" t="s">
        <v>170</v>
      </c>
    </row>
    <row r="7" spans="1:31" s="4" customFormat="1" x14ac:dyDescent="0.25">
      <c r="B7" s="243" t="s">
        <v>187</v>
      </c>
      <c r="C7" s="244">
        <v>116</v>
      </c>
      <c r="D7" s="244">
        <v>842</v>
      </c>
      <c r="E7" s="244">
        <v>778</v>
      </c>
      <c r="F7" s="245">
        <f t="shared" ref="F7:F12" si="4">E7/$E$6</f>
        <v>0.86927374301675975</v>
      </c>
      <c r="G7" s="244">
        <v>386</v>
      </c>
      <c r="H7" s="246">
        <f>G7/E7-1</f>
        <v>-0.50385604113110538</v>
      </c>
      <c r="I7" s="247">
        <f>G7-E7</f>
        <v>-392</v>
      </c>
      <c r="J7" s="245">
        <f>G7/$G$6</f>
        <v>0.84649122807017541</v>
      </c>
      <c r="K7" s="244">
        <v>489</v>
      </c>
      <c r="L7" s="248">
        <f t="shared" si="0"/>
        <v>0.26683937823834203</v>
      </c>
      <c r="M7" s="249">
        <f t="shared" si="1"/>
        <v>103</v>
      </c>
      <c r="N7" s="245">
        <f>K7/$K$6</f>
        <v>0.91231343283582089</v>
      </c>
      <c r="O7" s="244">
        <v>607</v>
      </c>
      <c r="P7" s="246">
        <f t="shared" si="2"/>
        <v>0.24130879345603273</v>
      </c>
      <c r="Q7" s="247">
        <f t="shared" si="3"/>
        <v>118</v>
      </c>
      <c r="R7" s="246">
        <f t="shared" ref="R7:R10" si="5">O7/C7-1</f>
        <v>4.2327586206896548</v>
      </c>
      <c r="S7" s="247">
        <f t="shared" ref="S7:S10" si="6">O7-C7</f>
        <v>491</v>
      </c>
      <c r="T7" s="245">
        <f>O7/$O$6</f>
        <v>0.95741324921135651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0">
        <v>0</v>
      </c>
      <c r="D8" s="250">
        <v>0</v>
      </c>
      <c r="E8" s="250">
        <v>0</v>
      </c>
      <c r="F8" s="251">
        <f t="shared" si="4"/>
        <v>0</v>
      </c>
      <c r="G8" s="250">
        <v>0</v>
      </c>
      <c r="H8" s="252" t="str">
        <f>IFERROR(G8/E8-1,"-")</f>
        <v>-</v>
      </c>
      <c r="I8" s="253">
        <f t="shared" ref="I8:I12" si="7">G8-E8</f>
        <v>0</v>
      </c>
      <c r="J8" s="251">
        <f t="shared" ref="J8:J12" si="8">G8/$G$6</f>
        <v>0</v>
      </c>
      <c r="K8" s="250">
        <v>0</v>
      </c>
      <c r="L8" s="254" t="str">
        <f>IFERROR(K8/G8-1,"-")</f>
        <v>-</v>
      </c>
      <c r="M8" s="255" t="str">
        <f>IF(G8=0,"nd",K8-G8)</f>
        <v>nd</v>
      </c>
      <c r="N8" s="256">
        <f t="shared" ref="N8:N12" si="9">K8/$K$6</f>
        <v>0</v>
      </c>
      <c r="O8" s="250">
        <v>0</v>
      </c>
      <c r="P8" s="254" t="str">
        <f>IFERROR(O8/K8-1,"-")</f>
        <v>-</v>
      </c>
      <c r="Q8" s="257">
        <f t="shared" si="3"/>
        <v>0</v>
      </c>
      <c r="R8" s="254" t="str">
        <f>IFERROR(O8/C8-1,"-")</f>
        <v>-</v>
      </c>
      <c r="S8" s="257">
        <f t="shared" si="6"/>
        <v>0</v>
      </c>
      <c r="T8" s="256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0">
        <v>116</v>
      </c>
      <c r="D9" s="250">
        <v>0</v>
      </c>
      <c r="E9" s="250">
        <v>0</v>
      </c>
      <c r="F9" s="256">
        <f t="shared" si="4"/>
        <v>0</v>
      </c>
      <c r="G9" s="250">
        <v>0</v>
      </c>
      <c r="H9" s="252" t="str">
        <f>IFERROR(G9/E9-1,"-")</f>
        <v>-</v>
      </c>
      <c r="I9" s="257">
        <f t="shared" si="7"/>
        <v>0</v>
      </c>
      <c r="J9" s="256">
        <f t="shared" si="8"/>
        <v>0</v>
      </c>
      <c r="K9" s="250">
        <v>0</v>
      </c>
      <c r="L9" s="254" t="str">
        <f>IFERROR(K9/G9-1,"-")</f>
        <v>-</v>
      </c>
      <c r="M9" s="255" t="str">
        <f>IF(G9=0,"nd",K9-G9)</f>
        <v>nd</v>
      </c>
      <c r="N9" s="256">
        <f t="shared" si="9"/>
        <v>0</v>
      </c>
      <c r="O9" s="250">
        <v>0</v>
      </c>
      <c r="P9" s="254" t="e">
        <f t="shared" si="2"/>
        <v>#DIV/0!</v>
      </c>
      <c r="Q9" s="257">
        <f t="shared" si="3"/>
        <v>0</v>
      </c>
      <c r="R9" s="258">
        <f t="shared" si="5"/>
        <v>-1</v>
      </c>
      <c r="S9" s="257">
        <f t="shared" si="6"/>
        <v>-116</v>
      </c>
      <c r="T9" s="256">
        <f t="shared" si="10"/>
        <v>0</v>
      </c>
      <c r="V9" s="29"/>
      <c r="W9" s="79"/>
      <c r="AE9" s="1"/>
    </row>
    <row r="10" spans="1:31" s="4" customFormat="1" x14ac:dyDescent="0.25">
      <c r="B10" s="243" t="s">
        <v>188</v>
      </c>
      <c r="C10" s="259">
        <v>269</v>
      </c>
      <c r="D10" s="259">
        <v>0</v>
      </c>
      <c r="E10" s="259">
        <v>117</v>
      </c>
      <c r="F10" s="260">
        <f>IFERROR(E10/$E$6,"-")</f>
        <v>0.13072625698324022</v>
      </c>
      <c r="G10" s="259">
        <v>70</v>
      </c>
      <c r="H10" s="248">
        <f>IFERROR(G10/E10-1,"-")</f>
        <v>-0.40170940170940173</v>
      </c>
      <c r="I10" s="249">
        <f>IFERROR(G10-E10,"-")</f>
        <v>-47</v>
      </c>
      <c r="J10" s="260">
        <f>IFERROR(G10/$G$6,"-")</f>
        <v>0.15350877192982457</v>
      </c>
      <c r="K10" s="259">
        <v>47</v>
      </c>
      <c r="L10" s="248">
        <f>IFERROR(K10/G10-1,"-")</f>
        <v>-0.32857142857142863</v>
      </c>
      <c r="M10" s="249">
        <f>IFERROR(K10-G10,"-")</f>
        <v>-23</v>
      </c>
      <c r="N10" s="260">
        <f>IFERROR(K10/$K$6,"-")</f>
        <v>8.7686567164179108E-2</v>
      </c>
      <c r="O10" s="259">
        <v>27</v>
      </c>
      <c r="P10" s="248">
        <f>IFERROR(O10/K10-1,"-")</f>
        <v>-0.42553191489361697</v>
      </c>
      <c r="Q10" s="249">
        <f>IFERROR(O10-K10,"-")</f>
        <v>-20</v>
      </c>
      <c r="R10" s="248">
        <f t="shared" si="5"/>
        <v>-0.8996282527881041</v>
      </c>
      <c r="S10" s="249">
        <f t="shared" si="6"/>
        <v>-242</v>
      </c>
      <c r="T10" s="260">
        <f>IFERROR(O10/$O$6,"-")</f>
        <v>4.2586750788643532E-2</v>
      </c>
      <c r="V10" s="29"/>
      <c r="W10" s="79"/>
      <c r="AE10" s="1"/>
    </row>
    <row r="11" spans="1:31" s="4" customFormat="1" hidden="1" x14ac:dyDescent="0.25">
      <c r="B11" s="97" t="s">
        <v>62</v>
      </c>
      <c r="C11" s="250">
        <v>269</v>
      </c>
      <c r="D11" s="250">
        <v>0</v>
      </c>
      <c r="E11" s="250">
        <v>117</v>
      </c>
      <c r="F11" s="256">
        <f t="shared" si="4"/>
        <v>0.13072625698324022</v>
      </c>
      <c r="G11" s="250">
        <v>70</v>
      </c>
      <c r="H11" s="258">
        <f t="shared" ref="H11:H12" si="11">G11/E11-1</f>
        <v>-0.40170940170940173</v>
      </c>
      <c r="I11" s="257">
        <f t="shared" si="7"/>
        <v>-47</v>
      </c>
      <c r="J11" s="256">
        <f t="shared" si="8"/>
        <v>0.15350877192982457</v>
      </c>
      <c r="K11" s="250">
        <v>47</v>
      </c>
      <c r="L11" s="254">
        <f>K11/G11-1</f>
        <v>-0.32857142857142863</v>
      </c>
      <c r="M11" s="257">
        <f t="shared" si="1"/>
        <v>-23</v>
      </c>
      <c r="N11" s="256">
        <f t="shared" si="9"/>
        <v>8.7686567164179108E-2</v>
      </c>
      <c r="O11" s="250">
        <v>27</v>
      </c>
      <c r="P11" s="258">
        <f t="shared" si="2"/>
        <v>-0.42553191489361697</v>
      </c>
      <c r="Q11" s="257">
        <f t="shared" si="3"/>
        <v>-20</v>
      </c>
      <c r="R11" s="258" t="e">
        <f t="shared" ref="R11:R12" si="12">O11/D11-1</f>
        <v>#DIV/0!</v>
      </c>
      <c r="S11" s="257">
        <f t="shared" ref="S11:S12" si="13">O11-D11</f>
        <v>27</v>
      </c>
      <c r="T11" s="256">
        <f t="shared" si="10"/>
        <v>4.2586750788643532E-2</v>
      </c>
      <c r="V11" s="29"/>
      <c r="W11" s="79"/>
      <c r="AE11" s="1"/>
    </row>
    <row r="12" spans="1:31" s="4" customFormat="1" hidden="1" x14ac:dyDescent="0.25">
      <c r="B12" s="97" t="s">
        <v>61</v>
      </c>
      <c r="C12" s="250" t="e">
        <v>#REF!</v>
      </c>
      <c r="D12" s="250" t="e">
        <v>#REF!</v>
      </c>
      <c r="E12" s="250" t="e">
        <v>#REF!</v>
      </c>
      <c r="F12" s="256" t="e">
        <f t="shared" si="4"/>
        <v>#REF!</v>
      </c>
      <c r="G12" s="250" t="e">
        <v>#REF!</v>
      </c>
      <c r="H12" s="258" t="e">
        <f t="shared" si="11"/>
        <v>#REF!</v>
      </c>
      <c r="I12" s="257" t="e">
        <f t="shared" si="7"/>
        <v>#REF!</v>
      </c>
      <c r="J12" s="256" t="e">
        <f t="shared" si="8"/>
        <v>#REF!</v>
      </c>
      <c r="K12" s="250" t="e">
        <v>#REF!</v>
      </c>
      <c r="L12" s="254" t="e">
        <f t="shared" si="0"/>
        <v>#REF!</v>
      </c>
      <c r="M12" s="257" t="e">
        <f t="shared" si="1"/>
        <v>#REF!</v>
      </c>
      <c r="N12" s="256" t="e">
        <f t="shared" si="9"/>
        <v>#REF!</v>
      </c>
      <c r="O12" s="250" t="e">
        <v>#REF!</v>
      </c>
      <c r="P12" s="258" t="e">
        <f>O12/K12-1</f>
        <v>#REF!</v>
      </c>
      <c r="Q12" s="257" t="e">
        <f t="shared" si="3"/>
        <v>#REF!</v>
      </c>
      <c r="R12" s="258" t="e">
        <f t="shared" si="12"/>
        <v>#REF!</v>
      </c>
      <c r="S12" s="257" t="e">
        <f t="shared" si="13"/>
        <v>#REF!</v>
      </c>
      <c r="T12" s="256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177</v>
      </c>
    </row>
    <row r="14" spans="1:31" s="4" customFormat="1" x14ac:dyDescent="0.25">
      <c r="B14" s="170" t="s">
        <v>178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607 viajeros 
cuota: 95.7%</v>
      </c>
    </row>
    <row r="20" spans="27:27" x14ac:dyDescent="0.25">
      <c r="AA20" t="str">
        <f>CONCATENATE("Apartamentos: 
",FIXED(O10,0)," viajeros
cuota: ",FIXED(T10*100,1),"%")</f>
        <v>Apartamentos: 
27 viajeros
cuota: 4.3%</v>
      </c>
    </row>
    <row r="38" spans="2:31" s="4" customFormat="1" ht="15.75" hidden="1" customHeight="1" thickBot="1" x14ac:dyDescent="0.3">
      <c r="B38" s="268" t="s">
        <v>180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2" t="s">
        <v>168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169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170</v>
      </c>
    </row>
    <row r="43" spans="2:31" ht="15.75" hidden="1" x14ac:dyDescent="0.25">
      <c r="B43" s="225" t="s">
        <v>100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171</v>
      </c>
    </row>
    <row r="44" spans="2:31" s="4" customFormat="1" hidden="1" x14ac:dyDescent="0.25">
      <c r="B44" s="228" t="s">
        <v>103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172</v>
      </c>
    </row>
    <row r="45" spans="2:31" s="4" customFormat="1" hidden="1" x14ac:dyDescent="0.25">
      <c r="B45" s="233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3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177</v>
      </c>
    </row>
    <row r="48" spans="2:31" s="4" customFormat="1" hidden="1" x14ac:dyDescent="0.25">
      <c r="B48" s="267" t="s">
        <v>178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0" t="str">
        <f>CONCATENATE("%/s total Tenerife ",RIGHT(F133,4))</f>
        <v>%/s total Tenerife 2023</v>
      </c>
      <c r="J133" s="184">
        <v>2024</v>
      </c>
      <c r="K133" s="240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2" t="s">
        <v>194</v>
      </c>
      <c r="C134" s="226">
        <v>4963</v>
      </c>
      <c r="D134" s="226">
        <v>24120</v>
      </c>
      <c r="E134" s="226">
        <v>16359</v>
      </c>
      <c r="F134" s="226">
        <v>19520</v>
      </c>
      <c r="G134" s="227">
        <f>F134/E134-1</f>
        <v>0.19322696986368371</v>
      </c>
      <c r="H134" s="226">
        <f>F134-E134</f>
        <v>3161</v>
      </c>
      <c r="I134" s="227">
        <f>F134/F$134</f>
        <v>1</v>
      </c>
      <c r="J134" s="226">
        <v>16099</v>
      </c>
      <c r="K134" s="227">
        <f>J134/J$134</f>
        <v>1</v>
      </c>
      <c r="L134" s="227">
        <f>J134/F134-1</f>
        <v>-0.17525614754098362</v>
      </c>
      <c r="M134" s="226">
        <f>J134-F134</f>
        <v>-3421</v>
      </c>
      <c r="N134" s="227">
        <f>J134/D134-1</f>
        <v>-0.33254560530679933</v>
      </c>
      <c r="O134" s="226">
        <f>J134-D134</f>
        <v>-8021</v>
      </c>
      <c r="Q134" s="29"/>
      <c r="R134" s="79"/>
      <c r="Z134" s="1" t="s">
        <v>170</v>
      </c>
      <c r="AE134"/>
    </row>
    <row r="135" spans="1:31" s="4" customFormat="1" x14ac:dyDescent="0.25">
      <c r="B135" s="243" t="s">
        <v>187</v>
      </c>
      <c r="C135" s="244">
        <v>3383</v>
      </c>
      <c r="D135" s="244">
        <v>20351</v>
      </c>
      <c r="E135" s="244">
        <v>11031</v>
      </c>
      <c r="F135" s="244">
        <v>14560</v>
      </c>
      <c r="G135" s="248">
        <f>IFERROR(F135/E135-1,"-")</f>
        <v>0.31991659867645716</v>
      </c>
      <c r="H135" s="244">
        <f t="shared" ref="H135:H138" si="14">F135-E135</f>
        <v>3529</v>
      </c>
      <c r="I135" s="246">
        <f>F135/F$134</f>
        <v>0.74590163934426235</v>
      </c>
      <c r="J135" s="244">
        <v>12208</v>
      </c>
      <c r="K135" s="245">
        <f t="shared" ref="K135:K138" si="15">J135/J$134</f>
        <v>0.75830796943909562</v>
      </c>
      <c r="L135" s="246">
        <f t="shared" ref="L135:L138" si="16">J135/F135-1</f>
        <v>-0.16153846153846152</v>
      </c>
      <c r="M135" s="247">
        <f t="shared" ref="M135:M138" si="17">J135-F135</f>
        <v>-2352</v>
      </c>
      <c r="N135" s="245">
        <f t="shared" ref="N135:N138" si="18">J135/D135-1</f>
        <v>-0.40012775784973709</v>
      </c>
      <c r="O135" s="244">
        <f t="shared" ref="O135:O138" si="19">J135-D135</f>
        <v>-8143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0">
        <v>0</v>
      </c>
      <c r="D136" s="250">
        <v>0</v>
      </c>
      <c r="E136" s="250">
        <v>0</v>
      </c>
      <c r="F136" s="250">
        <v>0</v>
      </c>
      <c r="G136" s="254" t="str">
        <f t="shared" ref="G136:G138" si="20">IFERROR(F136/E136-1,"-")</f>
        <v>-</v>
      </c>
      <c r="H136" s="250">
        <f t="shared" si="14"/>
        <v>0</v>
      </c>
      <c r="I136" s="258">
        <f t="shared" ref="I136:I138" si="21">F136/F$134</f>
        <v>0</v>
      </c>
      <c r="J136" s="250">
        <v>0</v>
      </c>
      <c r="K136" s="256">
        <f t="shared" si="15"/>
        <v>0</v>
      </c>
      <c r="L136" s="258" t="e">
        <f t="shared" si="16"/>
        <v>#DIV/0!</v>
      </c>
      <c r="M136" s="257">
        <f t="shared" si="17"/>
        <v>0</v>
      </c>
      <c r="N136" s="256" t="e">
        <f t="shared" si="18"/>
        <v>#DIV/0!</v>
      </c>
      <c r="O136" s="250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0">
        <v>0</v>
      </c>
      <c r="D137" s="250">
        <v>0</v>
      </c>
      <c r="E137" s="250">
        <v>0</v>
      </c>
      <c r="F137" s="250">
        <v>0</v>
      </c>
      <c r="G137" s="252" t="str">
        <f t="shared" si="20"/>
        <v>-</v>
      </c>
      <c r="H137" s="250">
        <f t="shared" si="14"/>
        <v>0</v>
      </c>
      <c r="I137" s="262">
        <f t="shared" si="21"/>
        <v>0</v>
      </c>
      <c r="J137" s="250">
        <v>0</v>
      </c>
      <c r="K137" s="256">
        <f t="shared" si="15"/>
        <v>0</v>
      </c>
      <c r="L137" s="258" t="e">
        <f t="shared" si="16"/>
        <v>#DIV/0!</v>
      </c>
      <c r="M137" s="257">
        <f t="shared" si="17"/>
        <v>0</v>
      </c>
      <c r="N137" s="256" t="e">
        <f t="shared" si="18"/>
        <v>#DIV/0!</v>
      </c>
      <c r="O137" s="250">
        <f t="shared" si="19"/>
        <v>0</v>
      </c>
      <c r="Q137" s="29"/>
      <c r="R137" s="79"/>
      <c r="Z137" s="1"/>
    </row>
    <row r="138" spans="1:31" s="4" customFormat="1" x14ac:dyDescent="0.25">
      <c r="B138" s="243" t="s">
        <v>188</v>
      </c>
      <c r="C138" s="244">
        <v>1580</v>
      </c>
      <c r="D138" s="244">
        <v>3769</v>
      </c>
      <c r="E138" s="244">
        <v>5328</v>
      </c>
      <c r="F138" s="244">
        <v>4960</v>
      </c>
      <c r="G138" s="248">
        <f t="shared" si="20"/>
        <v>-6.9069069069069067E-2</v>
      </c>
      <c r="H138" s="244">
        <f t="shared" si="14"/>
        <v>-368</v>
      </c>
      <c r="I138" s="246">
        <f t="shared" si="21"/>
        <v>0.25409836065573771</v>
      </c>
      <c r="J138" s="244">
        <v>3891</v>
      </c>
      <c r="K138" s="245">
        <f t="shared" si="15"/>
        <v>0.24169203056090441</v>
      </c>
      <c r="L138" s="246">
        <f t="shared" si="16"/>
        <v>-0.21552419354838714</v>
      </c>
      <c r="M138" s="247">
        <f t="shared" si="17"/>
        <v>-1069</v>
      </c>
      <c r="N138" s="245">
        <f t="shared" si="18"/>
        <v>3.2369328734412228E-2</v>
      </c>
      <c r="O138" s="244">
        <f t="shared" si="19"/>
        <v>122</v>
      </c>
      <c r="Q138" s="29"/>
      <c r="R138" s="79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177</v>
      </c>
    </row>
    <row r="140" spans="1:31" s="4" customFormat="1" ht="32.25" customHeight="1" x14ac:dyDescent="0.25">
      <c r="B140" s="306" t="s">
        <v>191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7AF3D-E8BD-4AD2-AD05-7DCCA656E5DB}">
  <sheetPr codeName="Hoja41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196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304</v>
      </c>
      <c r="D5" s="239" t="s">
        <v>305</v>
      </c>
      <c r="E5" s="239" t="s">
        <v>306</v>
      </c>
      <c r="F5" s="240" t="str">
        <f>CONCATENATE("%/s total Tenerife ",RIGHT(E5,4))</f>
        <v>%/s total Tenerife 2022</v>
      </c>
      <c r="G5" s="239" t="s">
        <v>307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308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309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197</v>
      </c>
      <c r="C6" s="241">
        <v>56329</v>
      </c>
      <c r="D6" s="241">
        <v>19622</v>
      </c>
      <c r="E6" s="241">
        <v>41772</v>
      </c>
      <c r="F6" s="242">
        <f>E6/$E$6</f>
        <v>1</v>
      </c>
      <c r="G6" s="241">
        <v>60988</v>
      </c>
      <c r="H6" s="242">
        <f>G6/E6-1</f>
        <v>0.46002106674327292</v>
      </c>
      <c r="I6" s="241">
        <f>G6-E6</f>
        <v>19216</v>
      </c>
      <c r="J6" s="242">
        <f>G6/$G$6</f>
        <v>1</v>
      </c>
      <c r="K6" s="241">
        <v>53225</v>
      </c>
      <c r="L6" s="242">
        <f>K6/G6-1</f>
        <v>-0.12728733521348456</v>
      </c>
      <c r="M6" s="241">
        <f>K6-G6</f>
        <v>-7763</v>
      </c>
      <c r="N6" s="242">
        <f>K6/$K$6</f>
        <v>1</v>
      </c>
      <c r="O6" s="241">
        <v>55404</v>
      </c>
      <c r="P6" s="242">
        <f>O6/K6-1</f>
        <v>4.0939408172851133E-2</v>
      </c>
      <c r="Q6" s="241">
        <f>O6-K6</f>
        <v>2179</v>
      </c>
      <c r="R6" s="242">
        <f>IFERROR(O6/C6-1,"-")</f>
        <v>-1.6421381526389611E-2</v>
      </c>
      <c r="S6" s="241">
        <f>O6-C6</f>
        <v>-925</v>
      </c>
      <c r="T6" s="242">
        <f>O6/$O$6</f>
        <v>1</v>
      </c>
      <c r="V6" s="29"/>
      <c r="W6" s="79"/>
      <c r="AE6" s="1" t="s">
        <v>170</v>
      </c>
    </row>
    <row r="7" spans="1:31" s="4" customFormat="1" x14ac:dyDescent="0.25">
      <c r="B7" s="233" t="s">
        <v>44</v>
      </c>
      <c r="C7" s="250">
        <v>8778</v>
      </c>
      <c r="D7" s="250">
        <v>5945</v>
      </c>
      <c r="E7" s="250">
        <v>8963</v>
      </c>
      <c r="F7" s="256">
        <f t="shared" ref="F7:F16" si="0">E7/$E$6</f>
        <v>0.21456956813176289</v>
      </c>
      <c r="G7" s="250">
        <v>8728</v>
      </c>
      <c r="H7" s="258">
        <f>G7/E7-1</f>
        <v>-2.6218899921901184E-2</v>
      </c>
      <c r="I7" s="257">
        <f>G7-E7</f>
        <v>-235</v>
      </c>
      <c r="J7" s="256">
        <f>G7/$G$6</f>
        <v>0.1431101200236112</v>
      </c>
      <c r="K7" s="250">
        <v>7100</v>
      </c>
      <c r="L7" s="258">
        <f>K7/G7-1</f>
        <v>-0.18652612282309811</v>
      </c>
      <c r="M7" s="257">
        <f>K7-G7</f>
        <v>-1628</v>
      </c>
      <c r="N7" s="256">
        <f>K7/$K$6</f>
        <v>0.13339596054485675</v>
      </c>
      <c r="O7" s="250">
        <v>6983</v>
      </c>
      <c r="P7" s="258">
        <f>O7/K7-1</f>
        <v>-1.6478873239436642E-2</v>
      </c>
      <c r="Q7" s="257">
        <f>O7-K7</f>
        <v>-117</v>
      </c>
      <c r="R7" s="258">
        <f t="shared" ref="R7:R16" si="1">IFERROR(O7/C7-1,"-")</f>
        <v>-0.20448849396217816</v>
      </c>
      <c r="S7" s="257">
        <f t="shared" ref="S7:S16" si="2">O7-C7</f>
        <v>-1795</v>
      </c>
      <c r="T7" s="256">
        <f>O7/$O$6</f>
        <v>0.12603783120352322</v>
      </c>
      <c r="V7" s="29"/>
      <c r="W7" s="79"/>
      <c r="AE7" s="1" t="s">
        <v>172</v>
      </c>
    </row>
    <row r="8" spans="1:31" s="4" customFormat="1" x14ac:dyDescent="0.25">
      <c r="B8" s="233" t="s">
        <v>45</v>
      </c>
      <c r="C8" s="250">
        <v>5572</v>
      </c>
      <c r="D8" s="250">
        <v>1875</v>
      </c>
      <c r="E8" s="250">
        <v>4149</v>
      </c>
      <c r="F8" s="256">
        <f t="shared" si="0"/>
        <v>9.9324906636024127E-2</v>
      </c>
      <c r="G8" s="250">
        <v>5690</v>
      </c>
      <c r="H8" s="258">
        <f t="shared" ref="H8:H16" si="3">G8/E8-1</f>
        <v>0.37141479874668604</v>
      </c>
      <c r="I8" s="257">
        <f t="shared" ref="I8:I16" si="4">G8-E8</f>
        <v>1541</v>
      </c>
      <c r="J8" s="256">
        <f t="shared" ref="J8:J16" si="5">G8/$G$6</f>
        <v>9.3297042041057252E-2</v>
      </c>
      <c r="K8" s="250">
        <v>4403</v>
      </c>
      <c r="L8" s="258">
        <f t="shared" ref="L8:L16" si="6">K8/G8-1</f>
        <v>-0.22618629173989457</v>
      </c>
      <c r="M8" s="257">
        <f t="shared" ref="M8:M16" si="7">K8-G8</f>
        <v>-1287</v>
      </c>
      <c r="N8" s="256">
        <f t="shared" ref="N8:N16" si="8">K8/$K$6</f>
        <v>8.2724283701268206E-2</v>
      </c>
      <c r="O8" s="250">
        <v>5520</v>
      </c>
      <c r="P8" s="258">
        <f t="shared" ref="P8:P16" si="9">O8/K8-1</f>
        <v>0.25369066545537144</v>
      </c>
      <c r="Q8" s="257">
        <f t="shared" ref="Q8:Q16" si="10">O8-K8</f>
        <v>1117</v>
      </c>
      <c r="R8" s="258">
        <f t="shared" si="1"/>
        <v>-9.3323761665470295E-3</v>
      </c>
      <c r="S8" s="257">
        <f t="shared" si="2"/>
        <v>-52</v>
      </c>
      <c r="T8" s="256">
        <f t="shared" ref="T8:T16" si="11">O8/$O$6</f>
        <v>9.963179553822829E-2</v>
      </c>
      <c r="V8" s="29"/>
      <c r="W8" s="79"/>
      <c r="AE8" s="1"/>
    </row>
    <row r="9" spans="1:31" s="4" customFormat="1" x14ac:dyDescent="0.25">
      <c r="B9" s="233" t="s">
        <v>46</v>
      </c>
      <c r="C9" s="250">
        <v>425</v>
      </c>
      <c r="D9" s="250">
        <v>107</v>
      </c>
      <c r="E9" s="250">
        <v>161</v>
      </c>
      <c r="F9" s="251">
        <f t="shared" si="0"/>
        <v>3.8542564397203868E-3</v>
      </c>
      <c r="G9" s="250">
        <v>3478</v>
      </c>
      <c r="H9" s="262">
        <f t="shared" si="3"/>
        <v>20.602484472049689</v>
      </c>
      <c r="I9" s="253">
        <f t="shared" si="4"/>
        <v>3317</v>
      </c>
      <c r="J9" s="251">
        <f t="shared" si="5"/>
        <v>5.7027611989243783E-2</v>
      </c>
      <c r="K9" s="250">
        <v>596</v>
      </c>
      <c r="L9" s="258">
        <f t="shared" si="6"/>
        <v>-0.82863714778608399</v>
      </c>
      <c r="M9" s="257">
        <f t="shared" si="7"/>
        <v>-2882</v>
      </c>
      <c r="N9" s="256">
        <f t="shared" si="8"/>
        <v>1.1197745420385158E-2</v>
      </c>
      <c r="O9" s="250">
        <v>902</v>
      </c>
      <c r="P9" s="258">
        <f t="shared" si="9"/>
        <v>0.51342281879194629</v>
      </c>
      <c r="Q9" s="257">
        <f t="shared" si="10"/>
        <v>306</v>
      </c>
      <c r="R9" s="258">
        <f t="shared" si="1"/>
        <v>1.1223529411764708</v>
      </c>
      <c r="S9" s="257">
        <f t="shared" si="2"/>
        <v>477</v>
      </c>
      <c r="T9" s="256">
        <f t="shared" si="11"/>
        <v>1.6280412966572809E-2</v>
      </c>
      <c r="V9" s="29"/>
      <c r="W9" s="79"/>
      <c r="AE9" s="1"/>
    </row>
    <row r="10" spans="1:31" s="4" customFormat="1" x14ac:dyDescent="0.25">
      <c r="B10" s="233" t="s">
        <v>48</v>
      </c>
      <c r="C10" s="250">
        <v>19992</v>
      </c>
      <c r="D10" s="250">
        <v>2136</v>
      </c>
      <c r="E10" s="250">
        <v>12392</v>
      </c>
      <c r="F10" s="256">
        <f t="shared" si="0"/>
        <v>0.29665804845350952</v>
      </c>
      <c r="G10" s="250">
        <v>18745</v>
      </c>
      <c r="H10" s="258">
        <f t="shared" si="3"/>
        <v>0.51266946417043258</v>
      </c>
      <c r="I10" s="257">
        <f t="shared" si="4"/>
        <v>6353</v>
      </c>
      <c r="J10" s="256">
        <f t="shared" si="5"/>
        <v>0.30735554535318421</v>
      </c>
      <c r="K10" s="250">
        <v>17189</v>
      </c>
      <c r="L10" s="258">
        <f t="shared" si="6"/>
        <v>-8.3008802347292576E-2</v>
      </c>
      <c r="M10" s="257">
        <f t="shared" si="7"/>
        <v>-1556</v>
      </c>
      <c r="N10" s="256">
        <f t="shared" si="8"/>
        <v>0.32294974166275248</v>
      </c>
      <c r="O10" s="250">
        <v>18625</v>
      </c>
      <c r="P10" s="258">
        <f t="shared" si="9"/>
        <v>8.3541799988364751E-2</v>
      </c>
      <c r="Q10" s="257">
        <f t="shared" si="10"/>
        <v>1436</v>
      </c>
      <c r="R10" s="258">
        <f t="shared" si="1"/>
        <v>-6.8377350940376114E-2</v>
      </c>
      <c r="S10" s="257">
        <f t="shared" si="2"/>
        <v>-1367</v>
      </c>
      <c r="T10" s="256">
        <f>O10/$O$6</f>
        <v>0.33616706374990973</v>
      </c>
      <c r="V10" s="29"/>
      <c r="W10" s="79"/>
      <c r="AE10" s="1"/>
    </row>
    <row r="11" spans="1:31" s="4" customFormat="1" x14ac:dyDescent="0.25">
      <c r="B11" s="233" t="s">
        <v>50</v>
      </c>
      <c r="C11" s="250">
        <v>3097</v>
      </c>
      <c r="D11" s="250">
        <v>929</v>
      </c>
      <c r="E11" s="250">
        <v>1925</v>
      </c>
      <c r="F11" s="251">
        <f t="shared" si="0"/>
        <v>4.608350090970028E-2</v>
      </c>
      <c r="G11" s="250">
        <v>2578</v>
      </c>
      <c r="H11" s="262">
        <f t="shared" si="3"/>
        <v>0.33922077922077931</v>
      </c>
      <c r="I11" s="253">
        <f t="shared" si="4"/>
        <v>653</v>
      </c>
      <c r="J11" s="251">
        <f t="shared" si="5"/>
        <v>4.2270610611923658E-2</v>
      </c>
      <c r="K11" s="250">
        <v>2281</v>
      </c>
      <c r="L11" s="258">
        <f t="shared" si="6"/>
        <v>-0.11520558572536854</v>
      </c>
      <c r="M11" s="257">
        <f t="shared" si="7"/>
        <v>-297</v>
      </c>
      <c r="N11" s="256">
        <f t="shared" si="8"/>
        <v>4.2855800845467355E-2</v>
      </c>
      <c r="O11" s="250">
        <v>2599</v>
      </c>
      <c r="P11" s="258">
        <f t="shared" si="9"/>
        <v>0.13941253836036815</v>
      </c>
      <c r="Q11" s="257">
        <f t="shared" si="10"/>
        <v>318</v>
      </c>
      <c r="R11" s="258">
        <f t="shared" si="1"/>
        <v>-0.16080077494349365</v>
      </c>
      <c r="S11" s="257">
        <f t="shared" si="2"/>
        <v>-498</v>
      </c>
      <c r="T11" s="256">
        <f t="shared" si="11"/>
        <v>4.690997039924915E-2</v>
      </c>
      <c r="V11" s="29"/>
      <c r="W11" s="79"/>
      <c r="AE11" s="1"/>
    </row>
    <row r="12" spans="1:31" s="4" customFormat="1" x14ac:dyDescent="0.25">
      <c r="B12" s="233" t="s">
        <v>51</v>
      </c>
      <c r="C12" s="250">
        <v>9789</v>
      </c>
      <c r="D12" s="250">
        <v>2598</v>
      </c>
      <c r="E12" s="250">
        <v>6573</v>
      </c>
      <c r="F12" s="256">
        <f t="shared" si="0"/>
        <v>0.15735420856075841</v>
      </c>
      <c r="G12" s="250">
        <v>10452</v>
      </c>
      <c r="H12" s="258">
        <f t="shared" si="3"/>
        <v>0.59014148790506615</v>
      </c>
      <c r="I12" s="257">
        <f t="shared" si="4"/>
        <v>3879</v>
      </c>
      <c r="J12" s="256">
        <f t="shared" si="5"/>
        <v>0.17137797599527776</v>
      </c>
      <c r="K12" s="250">
        <v>11900</v>
      </c>
      <c r="L12" s="258">
        <f t="shared" si="6"/>
        <v>0.1385380788365862</v>
      </c>
      <c r="M12" s="257">
        <f t="shared" si="7"/>
        <v>1448</v>
      </c>
      <c r="N12" s="256">
        <f t="shared" si="8"/>
        <v>0.2235791451385627</v>
      </c>
      <c r="O12" s="250">
        <v>11916</v>
      </c>
      <c r="P12" s="258">
        <f t="shared" si="9"/>
        <v>1.3445378151260012E-3</v>
      </c>
      <c r="Q12" s="257">
        <f t="shared" si="10"/>
        <v>16</v>
      </c>
      <c r="R12" s="258">
        <f t="shared" si="1"/>
        <v>0.21728470732454785</v>
      </c>
      <c r="S12" s="257">
        <f t="shared" si="2"/>
        <v>2127</v>
      </c>
      <c r="T12" s="256">
        <f t="shared" si="11"/>
        <v>0.21507472384665366</v>
      </c>
      <c r="V12" s="29"/>
      <c r="W12" s="79"/>
      <c r="AE12" s="1"/>
    </row>
    <row r="13" spans="1:31" s="4" customFormat="1" x14ac:dyDescent="0.25">
      <c r="B13" s="233" t="s">
        <v>49</v>
      </c>
      <c r="C13" s="250">
        <v>3059</v>
      </c>
      <c r="D13" s="250">
        <v>582</v>
      </c>
      <c r="E13" s="250">
        <v>1773</v>
      </c>
      <c r="F13" s="251">
        <f t="shared" si="0"/>
        <v>4.2444699798908359E-2</v>
      </c>
      <c r="G13" s="250">
        <v>3042</v>
      </c>
      <c r="H13" s="262">
        <f t="shared" si="3"/>
        <v>0.71573604060913709</v>
      </c>
      <c r="I13" s="253">
        <f t="shared" si="4"/>
        <v>1269</v>
      </c>
      <c r="J13" s="251">
        <f t="shared" si="5"/>
        <v>4.9878664655342034E-2</v>
      </c>
      <c r="K13" s="250">
        <v>2177</v>
      </c>
      <c r="L13" s="258">
        <f t="shared" si="6"/>
        <v>-0.28435239973701509</v>
      </c>
      <c r="M13" s="257">
        <f t="shared" si="7"/>
        <v>-865</v>
      </c>
      <c r="N13" s="256">
        <f t="shared" si="8"/>
        <v>4.0901831845937063E-2</v>
      </c>
      <c r="O13" s="250">
        <v>2652</v>
      </c>
      <c r="P13" s="258">
        <f t="shared" si="9"/>
        <v>0.21819016995865881</v>
      </c>
      <c r="Q13" s="257">
        <f t="shared" si="10"/>
        <v>475</v>
      </c>
      <c r="R13" s="258">
        <f t="shared" si="1"/>
        <v>-0.13305001634521085</v>
      </c>
      <c r="S13" s="257">
        <f t="shared" si="2"/>
        <v>-407</v>
      </c>
      <c r="T13" s="256">
        <f t="shared" si="11"/>
        <v>4.7866580030322722E-2</v>
      </c>
      <c r="V13" s="29"/>
      <c r="W13" s="79"/>
      <c r="AE13" s="1"/>
    </row>
    <row r="14" spans="1:31" s="4" customFormat="1" x14ac:dyDescent="0.25">
      <c r="B14" s="233" t="s">
        <v>52</v>
      </c>
      <c r="C14" s="250">
        <v>827</v>
      </c>
      <c r="D14" s="250">
        <v>3353</v>
      </c>
      <c r="E14" s="250">
        <v>744</v>
      </c>
      <c r="F14" s="256">
        <f t="shared" si="0"/>
        <v>1.7810973858086755E-2</v>
      </c>
      <c r="G14" s="250">
        <v>1649</v>
      </c>
      <c r="H14" s="258">
        <f t="shared" si="3"/>
        <v>1.2163978494623655</v>
      </c>
      <c r="I14" s="257">
        <f t="shared" si="4"/>
        <v>905</v>
      </c>
      <c r="J14" s="256">
        <f t="shared" si="5"/>
        <v>2.7038105856889878E-2</v>
      </c>
      <c r="K14" s="250">
        <v>1032</v>
      </c>
      <c r="L14" s="258">
        <f t="shared" si="6"/>
        <v>-0.37416616130988478</v>
      </c>
      <c r="M14" s="257">
        <f t="shared" si="7"/>
        <v>-617</v>
      </c>
      <c r="N14" s="256">
        <f t="shared" si="8"/>
        <v>1.9389384687646782E-2</v>
      </c>
      <c r="O14" s="250">
        <v>851</v>
      </c>
      <c r="P14" s="258">
        <f t="shared" si="9"/>
        <v>-0.17538759689922478</v>
      </c>
      <c r="Q14" s="257">
        <f t="shared" si="10"/>
        <v>-181</v>
      </c>
      <c r="R14" s="258">
        <f t="shared" si="1"/>
        <v>2.9020556227327798E-2</v>
      </c>
      <c r="S14" s="257">
        <f t="shared" si="2"/>
        <v>24</v>
      </c>
      <c r="T14" s="256">
        <f t="shared" si="11"/>
        <v>1.5359901812143528E-2</v>
      </c>
      <c r="V14" s="29"/>
      <c r="W14" s="79"/>
      <c r="AE14" s="1"/>
    </row>
    <row r="15" spans="1:31" s="4" customFormat="1" x14ac:dyDescent="0.25">
      <c r="B15" s="233" t="s">
        <v>47</v>
      </c>
      <c r="C15" s="250">
        <v>2373</v>
      </c>
      <c r="D15" s="250">
        <v>570</v>
      </c>
      <c r="E15" s="250">
        <v>2005</v>
      </c>
      <c r="F15" s="251">
        <f t="shared" si="0"/>
        <v>4.7998659389064446E-2</v>
      </c>
      <c r="G15" s="250">
        <v>2787</v>
      </c>
      <c r="H15" s="262">
        <f t="shared" si="3"/>
        <v>0.39002493765586044</v>
      </c>
      <c r="I15" s="253">
        <f t="shared" si="4"/>
        <v>782</v>
      </c>
      <c r="J15" s="251">
        <f t="shared" si="5"/>
        <v>4.5697514265101331E-2</v>
      </c>
      <c r="K15" s="250">
        <v>2799</v>
      </c>
      <c r="L15" s="258">
        <f t="shared" si="6"/>
        <v>4.3057050592034685E-3</v>
      </c>
      <c r="M15" s="257">
        <f t="shared" si="7"/>
        <v>12</v>
      </c>
      <c r="N15" s="256">
        <f t="shared" si="8"/>
        <v>5.2588069516204788E-2</v>
      </c>
      <c r="O15" s="250">
        <v>2131</v>
      </c>
      <c r="P15" s="258">
        <f t="shared" si="9"/>
        <v>-0.23865666309396216</v>
      </c>
      <c r="Q15" s="257">
        <f t="shared" si="10"/>
        <v>-668</v>
      </c>
      <c r="R15" s="258">
        <f t="shared" si="1"/>
        <v>-0.1019806152549515</v>
      </c>
      <c r="S15" s="257">
        <f t="shared" si="2"/>
        <v>-242</v>
      </c>
      <c r="T15" s="256">
        <f t="shared" si="11"/>
        <v>3.8462926864486317E-2</v>
      </c>
      <c r="V15" s="29"/>
      <c r="W15" s="79"/>
      <c r="AE15" s="1"/>
    </row>
    <row r="16" spans="1:31" s="4" customFormat="1" x14ac:dyDescent="0.25">
      <c r="B16" s="233" t="s">
        <v>198</v>
      </c>
      <c r="C16" s="250">
        <f>C6-SUM(C7:C15)</f>
        <v>2417</v>
      </c>
      <c r="D16" s="250">
        <f>D6-SUM(D7:D15)</f>
        <v>1527</v>
      </c>
      <c r="E16" s="250">
        <f>E6-SUM(E7:E15)</f>
        <v>3087</v>
      </c>
      <c r="F16" s="256">
        <f t="shared" si="0"/>
        <v>7.3901177822464803E-2</v>
      </c>
      <c r="G16" s="250">
        <f>G6-SUM(G7:G15)</f>
        <v>3839</v>
      </c>
      <c r="H16" s="258">
        <f t="shared" si="3"/>
        <v>0.24360220278587619</v>
      </c>
      <c r="I16" s="257">
        <f t="shared" si="4"/>
        <v>752</v>
      </c>
      <c r="J16" s="256">
        <f t="shared" si="5"/>
        <v>6.2946809208368856E-2</v>
      </c>
      <c r="K16" s="250">
        <f>K6-SUM(K7:K15)</f>
        <v>3748</v>
      </c>
      <c r="L16" s="258">
        <f t="shared" si="6"/>
        <v>-2.3704089606668366E-2</v>
      </c>
      <c r="M16" s="257">
        <f t="shared" si="7"/>
        <v>-91</v>
      </c>
      <c r="N16" s="256">
        <f t="shared" si="8"/>
        <v>7.0418036636918743E-2</v>
      </c>
      <c r="O16" s="250">
        <f>O6-SUM(O7:O15)</f>
        <v>3225</v>
      </c>
      <c r="P16" s="258">
        <f t="shared" si="9"/>
        <v>-0.13954108858057634</v>
      </c>
      <c r="Q16" s="257">
        <f t="shared" si="10"/>
        <v>-523</v>
      </c>
      <c r="R16" s="258">
        <f t="shared" si="1"/>
        <v>0.33429871741828721</v>
      </c>
      <c r="S16" s="257">
        <f t="shared" si="2"/>
        <v>808</v>
      </c>
      <c r="T16" s="256">
        <f t="shared" si="11"/>
        <v>5.8208793588910547E-2</v>
      </c>
      <c r="V16" s="29"/>
      <c r="W16" s="79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177</v>
      </c>
    </row>
    <row r="18" spans="2:31" s="4" customFormat="1" x14ac:dyDescent="0.25">
      <c r="B18" s="170" t="s">
        <v>178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180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2" t="s">
        <v>168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169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170</v>
      </c>
    </row>
    <row r="47" spans="2:31" ht="15.75" hidden="1" x14ac:dyDescent="0.25">
      <c r="B47" s="225" t="s">
        <v>100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171</v>
      </c>
    </row>
    <row r="48" spans="2:31" s="4" customFormat="1" hidden="1" x14ac:dyDescent="0.25">
      <c r="B48" s="228" t="s">
        <v>103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172</v>
      </c>
    </row>
    <row r="49" spans="2:31" s="4" customFormat="1" hidden="1" x14ac:dyDescent="0.25">
      <c r="B49" s="233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3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177</v>
      </c>
    </row>
    <row r="52" spans="2:31" s="4" customFormat="1" hidden="1" x14ac:dyDescent="0.25">
      <c r="B52" s="267" t="s">
        <v>178</v>
      </c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2" t="s">
        <v>197</v>
      </c>
      <c r="C136" s="226">
        <v>456683</v>
      </c>
      <c r="D136" s="226">
        <v>800301</v>
      </c>
      <c r="E136" s="226">
        <v>1016781</v>
      </c>
      <c r="F136" s="226">
        <v>1041269</v>
      </c>
      <c r="G136" s="227">
        <f>F136/E136-1</f>
        <v>2.4083848931087504E-2</v>
      </c>
      <c r="H136" s="226">
        <f>F136-E136</f>
        <v>24488</v>
      </c>
      <c r="I136" s="227">
        <f>F136/F$136</f>
        <v>1</v>
      </c>
      <c r="J136" s="226">
        <v>1058434</v>
      </c>
      <c r="K136" s="227">
        <f>H136/H$136</f>
        <v>1</v>
      </c>
      <c r="L136" s="227">
        <f>J136/F136-1</f>
        <v>1.6484693196474609E-2</v>
      </c>
      <c r="M136" s="226">
        <f>J136-F136</f>
        <v>17165</v>
      </c>
      <c r="N136" s="227">
        <f>J136/C136-1</f>
        <v>1.3176557918731375</v>
      </c>
      <c r="O136" s="226">
        <f>J136-C136</f>
        <v>601751</v>
      </c>
      <c r="Q136" s="29"/>
      <c r="R136" s="79"/>
      <c r="Z136" s="1" t="s">
        <v>170</v>
      </c>
      <c r="AE136"/>
    </row>
    <row r="137" spans="1:31" s="4" customFormat="1" x14ac:dyDescent="0.25">
      <c r="B137" s="233" t="s">
        <v>44</v>
      </c>
      <c r="C137" s="250">
        <v>117997</v>
      </c>
      <c r="D137" s="250">
        <v>247584</v>
      </c>
      <c r="E137" s="250">
        <v>207208</v>
      </c>
      <c r="F137" s="250">
        <v>181512</v>
      </c>
      <c r="G137" s="256">
        <f t="shared" ref="G137:G146" si="12">F137/E137-1</f>
        <v>-0.12401065595922933</v>
      </c>
      <c r="H137" s="263">
        <f t="shared" ref="H137:H146" si="13">F137-E137</f>
        <v>-25696</v>
      </c>
      <c r="I137" s="258">
        <f t="shared" ref="I137:K146" si="14">F137/F$136</f>
        <v>0.17431806766551197</v>
      </c>
      <c r="J137" s="250">
        <v>161819</v>
      </c>
      <c r="K137" s="258">
        <f t="shared" si="14"/>
        <v>-1.049330284220843</v>
      </c>
      <c r="L137" s="258">
        <f t="shared" ref="L137:L146" si="15">J137/F137-1</f>
        <v>-0.10849420423994005</v>
      </c>
      <c r="M137" s="257">
        <f t="shared" ref="M137:M146" si="16">J137-F137</f>
        <v>-19693</v>
      </c>
      <c r="N137" s="256">
        <f t="shared" ref="N137:N146" si="17">J137/C137-1</f>
        <v>0.37138232327940535</v>
      </c>
      <c r="O137" s="250">
        <f t="shared" ref="O137:O146" si="18">J137-C137</f>
        <v>43822</v>
      </c>
      <c r="Q137" s="29"/>
      <c r="R137" s="79"/>
      <c r="Z137" s="1" t="s">
        <v>172</v>
      </c>
    </row>
    <row r="138" spans="1:31" s="4" customFormat="1" x14ac:dyDescent="0.25">
      <c r="B138" s="233" t="s">
        <v>45</v>
      </c>
      <c r="C138" s="250">
        <v>51760</v>
      </c>
      <c r="D138" s="250">
        <v>83468</v>
      </c>
      <c r="E138" s="250">
        <v>123951</v>
      </c>
      <c r="F138" s="250">
        <v>118966</v>
      </c>
      <c r="G138" s="256">
        <f t="shared" si="12"/>
        <v>-4.0217505304515511E-2</v>
      </c>
      <c r="H138" s="263">
        <f t="shared" si="13"/>
        <v>-4985</v>
      </c>
      <c r="I138" s="258">
        <f t="shared" si="14"/>
        <v>0.1142509764527706</v>
      </c>
      <c r="J138" s="250">
        <v>114660</v>
      </c>
      <c r="K138" s="258">
        <f t="shared" si="14"/>
        <v>-0.20356909506697157</v>
      </c>
      <c r="L138" s="258">
        <f t="shared" si="15"/>
        <v>-3.6195215439705497E-2</v>
      </c>
      <c r="M138" s="257">
        <f t="shared" si="16"/>
        <v>-4306</v>
      </c>
      <c r="N138" s="256">
        <f t="shared" si="17"/>
        <v>1.2152241112828439</v>
      </c>
      <c r="O138" s="250">
        <f t="shared" si="18"/>
        <v>62900</v>
      </c>
      <c r="Q138" s="29"/>
      <c r="R138" s="79"/>
      <c r="Z138" s="1"/>
    </row>
    <row r="139" spans="1:31" s="4" customFormat="1" x14ac:dyDescent="0.25">
      <c r="B139" s="233" t="s">
        <v>46</v>
      </c>
      <c r="C139" s="250">
        <v>2339</v>
      </c>
      <c r="D139" s="250">
        <v>4950</v>
      </c>
      <c r="E139" s="250">
        <v>6762</v>
      </c>
      <c r="F139" s="250">
        <v>20250</v>
      </c>
      <c r="G139" s="256">
        <f t="shared" si="12"/>
        <v>1.9946761313220942</v>
      </c>
      <c r="H139" s="263">
        <f t="shared" si="13"/>
        <v>13488</v>
      </c>
      <c r="I139" s="258">
        <f t="shared" si="14"/>
        <v>1.9447424248681178E-2</v>
      </c>
      <c r="J139" s="250">
        <v>11054</v>
      </c>
      <c r="K139" s="262">
        <f t="shared" si="14"/>
        <v>0.55080039202874875</v>
      </c>
      <c r="L139" s="258">
        <f t="shared" si="15"/>
        <v>-0.45412345679012345</v>
      </c>
      <c r="M139" s="257">
        <f t="shared" si="16"/>
        <v>-9196</v>
      </c>
      <c r="N139" s="256">
        <f t="shared" si="17"/>
        <v>3.725951261222745</v>
      </c>
      <c r="O139" s="250">
        <f t="shared" si="18"/>
        <v>8715</v>
      </c>
      <c r="Q139" s="29"/>
      <c r="R139" s="79"/>
      <c r="Z139" s="1"/>
    </row>
    <row r="140" spans="1:31" s="4" customFormat="1" x14ac:dyDescent="0.25">
      <c r="B140" s="233" t="s">
        <v>48</v>
      </c>
      <c r="C140" s="250">
        <v>103133</v>
      </c>
      <c r="D140" s="250">
        <v>181693</v>
      </c>
      <c r="E140" s="250">
        <v>342343</v>
      </c>
      <c r="F140" s="250">
        <v>341923</v>
      </c>
      <c r="G140" s="256">
        <f t="shared" si="12"/>
        <v>-1.2268397484394011E-3</v>
      </c>
      <c r="H140" s="263">
        <f t="shared" si="13"/>
        <v>-420</v>
      </c>
      <c r="I140" s="258">
        <f t="shared" si="14"/>
        <v>0.32837143908058342</v>
      </c>
      <c r="J140" s="250">
        <v>382237</v>
      </c>
      <c r="K140" s="258">
        <f t="shared" si="14"/>
        <v>-1.7151257758902319E-2</v>
      </c>
      <c r="L140" s="258">
        <f t="shared" si="15"/>
        <v>0.1179037385610211</v>
      </c>
      <c r="M140" s="257">
        <f t="shared" si="16"/>
        <v>40314</v>
      </c>
      <c r="N140" s="256">
        <f t="shared" si="17"/>
        <v>2.7062530906693301</v>
      </c>
      <c r="O140" s="250">
        <f t="shared" si="18"/>
        <v>279104</v>
      </c>
      <c r="Q140" s="29"/>
      <c r="R140" s="79"/>
      <c r="Z140" s="1"/>
    </row>
    <row r="141" spans="1:31" s="4" customFormat="1" x14ac:dyDescent="0.25">
      <c r="B141" s="233" t="s">
        <v>50</v>
      </c>
      <c r="C141" s="250">
        <v>30584</v>
      </c>
      <c r="D141" s="250">
        <v>44398</v>
      </c>
      <c r="E141" s="250">
        <v>48630</v>
      </c>
      <c r="F141" s="250">
        <v>55684</v>
      </c>
      <c r="G141" s="256">
        <f t="shared" si="12"/>
        <v>0.14505449311124829</v>
      </c>
      <c r="H141" s="263">
        <f t="shared" si="13"/>
        <v>7054</v>
      </c>
      <c r="I141" s="258">
        <f t="shared" si="14"/>
        <v>5.3477055400669757E-2</v>
      </c>
      <c r="J141" s="250">
        <v>49807</v>
      </c>
      <c r="K141" s="262">
        <f t="shared" si="14"/>
        <v>0.28805945769356417</v>
      </c>
      <c r="L141" s="258">
        <f t="shared" si="15"/>
        <v>-0.10554198692622652</v>
      </c>
      <c r="M141" s="257">
        <f t="shared" si="16"/>
        <v>-5877</v>
      </c>
      <c r="N141" s="256">
        <f t="shared" si="17"/>
        <v>0.62853125817420863</v>
      </c>
      <c r="O141" s="250">
        <f t="shared" si="18"/>
        <v>19223</v>
      </c>
      <c r="Q141" s="29"/>
      <c r="R141" s="79"/>
      <c r="Z141" s="1"/>
    </row>
    <row r="142" spans="1:31" s="4" customFormat="1" x14ac:dyDescent="0.25">
      <c r="B142" s="233" t="s">
        <v>51</v>
      </c>
      <c r="C142" s="250">
        <v>61571</v>
      </c>
      <c r="D142" s="250">
        <v>104557</v>
      </c>
      <c r="E142" s="250">
        <v>134886</v>
      </c>
      <c r="F142" s="250">
        <v>146430</v>
      </c>
      <c r="G142" s="256">
        <f t="shared" si="12"/>
        <v>8.5583381522174262E-2</v>
      </c>
      <c r="H142" s="263">
        <f t="shared" si="13"/>
        <v>11544</v>
      </c>
      <c r="I142" s="258">
        <f t="shared" si="14"/>
        <v>0.14062648556713012</v>
      </c>
      <c r="J142" s="250">
        <v>156566</v>
      </c>
      <c r="K142" s="258">
        <f t="shared" si="14"/>
        <v>0.47141457040182949</v>
      </c>
      <c r="L142" s="258">
        <f t="shared" si="15"/>
        <v>6.9220788089872309E-2</v>
      </c>
      <c r="M142" s="257">
        <f t="shared" si="16"/>
        <v>10136</v>
      </c>
      <c r="N142" s="256">
        <f t="shared" si="17"/>
        <v>1.5428529664939665</v>
      </c>
      <c r="O142" s="250">
        <f t="shared" si="18"/>
        <v>94995</v>
      </c>
      <c r="Q142" s="29"/>
      <c r="R142" s="79"/>
      <c r="Z142" s="1"/>
    </row>
    <row r="143" spans="1:31" s="4" customFormat="1" x14ac:dyDescent="0.25">
      <c r="B143" s="233" t="s">
        <v>49</v>
      </c>
      <c r="C143" s="250">
        <v>16023</v>
      </c>
      <c r="D143" s="250">
        <v>21732</v>
      </c>
      <c r="E143" s="250">
        <v>33809</v>
      </c>
      <c r="F143" s="250">
        <v>37722</v>
      </c>
      <c r="G143" s="256">
        <f t="shared" si="12"/>
        <v>0.11573841284864983</v>
      </c>
      <c r="H143" s="263">
        <f t="shared" si="13"/>
        <v>3913</v>
      </c>
      <c r="I143" s="258">
        <f t="shared" si="14"/>
        <v>3.6226950000432162E-2</v>
      </c>
      <c r="J143" s="250">
        <v>35821</v>
      </c>
      <c r="K143" s="262">
        <f t="shared" si="14"/>
        <v>0.15979255145377327</v>
      </c>
      <c r="L143" s="258">
        <f t="shared" si="15"/>
        <v>-5.0394994963151474E-2</v>
      </c>
      <c r="M143" s="257">
        <f t="shared" si="16"/>
        <v>-1901</v>
      </c>
      <c r="N143" s="256">
        <f t="shared" si="17"/>
        <v>1.2355988266866378</v>
      </c>
      <c r="O143" s="250">
        <f t="shared" si="18"/>
        <v>19798</v>
      </c>
      <c r="Q143" s="29"/>
      <c r="R143" s="79"/>
      <c r="Z143" s="1"/>
    </row>
    <row r="144" spans="1:31" s="4" customFormat="1" x14ac:dyDescent="0.25">
      <c r="B144" s="233" t="s">
        <v>52</v>
      </c>
      <c r="C144" s="250">
        <v>26839</v>
      </c>
      <c r="D144" s="250">
        <v>45216</v>
      </c>
      <c r="E144" s="250">
        <v>29061</v>
      </c>
      <c r="F144" s="250">
        <v>32018</v>
      </c>
      <c r="G144" s="256">
        <f t="shared" si="12"/>
        <v>0.10175148824885594</v>
      </c>
      <c r="H144" s="263">
        <f t="shared" si="13"/>
        <v>2957</v>
      </c>
      <c r="I144" s="258">
        <f t="shared" si="14"/>
        <v>3.0749018745396241E-2</v>
      </c>
      <c r="J144" s="250">
        <v>29188</v>
      </c>
      <c r="K144" s="258">
        <f t="shared" si="14"/>
        <v>0.12075302188827181</v>
      </c>
      <c r="L144" s="258">
        <f t="shared" si="15"/>
        <v>-8.838778187269658E-2</v>
      </c>
      <c r="M144" s="257">
        <f t="shared" si="16"/>
        <v>-2830</v>
      </c>
      <c r="N144" s="256">
        <f t="shared" si="17"/>
        <v>8.752188978724984E-2</v>
      </c>
      <c r="O144" s="250">
        <f t="shared" si="18"/>
        <v>2349</v>
      </c>
      <c r="Q144" s="29"/>
      <c r="R144" s="79"/>
      <c r="Z144" s="1"/>
    </row>
    <row r="145" spans="2:31" s="4" customFormat="1" x14ac:dyDescent="0.25">
      <c r="B145" s="233" t="s">
        <v>47</v>
      </c>
      <c r="C145" s="250">
        <v>24273</v>
      </c>
      <c r="D145" s="250">
        <v>26311</v>
      </c>
      <c r="E145" s="250">
        <v>32375</v>
      </c>
      <c r="F145" s="250">
        <v>47068</v>
      </c>
      <c r="G145" s="256">
        <f t="shared" si="12"/>
        <v>0.45383783783783782</v>
      </c>
      <c r="H145" s="263">
        <f t="shared" si="13"/>
        <v>14693</v>
      </c>
      <c r="I145" s="258">
        <f t="shared" si="14"/>
        <v>4.5202536520342007E-2</v>
      </c>
      <c r="J145" s="250">
        <v>61312</v>
      </c>
      <c r="K145" s="262">
        <f t="shared" si="14"/>
        <v>0.60000816726559947</v>
      </c>
      <c r="L145" s="258">
        <f t="shared" si="15"/>
        <v>0.30262598793235318</v>
      </c>
      <c r="M145" s="257">
        <f t="shared" si="16"/>
        <v>14244</v>
      </c>
      <c r="N145" s="256">
        <f t="shared" si="17"/>
        <v>1.5259341655337204</v>
      </c>
      <c r="O145" s="250">
        <f t="shared" si="18"/>
        <v>37039</v>
      </c>
      <c r="Q145" s="29"/>
      <c r="R145" s="79"/>
      <c r="Z145" s="1"/>
    </row>
    <row r="146" spans="2:31" s="4" customFormat="1" x14ac:dyDescent="0.25">
      <c r="B146" s="233" t="s">
        <v>198</v>
      </c>
      <c r="C146" s="250">
        <f>C136-SUM(C137:C145)</f>
        <v>22164</v>
      </c>
      <c r="D146" s="250">
        <f>D136-SUM(D137:D145)</f>
        <v>40392</v>
      </c>
      <c r="E146" s="250">
        <f>E136-SUM(E137:E145)</f>
        <v>57756</v>
      </c>
      <c r="F146" s="250">
        <f>F136-SUM(F137:F145)</f>
        <v>59696</v>
      </c>
      <c r="G146" s="256">
        <f t="shared" si="12"/>
        <v>3.3589583766188813E-2</v>
      </c>
      <c r="H146" s="263">
        <f t="shared" si="13"/>
        <v>1940</v>
      </c>
      <c r="I146" s="258">
        <f t="shared" si="14"/>
        <v>5.7330046318482542E-2</v>
      </c>
      <c r="J146" s="250">
        <f>J136-SUM(J137:J145)</f>
        <v>55970</v>
      </c>
      <c r="K146" s="258">
        <f t="shared" si="14"/>
        <v>7.9222476314929763E-2</v>
      </c>
      <c r="L146" s="258">
        <f t="shared" si="15"/>
        <v>-6.2416242294291102E-2</v>
      </c>
      <c r="M146" s="257">
        <f t="shared" si="16"/>
        <v>-3726</v>
      </c>
      <c r="N146" s="256">
        <f t="shared" si="17"/>
        <v>1.5252661974372859</v>
      </c>
      <c r="O146" s="250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177</v>
      </c>
    </row>
    <row r="148" spans="2:31" s="4" customFormat="1" x14ac:dyDescent="0.25">
      <c r="B148" s="170" t="s">
        <v>178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07EF4-DF08-442E-9C49-A961B3EEC39C}">
  <sheetPr codeName="Hoja42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304</v>
      </c>
      <c r="D5" s="239" t="s">
        <v>305</v>
      </c>
      <c r="E5" s="239" t="s">
        <v>306</v>
      </c>
      <c r="F5" s="240" t="str">
        <f>CONCATENATE("%/s total Tenerife ",RIGHT(E5,4))</f>
        <v>%/s total Tenerife 2022</v>
      </c>
      <c r="G5" s="239" t="s">
        <v>307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308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309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197</v>
      </c>
      <c r="C6" s="241">
        <v>37438</v>
      </c>
      <c r="D6" s="241">
        <v>5573</v>
      </c>
      <c r="E6" s="241">
        <v>24740</v>
      </c>
      <c r="F6" s="242">
        <f>E6/$E$6</f>
        <v>1</v>
      </c>
      <c r="G6" s="241">
        <v>36662</v>
      </c>
      <c r="H6" s="242">
        <f>G6/E6-1</f>
        <v>0.48189167340339534</v>
      </c>
      <c r="I6" s="241">
        <f>G6-E6</f>
        <v>11922</v>
      </c>
      <c r="J6" s="242">
        <f>G6/$G$6</f>
        <v>1</v>
      </c>
      <c r="K6" s="241">
        <v>34486</v>
      </c>
      <c r="L6" s="242">
        <f>K6/G6-1</f>
        <v>-5.9353008564726473E-2</v>
      </c>
      <c r="M6" s="241">
        <f>K6-G6</f>
        <v>-2176</v>
      </c>
      <c r="N6" s="242">
        <f>K6/$K$6</f>
        <v>1</v>
      </c>
      <c r="O6" s="241">
        <v>37471</v>
      </c>
      <c r="P6" s="242">
        <f>O6/K6-1</f>
        <v>8.6556863654816407E-2</v>
      </c>
      <c r="Q6" s="241">
        <f>O6-K6</f>
        <v>2985</v>
      </c>
      <c r="R6" s="242">
        <f>IFERROR(O6/C6-1,"-")</f>
        <v>8.8145734280686838E-4</v>
      </c>
      <c r="S6" s="241">
        <f>O6-C6</f>
        <v>33</v>
      </c>
      <c r="T6" s="242">
        <f>O6/$O$6</f>
        <v>1</v>
      </c>
      <c r="V6" s="29"/>
      <c r="W6" s="79"/>
      <c r="AE6" s="1" t="s">
        <v>170</v>
      </c>
    </row>
    <row r="7" spans="1:31" s="4" customFormat="1" x14ac:dyDescent="0.25">
      <c r="B7" s="233" t="s">
        <v>44</v>
      </c>
      <c r="C7" s="250">
        <v>4741</v>
      </c>
      <c r="D7" s="250">
        <v>1662</v>
      </c>
      <c r="E7" s="250">
        <v>4732</v>
      </c>
      <c r="F7" s="256">
        <f t="shared" ref="F7:F16" si="0">E7/$E$6</f>
        <v>0.19126919967663703</v>
      </c>
      <c r="G7" s="250">
        <v>4914</v>
      </c>
      <c r="H7" s="258">
        <f>G7/E7-1</f>
        <v>3.8461538461538547E-2</v>
      </c>
      <c r="I7" s="257">
        <f>G7-E7</f>
        <v>182</v>
      </c>
      <c r="J7" s="256">
        <f>G7/$G$6</f>
        <v>0.13403524084883531</v>
      </c>
      <c r="K7" s="250">
        <v>4997</v>
      </c>
      <c r="L7" s="258">
        <f>K7/G7-1</f>
        <v>1.6890516890516905E-2</v>
      </c>
      <c r="M7" s="257">
        <f>K7-G7</f>
        <v>83</v>
      </c>
      <c r="N7" s="256">
        <f>K7/$K$6</f>
        <v>0.14489937945833092</v>
      </c>
      <c r="O7" s="250">
        <v>4289</v>
      </c>
      <c r="P7" s="258">
        <f>O7/K7-1</f>
        <v>-0.14168501100660391</v>
      </c>
      <c r="Q7" s="257">
        <f>O7-K7</f>
        <v>-708</v>
      </c>
      <c r="R7" s="258">
        <f t="shared" ref="R7:R16" si="1">IFERROR(O7/C7-1,"-")</f>
        <v>-9.5338536173802946E-2</v>
      </c>
      <c r="S7" s="257">
        <f t="shared" ref="S7:S16" si="2">O7-C7</f>
        <v>-452</v>
      </c>
      <c r="T7" s="256">
        <f>O7/$O$6</f>
        <v>0.11446185049771823</v>
      </c>
      <c r="V7" s="29"/>
      <c r="W7" s="79"/>
      <c r="AE7" s="1" t="s">
        <v>172</v>
      </c>
    </row>
    <row r="8" spans="1:31" s="4" customFormat="1" x14ac:dyDescent="0.25">
      <c r="B8" s="233" t="s">
        <v>45</v>
      </c>
      <c r="C8" s="250">
        <v>3650</v>
      </c>
      <c r="D8" s="250">
        <v>295</v>
      </c>
      <c r="E8" s="250">
        <v>2603</v>
      </c>
      <c r="F8" s="256">
        <f t="shared" si="0"/>
        <v>0.10521422797089733</v>
      </c>
      <c r="G8" s="250">
        <v>4265</v>
      </c>
      <c r="H8" s="258">
        <f t="shared" ref="H8:H16" si="3">G8/E8-1</f>
        <v>0.63849404533230891</v>
      </c>
      <c r="I8" s="257">
        <f t="shared" ref="I8:I16" si="4">G8-E8</f>
        <v>1662</v>
      </c>
      <c r="J8" s="256">
        <f t="shared" ref="J8:J16" si="5">G8/$G$6</f>
        <v>0.11633298783481534</v>
      </c>
      <c r="K8" s="250">
        <v>3219</v>
      </c>
      <c r="L8" s="258">
        <f t="shared" ref="L8:L16" si="6">K8/G8-1</f>
        <v>-0.24525205158264951</v>
      </c>
      <c r="M8" s="257">
        <f t="shared" ref="M8:M16" si="7">K8-G8</f>
        <v>-1046</v>
      </c>
      <c r="N8" s="256">
        <f t="shared" ref="N8:N16" si="8">K8/$K$6</f>
        <v>9.334222583077191E-2</v>
      </c>
      <c r="O8" s="250">
        <v>3737</v>
      </c>
      <c r="P8" s="258">
        <f t="shared" ref="P8:P16" si="9">O8/K8-1</f>
        <v>0.16091954022988508</v>
      </c>
      <c r="Q8" s="257">
        <f t="shared" ref="Q8:Q16" si="10">O8-K8</f>
        <v>518</v>
      </c>
      <c r="R8" s="258">
        <f t="shared" si="1"/>
        <v>2.3835616438356189E-2</v>
      </c>
      <c r="S8" s="257">
        <f t="shared" si="2"/>
        <v>87</v>
      </c>
      <c r="T8" s="256">
        <f t="shared" ref="T8:T16" si="11">O8/$O$6</f>
        <v>9.9730458221024262E-2</v>
      </c>
      <c r="V8" s="29"/>
      <c r="W8" s="79"/>
      <c r="AE8" s="1"/>
    </row>
    <row r="9" spans="1:31" s="4" customFormat="1" x14ac:dyDescent="0.25">
      <c r="B9" s="233" t="s">
        <v>46</v>
      </c>
      <c r="C9" s="250">
        <v>217</v>
      </c>
      <c r="D9" s="250">
        <v>62</v>
      </c>
      <c r="E9" s="250">
        <v>125</v>
      </c>
      <c r="F9" s="251">
        <f t="shared" si="0"/>
        <v>5.0525464834276475E-3</v>
      </c>
      <c r="G9" s="250">
        <v>741</v>
      </c>
      <c r="H9" s="262">
        <f t="shared" si="3"/>
        <v>4.9279999999999999</v>
      </c>
      <c r="I9" s="253">
        <f t="shared" si="4"/>
        <v>616</v>
      </c>
      <c r="J9" s="251">
        <f t="shared" si="5"/>
        <v>2.0211663302602149E-2</v>
      </c>
      <c r="K9" s="250">
        <v>317</v>
      </c>
      <c r="L9" s="258">
        <f t="shared" si="6"/>
        <v>-0.57219973009446701</v>
      </c>
      <c r="M9" s="257">
        <f t="shared" si="7"/>
        <v>-424</v>
      </c>
      <c r="N9" s="256">
        <f t="shared" si="8"/>
        <v>9.1921359392217131E-3</v>
      </c>
      <c r="O9" s="250">
        <v>505</v>
      </c>
      <c r="P9" s="258">
        <f t="shared" si="9"/>
        <v>0.59305993690851744</v>
      </c>
      <c r="Q9" s="257">
        <f t="shared" si="10"/>
        <v>188</v>
      </c>
      <c r="R9" s="258">
        <f t="shared" si="1"/>
        <v>1.3271889400921659</v>
      </c>
      <c r="S9" s="257">
        <f t="shared" si="2"/>
        <v>288</v>
      </c>
      <c r="T9" s="256">
        <f t="shared" si="11"/>
        <v>1.3477088948787063E-2</v>
      </c>
      <c r="V9" s="29"/>
      <c r="W9" s="79"/>
      <c r="AE9" s="1"/>
    </row>
    <row r="10" spans="1:31" s="4" customFormat="1" x14ac:dyDescent="0.25">
      <c r="B10" s="233" t="s">
        <v>48</v>
      </c>
      <c r="C10" s="250">
        <v>16449</v>
      </c>
      <c r="D10" s="250">
        <v>1035</v>
      </c>
      <c r="E10" s="250">
        <v>9244</v>
      </c>
      <c r="F10" s="256">
        <f t="shared" si="0"/>
        <v>0.37364591754244136</v>
      </c>
      <c r="G10" s="250">
        <v>15131</v>
      </c>
      <c r="H10" s="258">
        <f t="shared" si="3"/>
        <v>0.63684552141929895</v>
      </c>
      <c r="I10" s="257">
        <f t="shared" si="4"/>
        <v>5887</v>
      </c>
      <c r="J10" s="256">
        <f t="shared" si="5"/>
        <v>0.41271616387540233</v>
      </c>
      <c r="K10" s="250">
        <v>13891</v>
      </c>
      <c r="L10" s="258">
        <f t="shared" si="6"/>
        <v>-8.1950961602009098E-2</v>
      </c>
      <c r="M10" s="257">
        <f t="shared" si="7"/>
        <v>-1240</v>
      </c>
      <c r="N10" s="256">
        <f t="shared" si="8"/>
        <v>0.40280113669315082</v>
      </c>
      <c r="O10" s="250">
        <v>14812</v>
      </c>
      <c r="P10" s="258">
        <f t="shared" si="9"/>
        <v>6.6301922107839584E-2</v>
      </c>
      <c r="Q10" s="257">
        <f t="shared" si="10"/>
        <v>921</v>
      </c>
      <c r="R10" s="258">
        <f t="shared" si="1"/>
        <v>-9.9519727643017863E-2</v>
      </c>
      <c r="S10" s="257">
        <f t="shared" si="2"/>
        <v>-1637</v>
      </c>
      <c r="T10" s="256">
        <f>O10/$O$6</f>
        <v>0.39529235942462171</v>
      </c>
      <c r="V10" s="29"/>
      <c r="W10" s="79"/>
      <c r="AE10" s="1"/>
    </row>
    <row r="11" spans="1:31" s="4" customFormat="1" x14ac:dyDescent="0.25">
      <c r="B11" s="233" t="s">
        <v>50</v>
      </c>
      <c r="C11" s="250">
        <v>2712</v>
      </c>
      <c r="D11" s="250">
        <v>87</v>
      </c>
      <c r="E11" s="250">
        <v>1030</v>
      </c>
      <c r="F11" s="251">
        <f t="shared" si="0"/>
        <v>4.1632983023443815E-2</v>
      </c>
      <c r="G11" s="250">
        <v>2122</v>
      </c>
      <c r="H11" s="262">
        <f t="shared" si="3"/>
        <v>1.0601941747572816</v>
      </c>
      <c r="I11" s="253">
        <f t="shared" si="4"/>
        <v>1092</v>
      </c>
      <c r="J11" s="251">
        <f t="shared" si="5"/>
        <v>5.7880093830123831E-2</v>
      </c>
      <c r="K11" s="250">
        <v>1745</v>
      </c>
      <c r="L11" s="258">
        <f t="shared" si="6"/>
        <v>-0.1776625824693685</v>
      </c>
      <c r="M11" s="257">
        <f t="shared" si="7"/>
        <v>-377</v>
      </c>
      <c r="N11" s="256">
        <f t="shared" si="8"/>
        <v>5.060024357710375E-2</v>
      </c>
      <c r="O11" s="250">
        <v>1965</v>
      </c>
      <c r="P11" s="258">
        <f t="shared" si="9"/>
        <v>0.12607449856733521</v>
      </c>
      <c r="Q11" s="257">
        <f t="shared" si="10"/>
        <v>220</v>
      </c>
      <c r="R11" s="258">
        <f t="shared" si="1"/>
        <v>-0.27544247787610621</v>
      </c>
      <c r="S11" s="257">
        <f t="shared" si="2"/>
        <v>-747</v>
      </c>
      <c r="T11" s="256">
        <f t="shared" si="11"/>
        <v>5.2440554028448667E-2</v>
      </c>
      <c r="V11" s="29"/>
      <c r="W11" s="79"/>
      <c r="AE11" s="1"/>
    </row>
    <row r="12" spans="1:31" s="4" customFormat="1" x14ac:dyDescent="0.25">
      <c r="B12" s="233" t="s">
        <v>51</v>
      </c>
      <c r="C12" s="250">
        <v>4747</v>
      </c>
      <c r="D12" s="250">
        <v>1412</v>
      </c>
      <c r="E12" s="250">
        <v>3917</v>
      </c>
      <c r="F12" s="256">
        <f t="shared" si="0"/>
        <v>0.15832659660468876</v>
      </c>
      <c r="G12" s="250">
        <v>5450</v>
      </c>
      <c r="H12" s="258">
        <f t="shared" si="3"/>
        <v>0.39137094715343368</v>
      </c>
      <c r="I12" s="257">
        <f t="shared" si="4"/>
        <v>1533</v>
      </c>
      <c r="J12" s="256">
        <f t="shared" si="5"/>
        <v>0.14865528339970541</v>
      </c>
      <c r="K12" s="250">
        <v>6504</v>
      </c>
      <c r="L12" s="258">
        <f t="shared" si="6"/>
        <v>0.19339449541284415</v>
      </c>
      <c r="M12" s="257">
        <f t="shared" si="7"/>
        <v>1054</v>
      </c>
      <c r="N12" s="256">
        <f t="shared" si="8"/>
        <v>0.18859827176245433</v>
      </c>
      <c r="O12" s="250">
        <v>7025</v>
      </c>
      <c r="P12" s="258">
        <f t="shared" si="9"/>
        <v>8.0104551045510508E-2</v>
      </c>
      <c r="Q12" s="257">
        <f t="shared" si="10"/>
        <v>521</v>
      </c>
      <c r="R12" s="258">
        <f t="shared" si="1"/>
        <v>0.47988203075626701</v>
      </c>
      <c r="S12" s="257">
        <f t="shared" si="2"/>
        <v>2278</v>
      </c>
      <c r="T12" s="256">
        <f t="shared" si="11"/>
        <v>0.18747831656481012</v>
      </c>
      <c r="V12" s="29"/>
      <c r="W12" s="79"/>
      <c r="AE12" s="1"/>
    </row>
    <row r="13" spans="1:31" s="4" customFormat="1" x14ac:dyDescent="0.25">
      <c r="B13" s="233" t="s">
        <v>49</v>
      </c>
      <c r="C13" s="250">
        <v>1208</v>
      </c>
      <c r="D13" s="250">
        <v>303</v>
      </c>
      <c r="E13" s="250">
        <v>1039</v>
      </c>
      <c r="F13" s="251">
        <f t="shared" si="0"/>
        <v>4.1996766370250606E-2</v>
      </c>
      <c r="G13" s="250">
        <v>1557</v>
      </c>
      <c r="H13" s="262">
        <f t="shared" si="3"/>
        <v>0.49855630413859475</v>
      </c>
      <c r="I13" s="253">
        <f t="shared" si="4"/>
        <v>518</v>
      </c>
      <c r="J13" s="251">
        <f t="shared" si="5"/>
        <v>4.2469041514374556E-2</v>
      </c>
      <c r="K13" s="250">
        <v>1445</v>
      </c>
      <c r="L13" s="258">
        <f t="shared" si="6"/>
        <v>-7.1933204881181712E-2</v>
      </c>
      <c r="M13" s="257">
        <f t="shared" si="7"/>
        <v>-112</v>
      </c>
      <c r="N13" s="256">
        <f t="shared" si="8"/>
        <v>4.1901061300237775E-2</v>
      </c>
      <c r="O13" s="250">
        <v>1752</v>
      </c>
      <c r="P13" s="258">
        <f t="shared" si="9"/>
        <v>0.21245674740484422</v>
      </c>
      <c r="Q13" s="257">
        <f t="shared" si="10"/>
        <v>307</v>
      </c>
      <c r="R13" s="258">
        <f t="shared" si="1"/>
        <v>0.45033112582781465</v>
      </c>
      <c r="S13" s="257">
        <f t="shared" si="2"/>
        <v>544</v>
      </c>
      <c r="T13" s="256">
        <f t="shared" si="11"/>
        <v>4.6756158095593928E-2</v>
      </c>
      <c r="V13" s="29"/>
      <c r="W13" s="79"/>
      <c r="AE13" s="1"/>
    </row>
    <row r="14" spans="1:31" s="4" customFormat="1" x14ac:dyDescent="0.25">
      <c r="B14" s="233" t="s">
        <v>52</v>
      </c>
      <c r="C14" s="250">
        <v>332</v>
      </c>
      <c r="D14" s="250">
        <v>460</v>
      </c>
      <c r="E14" s="250">
        <v>515</v>
      </c>
      <c r="F14" s="256">
        <f t="shared" si="0"/>
        <v>2.0816491511721907E-2</v>
      </c>
      <c r="G14" s="250">
        <v>722</v>
      </c>
      <c r="H14" s="258">
        <f t="shared" si="3"/>
        <v>0.40194174757281553</v>
      </c>
      <c r="I14" s="257">
        <f t="shared" si="4"/>
        <v>207</v>
      </c>
      <c r="J14" s="256">
        <f t="shared" si="5"/>
        <v>1.9693415525612351E-2</v>
      </c>
      <c r="K14" s="250">
        <v>461</v>
      </c>
      <c r="L14" s="258">
        <f t="shared" si="6"/>
        <v>-0.36149584487534625</v>
      </c>
      <c r="M14" s="257">
        <f t="shared" si="7"/>
        <v>-261</v>
      </c>
      <c r="N14" s="256">
        <f t="shared" si="8"/>
        <v>1.3367743432117381E-2</v>
      </c>
      <c r="O14" s="250">
        <v>603</v>
      </c>
      <c r="P14" s="258">
        <f t="shared" si="9"/>
        <v>0.30802603036876364</v>
      </c>
      <c r="Q14" s="257">
        <f t="shared" si="10"/>
        <v>142</v>
      </c>
      <c r="R14" s="258">
        <f t="shared" si="1"/>
        <v>0.81626506024096379</v>
      </c>
      <c r="S14" s="257">
        <f t="shared" si="2"/>
        <v>271</v>
      </c>
      <c r="T14" s="256">
        <f t="shared" si="11"/>
        <v>1.6092444823997226E-2</v>
      </c>
      <c r="V14" s="29"/>
      <c r="W14" s="79"/>
      <c r="AE14" s="1"/>
    </row>
    <row r="15" spans="1:31" s="4" customFormat="1" x14ac:dyDescent="0.25">
      <c r="B15" s="233" t="s">
        <v>47</v>
      </c>
      <c r="C15" s="250">
        <v>1583</v>
      </c>
      <c r="D15" s="250">
        <v>8</v>
      </c>
      <c r="E15" s="250">
        <v>796</v>
      </c>
      <c r="F15" s="251">
        <f t="shared" si="0"/>
        <v>3.217461600646726E-2</v>
      </c>
      <c r="G15" s="250">
        <v>548</v>
      </c>
      <c r="H15" s="262">
        <f t="shared" si="3"/>
        <v>-0.31155778894472363</v>
      </c>
      <c r="I15" s="253">
        <f t="shared" si="4"/>
        <v>-248</v>
      </c>
      <c r="J15" s="251">
        <f t="shared" si="5"/>
        <v>1.4947356936337352E-2</v>
      </c>
      <c r="K15" s="250">
        <v>962</v>
      </c>
      <c r="L15" s="258">
        <f t="shared" si="6"/>
        <v>0.75547445255474455</v>
      </c>
      <c r="M15" s="257">
        <f t="shared" si="7"/>
        <v>414</v>
      </c>
      <c r="N15" s="256">
        <f t="shared" si="8"/>
        <v>2.7895377834483558E-2</v>
      </c>
      <c r="O15" s="250">
        <v>1724</v>
      </c>
      <c r="P15" s="258">
        <f t="shared" si="9"/>
        <v>0.79209979209979209</v>
      </c>
      <c r="Q15" s="257">
        <f t="shared" si="10"/>
        <v>762</v>
      </c>
      <c r="R15" s="258">
        <f t="shared" si="1"/>
        <v>8.9071383449147223E-2</v>
      </c>
      <c r="S15" s="257">
        <f t="shared" si="2"/>
        <v>141</v>
      </c>
      <c r="T15" s="256">
        <f t="shared" si="11"/>
        <v>4.6008913559819592E-2</v>
      </c>
      <c r="V15" s="29"/>
      <c r="W15" s="79"/>
      <c r="AE15" s="1"/>
    </row>
    <row r="16" spans="1:31" s="4" customFormat="1" x14ac:dyDescent="0.25">
      <c r="B16" s="233" t="s">
        <v>198</v>
      </c>
      <c r="C16" s="250">
        <f>C6-SUM(C7:C15)</f>
        <v>1799</v>
      </c>
      <c r="D16" s="250">
        <f>D6-SUM(D7:D15)</f>
        <v>249</v>
      </c>
      <c r="E16" s="250">
        <f>E6-SUM(E7:E15)</f>
        <v>739</v>
      </c>
      <c r="F16" s="256">
        <f t="shared" si="0"/>
        <v>2.9870654810024252E-2</v>
      </c>
      <c r="G16" s="250">
        <f>G6-SUM(G7:G15)</f>
        <v>1212</v>
      </c>
      <c r="H16" s="258">
        <f t="shared" si="3"/>
        <v>0.64005412719891752</v>
      </c>
      <c r="I16" s="257">
        <f t="shared" si="4"/>
        <v>473</v>
      </c>
      <c r="J16" s="256">
        <f t="shared" si="5"/>
        <v>3.305875293219137E-2</v>
      </c>
      <c r="K16" s="250">
        <f>K6-SUM(K7:K15)</f>
        <v>945</v>
      </c>
      <c r="L16" s="258">
        <f t="shared" si="6"/>
        <v>-0.22029702970297027</v>
      </c>
      <c r="M16" s="257">
        <f t="shared" si="7"/>
        <v>-267</v>
      </c>
      <c r="N16" s="256">
        <f t="shared" si="8"/>
        <v>2.7402424172127821E-2</v>
      </c>
      <c r="O16" s="250">
        <f>O6-SUM(O7:O15)</f>
        <v>1059</v>
      </c>
      <c r="P16" s="258">
        <f t="shared" si="9"/>
        <v>0.12063492063492065</v>
      </c>
      <c r="Q16" s="257">
        <f t="shared" si="10"/>
        <v>114</v>
      </c>
      <c r="R16" s="258">
        <f t="shared" si="1"/>
        <v>-0.41133963312951638</v>
      </c>
      <c r="S16" s="257">
        <f t="shared" si="2"/>
        <v>-740</v>
      </c>
      <c r="T16" s="256">
        <f t="shared" si="11"/>
        <v>2.8261855835179206E-2</v>
      </c>
      <c r="V16" s="29"/>
      <c r="W16" s="79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177</v>
      </c>
    </row>
    <row r="18" spans="2:31" s="4" customFormat="1" x14ac:dyDescent="0.25">
      <c r="B18" s="170" t="s">
        <v>178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180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2" t="s">
        <v>168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169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170</v>
      </c>
    </row>
    <row r="47" spans="2:31" ht="15.75" hidden="1" x14ac:dyDescent="0.25">
      <c r="B47" s="225" t="s">
        <v>100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171</v>
      </c>
    </row>
    <row r="48" spans="2:31" s="4" customFormat="1" hidden="1" x14ac:dyDescent="0.25">
      <c r="B48" s="228" t="s">
        <v>103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172</v>
      </c>
    </row>
    <row r="49" spans="2:31" s="4" customFormat="1" hidden="1" x14ac:dyDescent="0.25">
      <c r="B49" s="233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3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177</v>
      </c>
    </row>
    <row r="52" spans="2:31" s="4" customFormat="1" hidden="1" x14ac:dyDescent="0.25">
      <c r="B52" s="267" t="s">
        <v>178</v>
      </c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2" t="s">
        <v>197</v>
      </c>
      <c r="C136" s="226">
        <v>248294</v>
      </c>
      <c r="D136" s="226">
        <v>384253</v>
      </c>
      <c r="E136" s="226">
        <v>593573</v>
      </c>
      <c r="F136" s="226">
        <v>612478</v>
      </c>
      <c r="G136" s="227">
        <f>F136/E136-1</f>
        <v>3.1849494501939857E-2</v>
      </c>
      <c r="H136" s="226">
        <f>F136-E136</f>
        <v>18905</v>
      </c>
      <c r="I136" s="227">
        <f>F136/F$136</f>
        <v>1</v>
      </c>
      <c r="J136" s="226">
        <v>636461</v>
      </c>
      <c r="K136" s="227">
        <f>H136/H$136</f>
        <v>1</v>
      </c>
      <c r="L136" s="227">
        <f>J136/F136-1</f>
        <v>3.915732483452472E-2</v>
      </c>
      <c r="M136" s="226">
        <f>J136-F136</f>
        <v>23983</v>
      </c>
      <c r="N136" s="227">
        <f>J136/C136-1</f>
        <v>1.5633362062715972</v>
      </c>
      <c r="O136" s="226">
        <f>J136-C136</f>
        <v>388167</v>
      </c>
      <c r="Q136" s="29"/>
      <c r="R136" s="79"/>
      <c r="Z136" s="1" t="s">
        <v>170</v>
      </c>
      <c r="AE136"/>
    </row>
    <row r="137" spans="1:31" s="4" customFormat="1" x14ac:dyDescent="0.25">
      <c r="B137" s="233" t="s">
        <v>44</v>
      </c>
      <c r="C137" s="250">
        <v>49521</v>
      </c>
      <c r="D137" s="250">
        <v>120918</v>
      </c>
      <c r="E137" s="250">
        <v>120397</v>
      </c>
      <c r="F137" s="250">
        <v>106138</v>
      </c>
      <c r="G137" s="256">
        <f t="shared" ref="G137:G146" si="12">F137/E137-1</f>
        <v>-0.11843318355108512</v>
      </c>
      <c r="H137" s="263">
        <f t="shared" ref="H137:H146" si="13">F137-E137</f>
        <v>-14259</v>
      </c>
      <c r="I137" s="258">
        <f t="shared" ref="I137:K146" si="14">F137/F$136</f>
        <v>0.17329275500507774</v>
      </c>
      <c r="J137" s="250">
        <v>101169</v>
      </c>
      <c r="K137" s="258">
        <f t="shared" si="14"/>
        <v>-0.75424490875429784</v>
      </c>
      <c r="L137" s="258">
        <f t="shared" ref="L137:L146" si="15">J137/F137-1</f>
        <v>-4.6816408826245048E-2</v>
      </c>
      <c r="M137" s="257">
        <f t="shared" ref="M137:M146" si="16">J137-F137</f>
        <v>-4969</v>
      </c>
      <c r="N137" s="256">
        <f t="shared" ref="N137:N145" si="17">J137/C137-1</f>
        <v>1.0429514751317623</v>
      </c>
      <c r="O137" s="250">
        <f t="shared" ref="O137:O146" si="18">J137-C137</f>
        <v>51648</v>
      </c>
      <c r="Q137" s="29"/>
      <c r="R137" s="79"/>
      <c r="Z137" s="1" t="s">
        <v>172</v>
      </c>
    </row>
    <row r="138" spans="1:31" s="4" customFormat="1" x14ac:dyDescent="0.25">
      <c r="B138" s="233" t="s">
        <v>45</v>
      </c>
      <c r="C138" s="250">
        <v>26848</v>
      </c>
      <c r="D138" s="250">
        <v>39986</v>
      </c>
      <c r="E138" s="250">
        <v>75857</v>
      </c>
      <c r="F138" s="250">
        <v>67064</v>
      </c>
      <c r="G138" s="256">
        <f t="shared" si="12"/>
        <v>-0.1159154725338466</v>
      </c>
      <c r="H138" s="263">
        <f t="shared" si="13"/>
        <v>-8793</v>
      </c>
      <c r="I138" s="258">
        <f t="shared" si="14"/>
        <v>0.10949617782189727</v>
      </c>
      <c r="J138" s="250">
        <v>64415</v>
      </c>
      <c r="K138" s="258">
        <f t="shared" si="14"/>
        <v>-0.4651150489288548</v>
      </c>
      <c r="L138" s="258">
        <f t="shared" si="15"/>
        <v>-3.9499582488369267E-2</v>
      </c>
      <c r="M138" s="257">
        <f t="shared" si="16"/>
        <v>-2649</v>
      </c>
      <c r="N138" s="256">
        <f t="shared" si="17"/>
        <v>1.3992476162097733</v>
      </c>
      <c r="O138" s="250">
        <f t="shared" si="18"/>
        <v>37567</v>
      </c>
      <c r="Q138" s="29"/>
      <c r="R138" s="79"/>
      <c r="Z138" s="1"/>
    </row>
    <row r="139" spans="1:31" s="4" customFormat="1" x14ac:dyDescent="0.25">
      <c r="B139" s="233" t="s">
        <v>46</v>
      </c>
      <c r="C139" s="250">
        <v>681</v>
      </c>
      <c r="D139" s="250">
        <v>2535</v>
      </c>
      <c r="E139" s="250">
        <v>3247</v>
      </c>
      <c r="F139" s="250">
        <v>5439</v>
      </c>
      <c r="G139" s="256">
        <f t="shared" si="12"/>
        <v>0.67508469356328926</v>
      </c>
      <c r="H139" s="264">
        <f t="shared" si="13"/>
        <v>2192</v>
      </c>
      <c r="I139" s="262">
        <f t="shared" si="14"/>
        <v>8.8803189665587982E-3</v>
      </c>
      <c r="J139" s="250">
        <v>3803</v>
      </c>
      <c r="K139" s="262">
        <f t="shared" si="14"/>
        <v>0.11594816186194129</v>
      </c>
      <c r="L139" s="258">
        <f t="shared" si="15"/>
        <v>-0.30079058650487223</v>
      </c>
      <c r="M139" s="257">
        <f t="shared" si="16"/>
        <v>-1636</v>
      </c>
      <c r="N139" s="256">
        <f t="shared" si="17"/>
        <v>4.5844346549192361</v>
      </c>
      <c r="O139" s="250">
        <f t="shared" si="18"/>
        <v>3122</v>
      </c>
      <c r="Q139" s="29"/>
      <c r="R139" s="79"/>
      <c r="Z139" s="1"/>
    </row>
    <row r="140" spans="1:31" s="4" customFormat="1" x14ac:dyDescent="0.25">
      <c r="B140" s="233" t="s">
        <v>48</v>
      </c>
      <c r="C140" s="250">
        <v>74813</v>
      </c>
      <c r="D140" s="250">
        <v>114704</v>
      </c>
      <c r="E140" s="250">
        <v>244952</v>
      </c>
      <c r="F140" s="250">
        <v>249820</v>
      </c>
      <c r="G140" s="256">
        <f t="shared" si="12"/>
        <v>1.987328129592747E-2</v>
      </c>
      <c r="H140" s="263">
        <f t="shared" si="13"/>
        <v>4868</v>
      </c>
      <c r="I140" s="258">
        <f t="shared" si="14"/>
        <v>0.40788403828382408</v>
      </c>
      <c r="J140" s="250">
        <v>275953</v>
      </c>
      <c r="K140" s="258">
        <f t="shared" si="14"/>
        <v>0.25749801639777836</v>
      </c>
      <c r="L140" s="258">
        <f t="shared" si="15"/>
        <v>0.1046073172684332</v>
      </c>
      <c r="M140" s="257">
        <f t="shared" si="16"/>
        <v>26133</v>
      </c>
      <c r="N140" s="256">
        <f t="shared" si="17"/>
        <v>2.6885701682862604</v>
      </c>
      <c r="O140" s="250">
        <f t="shared" si="18"/>
        <v>201140</v>
      </c>
      <c r="Q140" s="29"/>
      <c r="R140" s="79"/>
      <c r="Z140" s="1"/>
    </row>
    <row r="141" spans="1:31" s="4" customFormat="1" x14ac:dyDescent="0.25">
      <c r="B141" s="233" t="s">
        <v>50</v>
      </c>
      <c r="C141" s="250">
        <v>25621</v>
      </c>
      <c r="D141" s="250">
        <v>20278</v>
      </c>
      <c r="E141" s="250">
        <v>32271</v>
      </c>
      <c r="F141" s="250">
        <v>36164</v>
      </c>
      <c r="G141" s="256">
        <f t="shared" si="12"/>
        <v>0.12063462551516846</v>
      </c>
      <c r="H141" s="264">
        <f t="shared" si="13"/>
        <v>3893</v>
      </c>
      <c r="I141" s="262">
        <f t="shared" si="14"/>
        <v>5.9045386119991251E-2</v>
      </c>
      <c r="J141" s="250">
        <v>33708</v>
      </c>
      <c r="K141" s="262">
        <f t="shared" si="14"/>
        <v>0.20592435863528166</v>
      </c>
      <c r="L141" s="258">
        <f t="shared" si="15"/>
        <v>-6.791284149983412E-2</v>
      </c>
      <c r="M141" s="257">
        <f t="shared" si="16"/>
        <v>-2456</v>
      </c>
      <c r="N141" s="256">
        <f t="shared" si="17"/>
        <v>0.31563951446079397</v>
      </c>
      <c r="O141" s="250">
        <f t="shared" si="18"/>
        <v>8087</v>
      </c>
      <c r="Q141" s="29"/>
      <c r="R141" s="79"/>
      <c r="Z141" s="1"/>
    </row>
    <row r="142" spans="1:31" s="4" customFormat="1" x14ac:dyDescent="0.25">
      <c r="B142" s="233" t="s">
        <v>51</v>
      </c>
      <c r="C142" s="250">
        <v>33780</v>
      </c>
      <c r="D142" s="250">
        <v>51310</v>
      </c>
      <c r="E142" s="250">
        <v>65021</v>
      </c>
      <c r="F142" s="250">
        <v>80309</v>
      </c>
      <c r="G142" s="256">
        <f t="shared" si="12"/>
        <v>0.23512403684963323</v>
      </c>
      <c r="H142" s="263">
        <f t="shared" si="13"/>
        <v>15288</v>
      </c>
      <c r="I142" s="258">
        <f t="shared" si="14"/>
        <v>0.1311214443620832</v>
      </c>
      <c r="J142" s="250">
        <v>80773</v>
      </c>
      <c r="K142" s="258">
        <f t="shared" si="14"/>
        <v>0.80867495371594811</v>
      </c>
      <c r="L142" s="258">
        <f t="shared" si="15"/>
        <v>5.7776836967213807E-3</v>
      </c>
      <c r="M142" s="257">
        <f t="shared" si="16"/>
        <v>464</v>
      </c>
      <c r="N142" s="256">
        <f t="shared" si="17"/>
        <v>1.3911486086441682</v>
      </c>
      <c r="O142" s="250">
        <f t="shared" si="18"/>
        <v>46993</v>
      </c>
      <c r="Q142" s="29"/>
      <c r="R142" s="79"/>
      <c r="Z142" s="1"/>
    </row>
    <row r="143" spans="1:31" s="4" customFormat="1" x14ac:dyDescent="0.25">
      <c r="B143" s="233" t="s">
        <v>49</v>
      </c>
      <c r="C143" s="250">
        <v>7339</v>
      </c>
      <c r="D143" s="250">
        <v>10731</v>
      </c>
      <c r="E143" s="250">
        <v>17520</v>
      </c>
      <c r="F143" s="250">
        <v>25698</v>
      </c>
      <c r="G143" s="256">
        <f t="shared" si="12"/>
        <v>0.46678082191780823</v>
      </c>
      <c r="H143" s="264">
        <f t="shared" si="13"/>
        <v>8178</v>
      </c>
      <c r="I143" s="262">
        <f t="shared" si="14"/>
        <v>4.1957425409565728E-2</v>
      </c>
      <c r="J143" s="250">
        <v>23944</v>
      </c>
      <c r="K143" s="262">
        <f t="shared" si="14"/>
        <v>0.43258397249404917</v>
      </c>
      <c r="L143" s="258">
        <f t="shared" si="15"/>
        <v>-6.8254338859055186E-2</v>
      </c>
      <c r="M143" s="257">
        <f t="shared" si="16"/>
        <v>-1754</v>
      </c>
      <c r="N143" s="256">
        <f t="shared" si="17"/>
        <v>2.2625698324022347</v>
      </c>
      <c r="O143" s="250">
        <f t="shared" si="18"/>
        <v>16605</v>
      </c>
      <c r="Q143" s="29"/>
      <c r="R143" s="79"/>
      <c r="Z143" s="1"/>
    </row>
    <row r="144" spans="1:31" s="4" customFormat="1" x14ac:dyDescent="0.25">
      <c r="B144" s="233" t="s">
        <v>52</v>
      </c>
      <c r="C144" s="250">
        <v>6781</v>
      </c>
      <c r="D144" s="250">
        <v>11021</v>
      </c>
      <c r="E144" s="250">
        <v>9118</v>
      </c>
      <c r="F144" s="250">
        <v>11280</v>
      </c>
      <c r="G144" s="256">
        <f t="shared" si="12"/>
        <v>0.23711340206185572</v>
      </c>
      <c r="H144" s="263">
        <f t="shared" si="13"/>
        <v>2162</v>
      </c>
      <c r="I144" s="258">
        <f t="shared" si="14"/>
        <v>1.8416988038754044E-2</v>
      </c>
      <c r="J144" s="250">
        <v>10812</v>
      </c>
      <c r="K144" s="258">
        <f t="shared" si="14"/>
        <v>0.1143612800846337</v>
      </c>
      <c r="L144" s="258">
        <f t="shared" si="15"/>
        <v>-4.1489361702127692E-2</v>
      </c>
      <c r="M144" s="257">
        <f t="shared" si="16"/>
        <v>-468</v>
      </c>
      <c r="N144" s="256">
        <f t="shared" si="17"/>
        <v>0.59445509511871397</v>
      </c>
      <c r="O144" s="250">
        <f t="shared" si="18"/>
        <v>4031</v>
      </c>
      <c r="Q144" s="29"/>
      <c r="R144" s="79"/>
      <c r="Z144" s="1"/>
    </row>
    <row r="145" spans="2:31" s="4" customFormat="1" x14ac:dyDescent="0.25">
      <c r="B145" s="233" t="s">
        <v>47</v>
      </c>
      <c r="C145" s="250">
        <v>15343</v>
      </c>
      <c r="D145" s="250">
        <v>4744</v>
      </c>
      <c r="E145" s="250">
        <v>9037</v>
      </c>
      <c r="F145" s="250">
        <v>15069</v>
      </c>
      <c r="G145" s="256">
        <f t="shared" si="12"/>
        <v>0.66747814540223516</v>
      </c>
      <c r="H145" s="264">
        <f t="shared" si="13"/>
        <v>6032</v>
      </c>
      <c r="I145" s="262">
        <f t="shared" si="14"/>
        <v>2.4603332691133396E-2</v>
      </c>
      <c r="J145" s="250">
        <v>23750</v>
      </c>
      <c r="K145" s="262">
        <f t="shared" si="14"/>
        <v>0.31906902935731291</v>
      </c>
      <c r="L145" s="258">
        <f t="shared" si="15"/>
        <v>0.57608334992368437</v>
      </c>
      <c r="M145" s="257">
        <f t="shared" si="16"/>
        <v>8681</v>
      </c>
      <c r="N145" s="256">
        <f t="shared" si="17"/>
        <v>0.54793717004497156</v>
      </c>
      <c r="O145" s="250">
        <f t="shared" si="18"/>
        <v>8407</v>
      </c>
      <c r="Q145" s="29"/>
      <c r="R145" s="79"/>
      <c r="Z145" s="1"/>
    </row>
    <row r="146" spans="2:31" s="4" customFormat="1" x14ac:dyDescent="0.25">
      <c r="B146" s="233" t="s">
        <v>198</v>
      </c>
      <c r="C146" s="250">
        <f>C136-SUM(C137:C145)</f>
        <v>7567</v>
      </c>
      <c r="D146" s="250">
        <f>D136-SUM(D137:D145)</f>
        <v>8026</v>
      </c>
      <c r="E146" s="250">
        <f>E136-SUM(E137:E145)</f>
        <v>16153</v>
      </c>
      <c r="F146" s="250">
        <f>F136-SUM(F137:F145)</f>
        <v>15497</v>
      </c>
      <c r="G146" s="256">
        <f t="shared" si="12"/>
        <v>-4.0611651086485456E-2</v>
      </c>
      <c r="H146" s="263">
        <f t="shared" si="13"/>
        <v>-656</v>
      </c>
      <c r="I146" s="258">
        <f t="shared" si="14"/>
        <v>2.5302133301114488E-2</v>
      </c>
      <c r="J146" s="250">
        <f>J136-SUM(J137:J145)</f>
        <v>18134</v>
      </c>
      <c r="K146" s="258">
        <f t="shared" si="14"/>
        <v>-3.4699814863792644E-2</v>
      </c>
      <c r="L146" s="258">
        <f t="shared" si="15"/>
        <v>0.17016196683229001</v>
      </c>
      <c r="M146" s="257">
        <f t="shared" si="16"/>
        <v>2637</v>
      </c>
      <c r="N146" s="256">
        <f>J146/C146-1</f>
        <v>1.3964583058015068</v>
      </c>
      <c r="O146" s="250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177</v>
      </c>
    </row>
    <row r="148" spans="2:31" s="4" customFormat="1" x14ac:dyDescent="0.25">
      <c r="B148" s="170" t="s">
        <v>178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4904-59D6-48FD-B79A-01545A1096F8}">
  <sheetPr codeName="Hoja4"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6D53E-F3AB-4BE6-9F6D-2B6C54EE4C64}">
  <sheetPr codeName="Hoja43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304</v>
      </c>
      <c r="D5" s="239" t="s">
        <v>305</v>
      </c>
      <c r="E5" s="239" t="s">
        <v>306</v>
      </c>
      <c r="F5" s="240" t="str">
        <f>CONCATENATE("%/s total Tenerife ",RIGHT(E5,4))</f>
        <v>%/s total Tenerife 2022</v>
      </c>
      <c r="G5" s="239" t="s">
        <v>307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308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309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197</v>
      </c>
      <c r="C6" s="241">
        <v>18891</v>
      </c>
      <c r="D6" s="241">
        <v>14049</v>
      </c>
      <c r="E6" s="241">
        <v>17032</v>
      </c>
      <c r="F6" s="242">
        <f>E6/$E$6</f>
        <v>1</v>
      </c>
      <c r="G6" s="241">
        <v>24326</v>
      </c>
      <c r="H6" s="242">
        <f>G6/E6-1</f>
        <v>0.42825270079849687</v>
      </c>
      <c r="I6" s="241">
        <f>G6-E6</f>
        <v>7294</v>
      </c>
      <c r="J6" s="242">
        <f>G6/$G$6</f>
        <v>1</v>
      </c>
      <c r="K6" s="241">
        <v>18739</v>
      </c>
      <c r="L6" s="242">
        <f>K6/G6-1</f>
        <v>-0.22967195593192469</v>
      </c>
      <c r="M6" s="241">
        <f>K6-G6</f>
        <v>-5587</v>
      </c>
      <c r="N6" s="242">
        <f>K6/$K$6</f>
        <v>1</v>
      </c>
      <c r="O6" s="241">
        <v>17933</v>
      </c>
      <c r="P6" s="242">
        <f>O6/K6-1</f>
        <v>-4.3011900314851359E-2</v>
      </c>
      <c r="Q6" s="241">
        <f>O6-K6</f>
        <v>-806</v>
      </c>
      <c r="R6" s="242">
        <f>IFERROR(O6/C6-1,"-")</f>
        <v>-5.0711979249377981E-2</v>
      </c>
      <c r="S6" s="241">
        <f>O6-C6</f>
        <v>-958</v>
      </c>
      <c r="T6" s="242">
        <f>O6/$O$6</f>
        <v>1</v>
      </c>
      <c r="V6" s="29"/>
      <c r="W6" s="79"/>
      <c r="AE6" s="1" t="s">
        <v>170</v>
      </c>
    </row>
    <row r="7" spans="1:31" s="4" customFormat="1" x14ac:dyDescent="0.25">
      <c r="B7" s="233" t="s">
        <v>44</v>
      </c>
      <c r="C7" s="250">
        <v>4037</v>
      </c>
      <c r="D7" s="250">
        <v>4283</v>
      </c>
      <c r="E7" s="250">
        <v>4231</v>
      </c>
      <c r="F7" s="256">
        <f t="shared" ref="F7:F16" si="0">E7/$E$6</f>
        <v>0.24841474870831376</v>
      </c>
      <c r="G7" s="250">
        <v>3814</v>
      </c>
      <c r="H7" s="258">
        <f>G7/E7-1</f>
        <v>-9.8558260458520452E-2</v>
      </c>
      <c r="I7" s="257">
        <f>G7-E7</f>
        <v>-417</v>
      </c>
      <c r="J7" s="256">
        <f>G7/$G$6</f>
        <v>0.15678697689714707</v>
      </c>
      <c r="K7" s="250">
        <v>2103</v>
      </c>
      <c r="L7" s="258">
        <f>K7/G7-1</f>
        <v>-0.44861038280020971</v>
      </c>
      <c r="M7" s="257">
        <f>K7-G7</f>
        <v>-1711</v>
      </c>
      <c r="N7" s="256">
        <f>K7/$K$6</f>
        <v>0.11222583915897326</v>
      </c>
      <c r="O7" s="250">
        <v>2694</v>
      </c>
      <c r="P7" s="258">
        <f>O7/K7-1</f>
        <v>0.2810271041369472</v>
      </c>
      <c r="Q7" s="257">
        <f>O7-K7</f>
        <v>591</v>
      </c>
      <c r="R7" s="258">
        <f t="shared" ref="R7:R16" si="1">IFERROR(O7/C7-1,"-")</f>
        <v>-0.33267277681446616</v>
      </c>
      <c r="S7" s="257">
        <f t="shared" ref="S7:S16" si="2">O7-C7</f>
        <v>-1343</v>
      </c>
      <c r="T7" s="256">
        <f>O7/$O$6</f>
        <v>0.15022584062900798</v>
      </c>
      <c r="V7" s="29"/>
      <c r="W7" s="79"/>
      <c r="AE7" s="1" t="s">
        <v>172</v>
      </c>
    </row>
    <row r="8" spans="1:31" s="4" customFormat="1" x14ac:dyDescent="0.25">
      <c r="B8" s="233" t="s">
        <v>45</v>
      </c>
      <c r="C8" s="250">
        <v>1922</v>
      </c>
      <c r="D8" s="250">
        <v>1580</v>
      </c>
      <c r="E8" s="250">
        <v>1546</v>
      </c>
      <c r="F8" s="256">
        <f t="shared" si="0"/>
        <v>9.0770314701737909E-2</v>
      </c>
      <c r="G8" s="250">
        <v>1425</v>
      </c>
      <c r="H8" s="258">
        <f t="shared" ref="H8:H16" si="3">G8/E8-1</f>
        <v>-7.826649417852527E-2</v>
      </c>
      <c r="I8" s="257">
        <f t="shared" ref="I8:I16" si="4">G8-E8</f>
        <v>-121</v>
      </c>
      <c r="J8" s="256">
        <f t="shared" ref="J8:J16" si="5">G8/$G$6</f>
        <v>5.8579297870591136E-2</v>
      </c>
      <c r="K8" s="250">
        <v>1184</v>
      </c>
      <c r="L8" s="258">
        <f t="shared" ref="L8:L16" si="6">K8/G8-1</f>
        <v>-0.1691228070175439</v>
      </c>
      <c r="M8" s="257">
        <f t="shared" ref="M8:M16" si="7">K8-G8</f>
        <v>-241</v>
      </c>
      <c r="N8" s="256">
        <f t="shared" ref="N8:N16" si="8">K8/$K$6</f>
        <v>6.3183734457548435E-2</v>
      </c>
      <c r="O8" s="250">
        <v>1783</v>
      </c>
      <c r="P8" s="258">
        <f t="shared" ref="P8:P16" si="9">O8/K8-1</f>
        <v>0.50591216216216206</v>
      </c>
      <c r="Q8" s="257">
        <f t="shared" ref="Q8:Q16" si="10">O8-K8</f>
        <v>599</v>
      </c>
      <c r="R8" s="258">
        <f t="shared" si="1"/>
        <v>-7.2320499479708644E-2</v>
      </c>
      <c r="S8" s="257">
        <f t="shared" si="2"/>
        <v>-139</v>
      </c>
      <c r="T8" s="256">
        <f t="shared" ref="T8:T16" si="11">O8/$O$6</f>
        <v>9.9425639881782185E-2</v>
      </c>
      <c r="V8" s="29"/>
      <c r="W8" s="79"/>
      <c r="AE8" s="1"/>
    </row>
    <row r="9" spans="1:31" s="4" customFormat="1" x14ac:dyDescent="0.25">
      <c r="B9" s="233" t="s">
        <v>46</v>
      </c>
      <c r="C9" s="250">
        <v>208</v>
      </c>
      <c r="D9" s="250">
        <v>45</v>
      </c>
      <c r="E9" s="250">
        <v>36</v>
      </c>
      <c r="F9" s="251">
        <f t="shared" si="0"/>
        <v>2.1136683889149835E-3</v>
      </c>
      <c r="G9" s="250">
        <v>2737</v>
      </c>
      <c r="H9" s="262">
        <f t="shared" si="3"/>
        <v>75.027777777777771</v>
      </c>
      <c r="I9" s="253">
        <f t="shared" si="4"/>
        <v>2701</v>
      </c>
      <c r="J9" s="251">
        <f t="shared" si="5"/>
        <v>0.11251336019074241</v>
      </c>
      <c r="K9" s="250">
        <v>279</v>
      </c>
      <c r="L9" s="258">
        <f t="shared" si="6"/>
        <v>-0.8980635732553891</v>
      </c>
      <c r="M9" s="257">
        <f t="shared" si="7"/>
        <v>-2458</v>
      </c>
      <c r="N9" s="256">
        <f t="shared" si="8"/>
        <v>1.4888734724371631E-2</v>
      </c>
      <c r="O9" s="250">
        <v>397</v>
      </c>
      <c r="P9" s="258">
        <f t="shared" si="9"/>
        <v>0.42293906810035842</v>
      </c>
      <c r="Q9" s="257">
        <f t="shared" si="10"/>
        <v>118</v>
      </c>
      <c r="R9" s="258">
        <f t="shared" si="1"/>
        <v>0.90865384615384626</v>
      </c>
      <c r="S9" s="257">
        <f t="shared" si="2"/>
        <v>189</v>
      </c>
      <c r="T9" s="256">
        <f t="shared" si="11"/>
        <v>2.2137957954608822E-2</v>
      </c>
      <c r="V9" s="29"/>
      <c r="W9" s="79"/>
      <c r="AE9" s="1"/>
    </row>
    <row r="10" spans="1:31" s="4" customFormat="1" x14ac:dyDescent="0.25">
      <c r="B10" s="233" t="s">
        <v>48</v>
      </c>
      <c r="C10" s="250">
        <v>3543</v>
      </c>
      <c r="D10" s="250">
        <v>1101</v>
      </c>
      <c r="E10" s="250">
        <v>3148</v>
      </c>
      <c r="F10" s="256">
        <f t="shared" si="0"/>
        <v>0.18482855800845469</v>
      </c>
      <c r="G10" s="250">
        <v>3614</v>
      </c>
      <c r="H10" s="258">
        <f t="shared" si="3"/>
        <v>0.14803049555273184</v>
      </c>
      <c r="I10" s="257">
        <f t="shared" si="4"/>
        <v>466</v>
      </c>
      <c r="J10" s="256">
        <f t="shared" si="5"/>
        <v>0.14856532105566062</v>
      </c>
      <c r="K10" s="250">
        <v>3298</v>
      </c>
      <c r="L10" s="258">
        <f t="shared" si="6"/>
        <v>-8.7437742114001127E-2</v>
      </c>
      <c r="M10" s="257">
        <f t="shared" si="7"/>
        <v>-316</v>
      </c>
      <c r="N10" s="256">
        <f t="shared" si="8"/>
        <v>0.1759965846630023</v>
      </c>
      <c r="O10" s="250">
        <v>3813</v>
      </c>
      <c r="P10" s="258">
        <f t="shared" si="9"/>
        <v>0.15615524560339589</v>
      </c>
      <c r="Q10" s="257">
        <f t="shared" si="10"/>
        <v>515</v>
      </c>
      <c r="R10" s="258">
        <f t="shared" si="1"/>
        <v>7.6206604572396364E-2</v>
      </c>
      <c r="S10" s="257">
        <f t="shared" si="2"/>
        <v>270</v>
      </c>
      <c r="T10" s="256">
        <f>O10/$O$6</f>
        <v>0.21262476997713711</v>
      </c>
      <c r="V10" s="29"/>
      <c r="W10" s="79"/>
      <c r="AE10" s="1"/>
    </row>
    <row r="11" spans="1:31" s="4" customFormat="1" x14ac:dyDescent="0.25">
      <c r="B11" s="233" t="s">
        <v>50</v>
      </c>
      <c r="C11" s="250">
        <v>385</v>
      </c>
      <c r="D11" s="250">
        <v>842</v>
      </c>
      <c r="E11" s="250">
        <v>895</v>
      </c>
      <c r="F11" s="251">
        <f t="shared" si="0"/>
        <v>5.2548144668858619E-2</v>
      </c>
      <c r="G11" s="250">
        <v>456</v>
      </c>
      <c r="H11" s="262">
        <f t="shared" si="3"/>
        <v>-0.49050279329608937</v>
      </c>
      <c r="I11" s="253">
        <f t="shared" si="4"/>
        <v>-439</v>
      </c>
      <c r="J11" s="251">
        <f t="shared" si="5"/>
        <v>1.8745375318589164E-2</v>
      </c>
      <c r="K11" s="250">
        <v>536</v>
      </c>
      <c r="L11" s="258">
        <f t="shared" si="6"/>
        <v>0.17543859649122817</v>
      </c>
      <c r="M11" s="257">
        <f t="shared" si="7"/>
        <v>80</v>
      </c>
      <c r="N11" s="256">
        <f t="shared" si="8"/>
        <v>2.8603447355782057E-2</v>
      </c>
      <c r="O11" s="250">
        <v>634</v>
      </c>
      <c r="P11" s="258">
        <f t="shared" si="9"/>
        <v>0.18283582089552231</v>
      </c>
      <c r="Q11" s="257">
        <f t="shared" si="10"/>
        <v>98</v>
      </c>
      <c r="R11" s="258">
        <f t="shared" si="1"/>
        <v>0.64675324675324686</v>
      </c>
      <c r="S11" s="257">
        <f t="shared" si="2"/>
        <v>249</v>
      </c>
      <c r="T11" s="256">
        <f t="shared" si="11"/>
        <v>3.5353816985445825E-2</v>
      </c>
      <c r="V11" s="29"/>
      <c r="W11" s="79"/>
      <c r="AE11" s="1"/>
    </row>
    <row r="12" spans="1:31" s="4" customFormat="1" x14ac:dyDescent="0.25">
      <c r="B12" s="233" t="s">
        <v>51</v>
      </c>
      <c r="C12" s="250">
        <v>5042</v>
      </c>
      <c r="D12" s="250">
        <v>1186</v>
      </c>
      <c r="E12" s="250">
        <v>2656</v>
      </c>
      <c r="F12" s="256">
        <f t="shared" si="0"/>
        <v>0.15594175669328322</v>
      </c>
      <c r="G12" s="250">
        <v>5002</v>
      </c>
      <c r="H12" s="258">
        <f t="shared" si="3"/>
        <v>0.88328313253012047</v>
      </c>
      <c r="I12" s="257">
        <f t="shared" si="4"/>
        <v>2346</v>
      </c>
      <c r="J12" s="256">
        <f t="shared" si="5"/>
        <v>0.20562361259557674</v>
      </c>
      <c r="K12" s="250">
        <v>5396</v>
      </c>
      <c r="L12" s="258">
        <f t="shared" si="6"/>
        <v>7.8768492602958817E-2</v>
      </c>
      <c r="M12" s="257">
        <f t="shared" si="7"/>
        <v>394</v>
      </c>
      <c r="N12" s="256">
        <f t="shared" si="8"/>
        <v>0.28795560061902981</v>
      </c>
      <c r="O12" s="250">
        <v>4891</v>
      </c>
      <c r="P12" s="258">
        <f t="shared" si="9"/>
        <v>-9.3587842846552971E-2</v>
      </c>
      <c r="Q12" s="257">
        <f t="shared" si="10"/>
        <v>-505</v>
      </c>
      <c r="R12" s="258">
        <f t="shared" si="1"/>
        <v>-2.994843316144391E-2</v>
      </c>
      <c r="S12" s="257">
        <f t="shared" si="2"/>
        <v>-151</v>
      </c>
      <c r="T12" s="256">
        <f t="shared" si="11"/>
        <v>0.27273741147604974</v>
      </c>
      <c r="V12" s="29"/>
      <c r="W12" s="79"/>
      <c r="AE12" s="1"/>
    </row>
    <row r="13" spans="1:31" s="4" customFormat="1" x14ac:dyDescent="0.25">
      <c r="B13" s="233" t="s">
        <v>49</v>
      </c>
      <c r="C13" s="250">
        <v>1851</v>
      </c>
      <c r="D13" s="250">
        <v>279</v>
      </c>
      <c r="E13" s="250">
        <v>734</v>
      </c>
      <c r="F13" s="251">
        <f t="shared" si="0"/>
        <v>4.3095349929544384E-2</v>
      </c>
      <c r="G13" s="250">
        <v>1485</v>
      </c>
      <c r="H13" s="262">
        <f t="shared" si="3"/>
        <v>1.0231607629427795</v>
      </c>
      <c r="I13" s="253">
        <f t="shared" si="4"/>
        <v>751</v>
      </c>
      <c r="J13" s="251">
        <f t="shared" si="5"/>
        <v>6.1045794623037081E-2</v>
      </c>
      <c r="K13" s="250">
        <v>732</v>
      </c>
      <c r="L13" s="258">
        <f t="shared" si="6"/>
        <v>-0.50707070707070701</v>
      </c>
      <c r="M13" s="257">
        <f t="shared" si="7"/>
        <v>-753</v>
      </c>
      <c r="N13" s="256">
        <f t="shared" si="8"/>
        <v>3.9062916911254603E-2</v>
      </c>
      <c r="O13" s="250">
        <v>900</v>
      </c>
      <c r="P13" s="258">
        <f t="shared" si="9"/>
        <v>0.22950819672131151</v>
      </c>
      <c r="Q13" s="257">
        <f t="shared" si="10"/>
        <v>168</v>
      </c>
      <c r="R13" s="258">
        <f t="shared" si="1"/>
        <v>-0.51377633711507298</v>
      </c>
      <c r="S13" s="257">
        <f t="shared" si="2"/>
        <v>-951</v>
      </c>
      <c r="T13" s="256">
        <f t="shared" si="11"/>
        <v>5.0186806446216474E-2</v>
      </c>
      <c r="V13" s="29"/>
      <c r="W13" s="79"/>
      <c r="AE13" s="1"/>
    </row>
    <row r="14" spans="1:31" s="4" customFormat="1" x14ac:dyDescent="0.25">
      <c r="B14" s="233" t="s">
        <v>52</v>
      </c>
      <c r="C14" s="250">
        <v>495</v>
      </c>
      <c r="D14" s="250">
        <v>2893</v>
      </c>
      <c r="E14" s="250">
        <v>229</v>
      </c>
      <c r="F14" s="256">
        <f t="shared" si="0"/>
        <v>1.3445279473931423E-2</v>
      </c>
      <c r="G14" s="250">
        <v>927</v>
      </c>
      <c r="H14" s="258">
        <f t="shared" si="3"/>
        <v>3.0480349344978164</v>
      </c>
      <c r="I14" s="257">
        <f t="shared" si="4"/>
        <v>698</v>
      </c>
      <c r="J14" s="256">
        <f t="shared" si="5"/>
        <v>3.8107374825289815E-2</v>
      </c>
      <c r="K14" s="250">
        <v>571</v>
      </c>
      <c r="L14" s="258">
        <f t="shared" si="6"/>
        <v>-0.38403451995685001</v>
      </c>
      <c r="M14" s="257">
        <f t="shared" si="7"/>
        <v>-356</v>
      </c>
      <c r="N14" s="256">
        <f t="shared" si="8"/>
        <v>3.0471209776402157E-2</v>
      </c>
      <c r="O14" s="250">
        <v>248</v>
      </c>
      <c r="P14" s="258">
        <f t="shared" si="9"/>
        <v>-0.56567425569176888</v>
      </c>
      <c r="Q14" s="257">
        <f t="shared" si="10"/>
        <v>-323</v>
      </c>
      <c r="R14" s="258">
        <f t="shared" si="1"/>
        <v>-0.49898989898989898</v>
      </c>
      <c r="S14" s="257">
        <f t="shared" si="2"/>
        <v>-247</v>
      </c>
      <c r="T14" s="256">
        <f t="shared" si="11"/>
        <v>1.3829253331846317E-2</v>
      </c>
      <c r="V14" s="29"/>
      <c r="W14" s="79"/>
      <c r="AE14" s="1"/>
    </row>
    <row r="15" spans="1:31" s="4" customFormat="1" x14ac:dyDescent="0.25">
      <c r="B15" s="233" t="s">
        <v>47</v>
      </c>
      <c r="C15" s="250">
        <v>790</v>
      </c>
      <c r="D15" s="250">
        <v>562</v>
      </c>
      <c r="E15" s="250">
        <v>1209</v>
      </c>
      <c r="F15" s="251">
        <f t="shared" si="0"/>
        <v>7.0984030061061534E-2</v>
      </c>
      <c r="G15" s="250">
        <v>2239</v>
      </c>
      <c r="H15" s="262">
        <f t="shared" si="3"/>
        <v>0.85194375516956167</v>
      </c>
      <c r="I15" s="253">
        <f t="shared" si="4"/>
        <v>1030</v>
      </c>
      <c r="J15" s="251">
        <f t="shared" si="5"/>
        <v>9.2041437145441093E-2</v>
      </c>
      <c r="K15" s="250">
        <v>1837</v>
      </c>
      <c r="L15" s="258">
        <f t="shared" si="6"/>
        <v>-0.17954443948191157</v>
      </c>
      <c r="M15" s="257">
        <f t="shared" si="7"/>
        <v>-402</v>
      </c>
      <c r="N15" s="256">
        <f t="shared" si="8"/>
        <v>9.8030844762260524E-2</v>
      </c>
      <c r="O15" s="250">
        <v>407</v>
      </c>
      <c r="P15" s="258">
        <f t="shared" si="9"/>
        <v>-0.77844311377245512</v>
      </c>
      <c r="Q15" s="257">
        <f t="shared" si="10"/>
        <v>-1430</v>
      </c>
      <c r="R15" s="258">
        <f t="shared" si="1"/>
        <v>-0.48481012658227851</v>
      </c>
      <c r="S15" s="257">
        <f t="shared" si="2"/>
        <v>-383</v>
      </c>
      <c r="T15" s="256">
        <f t="shared" si="11"/>
        <v>2.2695589137344561E-2</v>
      </c>
      <c r="V15" s="29"/>
      <c r="W15" s="79"/>
      <c r="AE15" s="1"/>
    </row>
    <row r="16" spans="1:31" s="4" customFormat="1" x14ac:dyDescent="0.25">
      <c r="B16" s="233" t="s">
        <v>198</v>
      </c>
      <c r="C16" s="250">
        <f>C6-SUM(C7:C15)</f>
        <v>618</v>
      </c>
      <c r="D16" s="250">
        <f>D6-SUM(D7:D15)</f>
        <v>1278</v>
      </c>
      <c r="E16" s="250">
        <f>E6-SUM(E7:E15)</f>
        <v>2348</v>
      </c>
      <c r="F16" s="256">
        <f t="shared" si="0"/>
        <v>0.13785814936589949</v>
      </c>
      <c r="G16" s="250">
        <f>G6-SUM(G7:G15)</f>
        <v>2627</v>
      </c>
      <c r="H16" s="258">
        <f t="shared" si="3"/>
        <v>0.118824531516184</v>
      </c>
      <c r="I16" s="257">
        <f t="shared" si="4"/>
        <v>279</v>
      </c>
      <c r="J16" s="256">
        <f t="shared" si="5"/>
        <v>0.10799144947792486</v>
      </c>
      <c r="K16" s="250">
        <f>K6-SUM(K7:K15)</f>
        <v>2803</v>
      </c>
      <c r="L16" s="258">
        <f t="shared" si="6"/>
        <v>6.6996574038827639E-2</v>
      </c>
      <c r="M16" s="257">
        <f t="shared" si="7"/>
        <v>176</v>
      </c>
      <c r="N16" s="256">
        <f t="shared" si="8"/>
        <v>0.1495810875713752</v>
      </c>
      <c r="O16" s="250">
        <f>O6-SUM(O7:O15)</f>
        <v>2166</v>
      </c>
      <c r="P16" s="258">
        <f t="shared" si="9"/>
        <v>-0.22725651088119869</v>
      </c>
      <c r="Q16" s="257">
        <f t="shared" si="10"/>
        <v>-637</v>
      </c>
      <c r="R16" s="258">
        <f t="shared" si="1"/>
        <v>2.5048543689320391</v>
      </c>
      <c r="S16" s="257">
        <f t="shared" si="2"/>
        <v>1548</v>
      </c>
      <c r="T16" s="256">
        <f t="shared" si="11"/>
        <v>0.12078291418056097</v>
      </c>
      <c r="V16" s="29"/>
      <c r="W16" s="79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177</v>
      </c>
    </row>
    <row r="18" spans="2:31" s="4" customFormat="1" x14ac:dyDescent="0.25">
      <c r="B18" s="170" t="s">
        <v>178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180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2" t="s">
        <v>168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169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170</v>
      </c>
    </row>
    <row r="47" spans="2:31" ht="15.75" hidden="1" x14ac:dyDescent="0.25">
      <c r="B47" s="225" t="s">
        <v>100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171</v>
      </c>
    </row>
    <row r="48" spans="2:31" s="4" customFormat="1" hidden="1" x14ac:dyDescent="0.25">
      <c r="B48" s="228" t="s">
        <v>103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172</v>
      </c>
    </row>
    <row r="49" spans="2:31" s="4" customFormat="1" hidden="1" x14ac:dyDescent="0.25">
      <c r="B49" s="233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3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177</v>
      </c>
    </row>
    <row r="52" spans="2:31" s="4" customFormat="1" hidden="1" x14ac:dyDescent="0.25">
      <c r="B52" s="267" t="s">
        <v>178</v>
      </c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2" t="s">
        <v>197</v>
      </c>
      <c r="C136" s="226">
        <v>208389</v>
      </c>
      <c r="D136" s="226">
        <v>416048</v>
      </c>
      <c r="E136" s="226">
        <v>423208</v>
      </c>
      <c r="F136" s="226">
        <v>428791</v>
      </c>
      <c r="G136" s="227">
        <f>F136/E136-1</f>
        <v>1.3192094667397569E-2</v>
      </c>
      <c r="H136" s="226">
        <f>F136-E136</f>
        <v>5583</v>
      </c>
      <c r="I136" s="227">
        <f>F136/F$136</f>
        <v>1</v>
      </c>
      <c r="J136" s="226">
        <v>421973</v>
      </c>
      <c r="K136" s="227">
        <f>H136/H$136</f>
        <v>1</v>
      </c>
      <c r="L136" s="227">
        <f>J136/F136-1</f>
        <v>-1.5900520300099585E-2</v>
      </c>
      <c r="M136" s="226">
        <f>J136-F136</f>
        <v>-6818</v>
      </c>
      <c r="N136" s="227">
        <f>J136/C136-1</f>
        <v>1.0249293388806513</v>
      </c>
      <c r="O136" s="226">
        <f>J136-C136</f>
        <v>213584</v>
      </c>
      <c r="Q136" s="29"/>
      <c r="R136" s="79"/>
      <c r="Z136" s="1" t="s">
        <v>170</v>
      </c>
      <c r="AE136"/>
    </row>
    <row r="137" spans="1:31" s="4" customFormat="1" x14ac:dyDescent="0.25">
      <c r="B137" s="233" t="s">
        <v>44</v>
      </c>
      <c r="C137" s="250">
        <v>68476</v>
      </c>
      <c r="D137" s="250">
        <v>126666</v>
      </c>
      <c r="E137" s="250">
        <v>86811</v>
      </c>
      <c r="F137" s="250">
        <v>75374</v>
      </c>
      <c r="G137" s="256">
        <f t="shared" ref="G137:G146" si="12">F137/E137-1</f>
        <v>-0.13174597689232936</v>
      </c>
      <c r="H137" s="263">
        <f t="shared" ref="H137:H146" si="13">F137-E137</f>
        <v>-11437</v>
      </c>
      <c r="I137" s="258">
        <f t="shared" ref="I137:K146" si="14">F137/F$136</f>
        <v>0.17578260737748694</v>
      </c>
      <c r="J137" s="250">
        <v>60650</v>
      </c>
      <c r="K137" s="258">
        <f t="shared" si="14"/>
        <v>-2.0485402113559017</v>
      </c>
      <c r="L137" s="258">
        <f t="shared" ref="L137:L146" si="15">J137/F137-1</f>
        <v>-0.19534587523549229</v>
      </c>
      <c r="M137" s="257">
        <f t="shared" ref="M137:M146" si="16">J137-F137</f>
        <v>-14724</v>
      </c>
      <c r="N137" s="256">
        <f t="shared" ref="N137:N146" si="17">J137/C137-1</f>
        <v>-0.11428821776972953</v>
      </c>
      <c r="O137" s="250">
        <f t="shared" ref="O137:O146" si="18">J137-C137</f>
        <v>-7826</v>
      </c>
      <c r="Q137" s="29"/>
      <c r="R137" s="79"/>
      <c r="Z137" s="1" t="s">
        <v>172</v>
      </c>
    </row>
    <row r="138" spans="1:31" s="4" customFormat="1" x14ac:dyDescent="0.25">
      <c r="B138" s="233" t="s">
        <v>45</v>
      </c>
      <c r="C138" s="250">
        <v>24912</v>
      </c>
      <c r="D138" s="250">
        <v>43482</v>
      </c>
      <c r="E138" s="250">
        <v>48094</v>
      </c>
      <c r="F138" s="250">
        <v>51902</v>
      </c>
      <c r="G138" s="256">
        <f t="shared" si="12"/>
        <v>7.9178275876408799E-2</v>
      </c>
      <c r="H138" s="263">
        <f t="shared" si="13"/>
        <v>3808</v>
      </c>
      <c r="I138" s="258">
        <f t="shared" si="14"/>
        <v>0.12104265248104555</v>
      </c>
      <c r="J138" s="250">
        <v>50245</v>
      </c>
      <c r="K138" s="258">
        <f t="shared" si="14"/>
        <v>0.68207057137739568</v>
      </c>
      <c r="L138" s="258">
        <f t="shared" si="15"/>
        <v>-3.1925552001849655E-2</v>
      </c>
      <c r="M138" s="257">
        <f t="shared" si="16"/>
        <v>-1657</v>
      </c>
      <c r="N138" s="256">
        <f t="shared" si="17"/>
        <v>1.0168994861913938</v>
      </c>
      <c r="O138" s="250">
        <f t="shared" si="18"/>
        <v>25333</v>
      </c>
      <c r="Q138" s="29"/>
      <c r="R138" s="79"/>
      <c r="Z138" s="1"/>
    </row>
    <row r="139" spans="1:31" s="4" customFormat="1" x14ac:dyDescent="0.25">
      <c r="B139" s="233" t="s">
        <v>46</v>
      </c>
      <c r="C139" s="250">
        <v>1658</v>
      </c>
      <c r="D139" s="250">
        <v>2415</v>
      </c>
      <c r="E139" s="250">
        <v>3515</v>
      </c>
      <c r="F139" s="250">
        <v>14811</v>
      </c>
      <c r="G139" s="256">
        <f t="shared" si="12"/>
        <v>3.2136557610241825</v>
      </c>
      <c r="H139" s="264">
        <f t="shared" si="13"/>
        <v>11296</v>
      </c>
      <c r="I139" s="262">
        <f t="shared" si="14"/>
        <v>3.4541303338922691E-2</v>
      </c>
      <c r="J139" s="250">
        <v>7251</v>
      </c>
      <c r="K139" s="262">
        <f t="shared" si="14"/>
        <v>2.0232849722371484</v>
      </c>
      <c r="L139" s="258">
        <f t="shared" si="15"/>
        <v>-0.51043143609479436</v>
      </c>
      <c r="M139" s="257">
        <f t="shared" si="16"/>
        <v>-7560</v>
      </c>
      <c r="N139" s="256">
        <f t="shared" si="17"/>
        <v>3.3733413751507841</v>
      </c>
      <c r="O139" s="250">
        <f t="shared" si="18"/>
        <v>5593</v>
      </c>
      <c r="Q139" s="29"/>
      <c r="R139" s="79"/>
      <c r="Z139" s="1"/>
    </row>
    <row r="140" spans="1:31" s="4" customFormat="1" x14ac:dyDescent="0.25">
      <c r="B140" s="233" t="s">
        <v>48</v>
      </c>
      <c r="C140" s="250">
        <v>28320</v>
      </c>
      <c r="D140" s="250">
        <v>66989</v>
      </c>
      <c r="E140" s="250">
        <v>97391</v>
      </c>
      <c r="F140" s="250">
        <v>92103</v>
      </c>
      <c r="G140" s="256">
        <f t="shared" si="12"/>
        <v>-5.4296598248298134E-2</v>
      </c>
      <c r="H140" s="263">
        <f t="shared" si="13"/>
        <v>-5288</v>
      </c>
      <c r="I140" s="258">
        <f t="shared" si="14"/>
        <v>0.21479695236140683</v>
      </c>
      <c r="J140" s="250">
        <v>106284</v>
      </c>
      <c r="K140" s="258">
        <f t="shared" si="14"/>
        <v>-0.94716102453877848</v>
      </c>
      <c r="L140" s="258">
        <f t="shared" si="15"/>
        <v>0.15396892609361257</v>
      </c>
      <c r="M140" s="257">
        <f t="shared" si="16"/>
        <v>14181</v>
      </c>
      <c r="N140" s="256">
        <f t="shared" si="17"/>
        <v>2.7529661016949154</v>
      </c>
      <c r="O140" s="250">
        <f t="shared" si="18"/>
        <v>77964</v>
      </c>
      <c r="Q140" s="29"/>
      <c r="R140" s="79"/>
      <c r="Z140" s="1"/>
    </row>
    <row r="141" spans="1:31" s="4" customFormat="1" x14ac:dyDescent="0.25">
      <c r="B141" s="233" t="s">
        <v>50</v>
      </c>
      <c r="C141" s="250">
        <v>4963</v>
      </c>
      <c r="D141" s="250">
        <v>24120</v>
      </c>
      <c r="E141" s="250">
        <v>16359</v>
      </c>
      <c r="F141" s="250">
        <v>19520</v>
      </c>
      <c r="G141" s="256">
        <f t="shared" si="12"/>
        <v>0.19322696986368371</v>
      </c>
      <c r="H141" s="264">
        <f t="shared" si="13"/>
        <v>3161</v>
      </c>
      <c r="I141" s="262">
        <f t="shared" si="14"/>
        <v>4.5523343540326174E-2</v>
      </c>
      <c r="J141" s="250">
        <v>16099</v>
      </c>
      <c r="K141" s="262">
        <f t="shared" si="14"/>
        <v>0.56618305570481819</v>
      </c>
      <c r="L141" s="258">
        <f t="shared" si="15"/>
        <v>-0.17525614754098362</v>
      </c>
      <c r="M141" s="257">
        <f t="shared" si="16"/>
        <v>-3421</v>
      </c>
      <c r="N141" s="256">
        <f t="shared" si="17"/>
        <v>2.243804150715293</v>
      </c>
      <c r="O141" s="250">
        <f t="shared" si="18"/>
        <v>11136</v>
      </c>
      <c r="Q141" s="29"/>
      <c r="R141" s="79"/>
      <c r="Z141" s="1"/>
    </row>
    <row r="142" spans="1:31" s="4" customFormat="1" x14ac:dyDescent="0.25">
      <c r="B142" s="233" t="s">
        <v>51</v>
      </c>
      <c r="C142" s="250">
        <v>27791</v>
      </c>
      <c r="D142" s="250">
        <v>53247</v>
      </c>
      <c r="E142" s="250">
        <v>69865</v>
      </c>
      <c r="F142" s="250">
        <v>66121</v>
      </c>
      <c r="G142" s="256">
        <f t="shared" si="12"/>
        <v>-5.3589064624633198E-2</v>
      </c>
      <c r="H142" s="263">
        <f t="shared" si="13"/>
        <v>-3744</v>
      </c>
      <c r="I142" s="258">
        <f t="shared" si="14"/>
        <v>0.1542033298273518</v>
      </c>
      <c r="J142" s="250">
        <v>75793</v>
      </c>
      <c r="K142" s="258">
        <f t="shared" si="14"/>
        <v>-0.67060720042987643</v>
      </c>
      <c r="L142" s="258">
        <f t="shared" si="15"/>
        <v>0.14627727953297742</v>
      </c>
      <c r="M142" s="257">
        <f t="shared" si="16"/>
        <v>9672</v>
      </c>
      <c r="N142" s="256">
        <f t="shared" si="17"/>
        <v>1.7272498290813574</v>
      </c>
      <c r="O142" s="250">
        <f t="shared" si="18"/>
        <v>48002</v>
      </c>
      <c r="Q142" s="29"/>
      <c r="R142" s="79"/>
      <c r="Z142" s="1"/>
    </row>
    <row r="143" spans="1:31" s="4" customFormat="1" x14ac:dyDescent="0.25">
      <c r="B143" s="233" t="s">
        <v>49</v>
      </c>
      <c r="C143" s="250">
        <v>8684</v>
      </c>
      <c r="D143" s="250">
        <v>11001</v>
      </c>
      <c r="E143" s="250">
        <v>16289</v>
      </c>
      <c r="F143" s="250">
        <v>12024</v>
      </c>
      <c r="G143" s="256">
        <f t="shared" si="12"/>
        <v>-0.261833138928111</v>
      </c>
      <c r="H143" s="264">
        <f t="shared" si="13"/>
        <v>-4265</v>
      </c>
      <c r="I143" s="262">
        <f t="shared" si="14"/>
        <v>2.8041633336520589E-2</v>
      </c>
      <c r="J143" s="250">
        <v>11877</v>
      </c>
      <c r="K143" s="262">
        <f t="shared" si="14"/>
        <v>-0.76392620454952531</v>
      </c>
      <c r="L143" s="258">
        <f t="shared" si="15"/>
        <v>-1.2225548902195627E-2</v>
      </c>
      <c r="M143" s="257">
        <f t="shared" si="16"/>
        <v>-147</v>
      </c>
      <c r="N143" s="256">
        <f t="shared" si="17"/>
        <v>0.36768770152003682</v>
      </c>
      <c r="O143" s="250">
        <f t="shared" si="18"/>
        <v>3193</v>
      </c>
      <c r="Q143" s="29"/>
      <c r="R143" s="79"/>
      <c r="Z143" s="1"/>
    </row>
    <row r="144" spans="1:31" s="4" customFormat="1" x14ac:dyDescent="0.25">
      <c r="B144" s="233" t="s">
        <v>52</v>
      </c>
      <c r="C144" s="250">
        <v>20058</v>
      </c>
      <c r="D144" s="250">
        <v>34195</v>
      </c>
      <c r="E144" s="250">
        <v>19943</v>
      </c>
      <c r="F144" s="250">
        <v>20738</v>
      </c>
      <c r="G144" s="256">
        <f t="shared" si="12"/>
        <v>3.9863611292182632E-2</v>
      </c>
      <c r="H144" s="263">
        <f t="shared" si="13"/>
        <v>795</v>
      </c>
      <c r="I144" s="258">
        <f t="shared" si="14"/>
        <v>4.8363888234594477E-2</v>
      </c>
      <c r="J144" s="250">
        <v>18376</v>
      </c>
      <c r="K144" s="258">
        <f t="shared" si="14"/>
        <v>0.14239656098871575</v>
      </c>
      <c r="L144" s="258">
        <f t="shared" si="15"/>
        <v>-0.1138971935577201</v>
      </c>
      <c r="M144" s="257">
        <f t="shared" si="16"/>
        <v>-2362</v>
      </c>
      <c r="N144" s="256">
        <f t="shared" si="17"/>
        <v>-8.3856815235816118E-2</v>
      </c>
      <c r="O144" s="250">
        <f t="shared" si="18"/>
        <v>-1682</v>
      </c>
      <c r="Q144" s="29"/>
      <c r="R144" s="79"/>
      <c r="Z144" s="1"/>
    </row>
    <row r="145" spans="2:31" s="4" customFormat="1" x14ac:dyDescent="0.25">
      <c r="B145" s="233" t="s">
        <v>47</v>
      </c>
      <c r="C145" s="250">
        <v>8930</v>
      </c>
      <c r="D145" s="250">
        <v>21567</v>
      </c>
      <c r="E145" s="250">
        <v>23338</v>
      </c>
      <c r="F145" s="250">
        <v>31999</v>
      </c>
      <c r="G145" s="256">
        <f t="shared" si="12"/>
        <v>0.37111149198731685</v>
      </c>
      <c r="H145" s="264">
        <f t="shared" si="13"/>
        <v>8661</v>
      </c>
      <c r="I145" s="262">
        <f t="shared" si="14"/>
        <v>7.4626099894820552E-2</v>
      </c>
      <c r="J145" s="250">
        <v>37562</v>
      </c>
      <c r="K145" s="262">
        <f t="shared" si="14"/>
        <v>1.5513164965072541</v>
      </c>
      <c r="L145" s="258">
        <f t="shared" si="15"/>
        <v>0.17384918278696215</v>
      </c>
      <c r="M145" s="257">
        <f t="shared" si="16"/>
        <v>5563</v>
      </c>
      <c r="N145" s="256">
        <f t="shared" si="17"/>
        <v>3.2062709966405372</v>
      </c>
      <c r="O145" s="250">
        <f t="shared" si="18"/>
        <v>28632</v>
      </c>
      <c r="Q145" s="29"/>
      <c r="R145" s="79"/>
      <c r="Z145" s="1"/>
    </row>
    <row r="146" spans="2:31" s="4" customFormat="1" x14ac:dyDescent="0.25">
      <c r="B146" s="233" t="s">
        <v>198</v>
      </c>
      <c r="C146" s="250">
        <f>C136-SUM(C137:C145)</f>
        <v>14597</v>
      </c>
      <c r="D146" s="250">
        <f>D136-SUM(D137:D145)</f>
        <v>32366</v>
      </c>
      <c r="E146" s="250">
        <f>E136-SUM(E137:E145)</f>
        <v>41603</v>
      </c>
      <c r="F146" s="250">
        <f>F136-SUM(F137:F145)</f>
        <v>44199</v>
      </c>
      <c r="G146" s="256">
        <f t="shared" si="12"/>
        <v>6.2399346200995076E-2</v>
      </c>
      <c r="H146" s="263">
        <f t="shared" si="13"/>
        <v>2596</v>
      </c>
      <c r="I146" s="258">
        <f t="shared" si="14"/>
        <v>0.10307818960752441</v>
      </c>
      <c r="J146" s="250">
        <f>J136-SUM(J137:J145)</f>
        <v>37836</v>
      </c>
      <c r="K146" s="258">
        <f t="shared" si="14"/>
        <v>0.46498298405874977</v>
      </c>
      <c r="L146" s="258">
        <f t="shared" si="15"/>
        <v>-0.14396253308898388</v>
      </c>
      <c r="M146" s="257">
        <f t="shared" si="16"/>
        <v>-6363</v>
      </c>
      <c r="N146" s="256">
        <f t="shared" si="17"/>
        <v>1.592039460163047</v>
      </c>
      <c r="O146" s="250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177</v>
      </c>
    </row>
    <row r="148" spans="2:31" s="4" customFormat="1" x14ac:dyDescent="0.25">
      <c r="B148" s="170" t="s">
        <v>178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D2E1-B32C-49E7-8518-12231703C05D}">
  <sheetPr codeName="Hoja44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300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201</v>
      </c>
      <c r="D6" s="291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49807</v>
      </c>
      <c r="D8" s="119">
        <f t="shared" ref="D8:D21" si="0">C8/C9-1</f>
        <v>-0.10554198692622652</v>
      </c>
    </row>
    <row r="9" spans="1:5" x14ac:dyDescent="0.25">
      <c r="A9" s="1"/>
      <c r="B9" s="117">
        <v>2023</v>
      </c>
      <c r="C9" s="118">
        <v>55684</v>
      </c>
      <c r="D9" s="119">
        <f t="shared" si="0"/>
        <v>0.14505449311124829</v>
      </c>
    </row>
    <row r="10" spans="1:5" x14ac:dyDescent="0.25">
      <c r="A10" s="1"/>
      <c r="B10" s="117">
        <v>2022</v>
      </c>
      <c r="C10" s="118">
        <v>48630</v>
      </c>
      <c r="D10" s="119">
        <f t="shared" si="0"/>
        <v>9.531960899139591E-2</v>
      </c>
    </row>
    <row r="11" spans="1:5" x14ac:dyDescent="0.25">
      <c r="A11" s="1"/>
      <c r="B11" s="117">
        <v>2021</v>
      </c>
      <c r="C11" s="118">
        <v>44398</v>
      </c>
      <c r="D11" s="119">
        <f t="shared" si="0"/>
        <v>0.45167407794925452</v>
      </c>
    </row>
    <row r="12" spans="1:5" x14ac:dyDescent="0.25">
      <c r="A12" s="1" t="s">
        <v>72</v>
      </c>
      <c r="B12" s="117">
        <v>2020</v>
      </c>
      <c r="C12" s="118">
        <v>30584</v>
      </c>
      <c r="D12" s="119">
        <f t="shared" si="0"/>
        <v>-1.3705698345641615E-2</v>
      </c>
    </row>
    <row r="13" spans="1:5" x14ac:dyDescent="0.25">
      <c r="A13" s="1" t="s">
        <v>74</v>
      </c>
      <c r="B13" s="117">
        <v>2019</v>
      </c>
      <c r="C13" s="118">
        <v>31009</v>
      </c>
      <c r="D13" s="119">
        <f t="shared" si="0"/>
        <v>2.9344398340249045E-2</v>
      </c>
    </row>
    <row r="14" spans="1:5" x14ac:dyDescent="0.25">
      <c r="A14" s="1" t="s">
        <v>76</v>
      </c>
      <c r="B14" s="117">
        <v>2018</v>
      </c>
      <c r="C14" s="118">
        <v>30125</v>
      </c>
      <c r="D14" s="119">
        <f t="shared" si="0"/>
        <v>0.13405360638458053</v>
      </c>
    </row>
    <row r="15" spans="1:5" x14ac:dyDescent="0.25">
      <c r="A15" s="1" t="s">
        <v>78</v>
      </c>
      <c r="B15" s="117">
        <v>2017</v>
      </c>
      <c r="C15" s="118">
        <v>26564</v>
      </c>
      <c r="D15" s="119">
        <f t="shared" si="0"/>
        <v>-9.7781120722073567E-4</v>
      </c>
    </row>
    <row r="16" spans="1:5" x14ac:dyDescent="0.25">
      <c r="A16" s="1" t="s">
        <v>80</v>
      </c>
      <c r="B16" s="117">
        <v>2016</v>
      </c>
      <c r="C16" s="118">
        <v>26590</v>
      </c>
      <c r="D16" s="119">
        <f>C16/C17-1</f>
        <v>0.18944307761127255</v>
      </c>
    </row>
    <row r="17" spans="1:4" x14ac:dyDescent="0.25">
      <c r="A17" s="1" t="s">
        <v>82</v>
      </c>
      <c r="B17" s="117">
        <v>2015</v>
      </c>
      <c r="C17" s="118">
        <v>22355</v>
      </c>
      <c r="D17" s="119">
        <f t="shared" si="0"/>
        <v>-0.12295500019616301</v>
      </c>
    </row>
    <row r="18" spans="1:4" x14ac:dyDescent="0.25">
      <c r="A18" s="1" t="s">
        <v>84</v>
      </c>
      <c r="B18" s="117">
        <v>2014</v>
      </c>
      <c r="C18" s="118">
        <v>25489</v>
      </c>
      <c r="D18" s="119">
        <f t="shared" si="0"/>
        <v>-0.13349877617623063</v>
      </c>
    </row>
    <row r="19" spans="1:4" x14ac:dyDescent="0.25">
      <c r="A19" s="1" t="s">
        <v>86</v>
      </c>
      <c r="B19" s="117">
        <v>2013</v>
      </c>
      <c r="C19" s="118">
        <v>29416</v>
      </c>
      <c r="D19" s="119">
        <f t="shared" si="0"/>
        <v>-0.21404333769738426</v>
      </c>
    </row>
    <row r="20" spans="1:4" x14ac:dyDescent="0.25">
      <c r="A20" s="1" t="s">
        <v>88</v>
      </c>
      <c r="B20" s="117">
        <v>2012</v>
      </c>
      <c r="C20" s="118">
        <v>37427</v>
      </c>
      <c r="D20" s="119">
        <f>C20/C21-1</f>
        <v>-2.8853888269026129E-2</v>
      </c>
    </row>
    <row r="21" spans="1:4" x14ac:dyDescent="0.25">
      <c r="A21" s="1" t="s">
        <v>90</v>
      </c>
      <c r="B21" s="117">
        <v>2011</v>
      </c>
      <c r="C21" s="118">
        <v>38539</v>
      </c>
      <c r="D21" s="119">
        <f t="shared" si="0"/>
        <v>1.0031706429648111</v>
      </c>
    </row>
    <row r="22" spans="1:4" x14ac:dyDescent="0.25">
      <c r="A22" s="1" t="s">
        <v>92</v>
      </c>
      <c r="B22" s="117">
        <v>2010</v>
      </c>
      <c r="C22" s="118">
        <v>19239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401CB-676C-482E-95BD-D272A399A047}">
  <sheetPr codeName="Hoja45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301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202</v>
      </c>
      <c r="D6" s="291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33708</v>
      </c>
      <c r="D8" s="119">
        <f t="shared" ref="D8:D21" si="0">C8/C9-1</f>
        <v>-6.791284149983412E-2</v>
      </c>
    </row>
    <row r="9" spans="1:5" x14ac:dyDescent="0.25">
      <c r="A9" s="1"/>
      <c r="B9" s="117">
        <v>2023</v>
      </c>
      <c r="C9" s="118">
        <v>36164</v>
      </c>
      <c r="D9" s="119">
        <f t="shared" si="0"/>
        <v>0.12063462551516846</v>
      </c>
    </row>
    <row r="10" spans="1:5" x14ac:dyDescent="0.25">
      <c r="A10" s="1"/>
      <c r="B10" s="117">
        <v>2022</v>
      </c>
      <c r="C10" s="118">
        <v>32271</v>
      </c>
      <c r="D10" s="119">
        <f t="shared" si="0"/>
        <v>0.59142913502317773</v>
      </c>
    </row>
    <row r="11" spans="1:5" x14ac:dyDescent="0.25">
      <c r="A11" s="1"/>
      <c r="B11" s="117">
        <v>2021</v>
      </c>
      <c r="C11" s="118">
        <v>20278</v>
      </c>
      <c r="D11" s="119">
        <f t="shared" si="0"/>
        <v>-0.20853986963818738</v>
      </c>
    </row>
    <row r="12" spans="1:5" x14ac:dyDescent="0.25">
      <c r="A12" s="1" t="s">
        <v>72</v>
      </c>
      <c r="B12" s="117">
        <v>2020</v>
      </c>
      <c r="C12" s="118">
        <v>25621</v>
      </c>
      <c r="D12" s="119">
        <f t="shared" si="0"/>
        <v>0.33980024054803115</v>
      </c>
    </row>
    <row r="13" spans="1:5" x14ac:dyDescent="0.25">
      <c r="A13" s="1" t="s">
        <v>74</v>
      </c>
      <c r="B13" s="117">
        <v>2019</v>
      </c>
      <c r="C13" s="118">
        <v>19123</v>
      </c>
      <c r="D13" s="119">
        <f t="shared" si="0"/>
        <v>0.15995390027902467</v>
      </c>
    </row>
    <row r="14" spans="1:5" x14ac:dyDescent="0.25">
      <c r="A14" s="1" t="s">
        <v>76</v>
      </c>
      <c r="B14" s="117">
        <v>2018</v>
      </c>
      <c r="C14" s="118">
        <v>16486</v>
      </c>
      <c r="D14" s="119">
        <f t="shared" si="0"/>
        <v>0.26601136538166181</v>
      </c>
    </row>
    <row r="15" spans="1:5" x14ac:dyDescent="0.25">
      <c r="A15" s="1" t="s">
        <v>78</v>
      </c>
      <c r="B15" s="117">
        <v>2017</v>
      </c>
      <c r="C15" s="118">
        <v>13022</v>
      </c>
      <c r="D15" s="119">
        <f>C15/C16-1</f>
        <v>-0.12948726519152354</v>
      </c>
    </row>
    <row r="16" spans="1:5" x14ac:dyDescent="0.25">
      <c r="A16" s="1" t="s">
        <v>80</v>
      </c>
      <c r="B16" s="117">
        <v>2016</v>
      </c>
      <c r="C16" s="118">
        <v>14959</v>
      </c>
      <c r="D16" s="119">
        <f>C16/C17-1</f>
        <v>0.70764840182648392</v>
      </c>
    </row>
    <row r="17" spans="1:4" x14ac:dyDescent="0.25">
      <c r="A17" s="1" t="s">
        <v>82</v>
      </c>
      <c r="B17" s="117">
        <v>2015</v>
      </c>
      <c r="C17" s="118">
        <v>8760</v>
      </c>
      <c r="D17" s="119">
        <f t="shared" si="0"/>
        <v>-0.42113262406660945</v>
      </c>
    </row>
    <row r="18" spans="1:4" x14ac:dyDescent="0.25">
      <c r="A18" s="1" t="s">
        <v>84</v>
      </c>
      <c r="B18" s="117">
        <v>2014</v>
      </c>
      <c r="C18" s="118">
        <v>15133</v>
      </c>
      <c r="D18" s="119">
        <f t="shared" si="0"/>
        <v>-9.7500327182306057E-3</v>
      </c>
    </row>
    <row r="19" spans="1:4" x14ac:dyDescent="0.25">
      <c r="A19" s="1" t="s">
        <v>86</v>
      </c>
      <c r="B19" s="117">
        <v>2013</v>
      </c>
      <c r="C19" s="118">
        <v>15282</v>
      </c>
      <c r="D19" s="119">
        <f t="shared" si="0"/>
        <v>-0.43904856293359762</v>
      </c>
    </row>
    <row r="20" spans="1:4" x14ac:dyDescent="0.25">
      <c r="A20" s="1" t="s">
        <v>88</v>
      </c>
      <c r="B20" s="117">
        <v>2012</v>
      </c>
      <c r="C20" s="118">
        <v>27243</v>
      </c>
      <c r="D20" s="119">
        <f>C20/C21-1</f>
        <v>1.229934601664695E-2</v>
      </c>
    </row>
    <row r="21" spans="1:4" x14ac:dyDescent="0.25">
      <c r="A21" s="1" t="s">
        <v>90</v>
      </c>
      <c r="B21" s="117">
        <v>2011</v>
      </c>
      <c r="C21" s="118">
        <v>26912</v>
      </c>
      <c r="D21" s="119">
        <f t="shared" si="0"/>
        <v>1.4401124308640858</v>
      </c>
    </row>
    <row r="22" spans="1:4" x14ac:dyDescent="0.25">
      <c r="A22" s="1" t="s">
        <v>92</v>
      </c>
      <c r="B22" s="117">
        <v>2010</v>
      </c>
      <c r="C22" s="118">
        <v>11029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AC089-3B95-41F2-A5CE-4D68B2C349DD}">
  <sheetPr codeName="Hoja46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302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203</v>
      </c>
      <c r="D6" s="291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16099</v>
      </c>
      <c r="D8" s="119">
        <f t="shared" ref="D8:D21" si="0">C8/C9-1</f>
        <v>-0.17525614754098362</v>
      </c>
    </row>
    <row r="9" spans="1:5" x14ac:dyDescent="0.25">
      <c r="A9" s="1"/>
      <c r="B9" s="117">
        <v>2023</v>
      </c>
      <c r="C9" s="118">
        <v>19520</v>
      </c>
      <c r="D9" s="119">
        <f t="shared" si="0"/>
        <v>0.19322696986368371</v>
      </c>
    </row>
    <row r="10" spans="1:5" x14ac:dyDescent="0.25">
      <c r="A10" s="1"/>
      <c r="B10" s="117">
        <v>2022</v>
      </c>
      <c r="C10" s="118">
        <v>16359</v>
      </c>
      <c r="D10" s="119">
        <f t="shared" si="0"/>
        <v>-0.32176616915422884</v>
      </c>
    </row>
    <row r="11" spans="1:5" x14ac:dyDescent="0.25">
      <c r="A11" s="1"/>
      <c r="B11" s="117">
        <v>2021</v>
      </c>
      <c r="C11" s="118">
        <v>24120</v>
      </c>
      <c r="D11" s="119">
        <f t="shared" si="0"/>
        <v>3.8599637316139432</v>
      </c>
    </row>
    <row r="12" spans="1:5" x14ac:dyDescent="0.25">
      <c r="A12" s="1" t="s">
        <v>72</v>
      </c>
      <c r="B12" s="117">
        <v>2020</v>
      </c>
      <c r="C12" s="118">
        <v>4963</v>
      </c>
      <c r="D12" s="119">
        <f t="shared" si="0"/>
        <v>-0.58244994110718484</v>
      </c>
    </row>
    <row r="13" spans="1:5" x14ac:dyDescent="0.25">
      <c r="A13" s="1" t="s">
        <v>74</v>
      </c>
      <c r="B13" s="117">
        <v>2019</v>
      </c>
      <c r="C13" s="118">
        <v>11886</v>
      </c>
      <c r="D13" s="119">
        <f t="shared" si="0"/>
        <v>-0.12852848449299803</v>
      </c>
    </row>
    <row r="14" spans="1:5" x14ac:dyDescent="0.25">
      <c r="A14" s="1" t="s">
        <v>76</v>
      </c>
      <c r="B14" s="117">
        <v>2018</v>
      </c>
      <c r="C14" s="118">
        <v>13639</v>
      </c>
      <c r="D14" s="119">
        <f t="shared" si="0"/>
        <v>7.1629006055236033E-3</v>
      </c>
    </row>
    <row r="15" spans="1:5" x14ac:dyDescent="0.25">
      <c r="A15" s="1" t="s">
        <v>78</v>
      </c>
      <c r="B15" s="117">
        <v>2017</v>
      </c>
      <c r="C15" s="118">
        <v>13542</v>
      </c>
      <c r="D15" s="119">
        <f>C15/C16-1</f>
        <v>0.16430229558937315</v>
      </c>
    </row>
    <row r="16" spans="1:5" x14ac:dyDescent="0.25">
      <c r="A16" s="1" t="s">
        <v>80</v>
      </c>
      <c r="B16" s="117">
        <v>2016</v>
      </c>
      <c r="C16" s="118">
        <v>11631</v>
      </c>
      <c r="D16" s="119">
        <f>C16/C17-1</f>
        <v>-0.14446487679293862</v>
      </c>
    </row>
    <row r="17" spans="1:4" x14ac:dyDescent="0.25">
      <c r="A17" s="1" t="s">
        <v>82</v>
      </c>
      <c r="B17" s="117">
        <v>2015</v>
      </c>
      <c r="C17" s="118">
        <v>13595</v>
      </c>
      <c r="D17" s="119">
        <f t="shared" si="0"/>
        <v>0.31276554654306676</v>
      </c>
    </row>
    <row r="18" spans="1:4" x14ac:dyDescent="0.25">
      <c r="A18" s="1" t="s">
        <v>84</v>
      </c>
      <c r="B18" s="117">
        <v>2014</v>
      </c>
      <c r="C18" s="118">
        <v>10356</v>
      </c>
      <c r="D18" s="119">
        <f t="shared" si="0"/>
        <v>-0.26729871232489033</v>
      </c>
    </row>
    <row r="19" spans="1:4" x14ac:dyDescent="0.25">
      <c r="A19" s="1" t="s">
        <v>86</v>
      </c>
      <c r="B19" s="117">
        <v>2013</v>
      </c>
      <c r="C19" s="118">
        <v>14134</v>
      </c>
      <c r="D19" s="119">
        <f t="shared" si="0"/>
        <v>0.38786331500392768</v>
      </c>
    </row>
    <row r="20" spans="1:4" x14ac:dyDescent="0.25">
      <c r="A20" s="1" t="s">
        <v>88</v>
      </c>
      <c r="B20" s="117">
        <v>2012</v>
      </c>
      <c r="C20" s="118">
        <v>10184</v>
      </c>
      <c r="D20" s="119">
        <f>C20/C21-1</f>
        <v>-0.12410768039907116</v>
      </c>
    </row>
    <row r="21" spans="1:4" x14ac:dyDescent="0.25">
      <c r="A21" s="1" t="s">
        <v>90</v>
      </c>
      <c r="B21" s="117">
        <v>2011</v>
      </c>
      <c r="C21" s="118">
        <v>11627</v>
      </c>
      <c r="D21" s="119">
        <f t="shared" si="0"/>
        <v>0.41619975639464069</v>
      </c>
    </row>
    <row r="22" spans="1:4" x14ac:dyDescent="0.25">
      <c r="A22" s="1" t="s">
        <v>92</v>
      </c>
      <c r="B22" s="117">
        <v>2010</v>
      </c>
      <c r="C22" s="118">
        <v>8210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7655D-7F8F-4574-8467-F6B0B9E9F3AE}">
  <sheetPr codeName="Hoja5"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8" t="s">
        <v>58</v>
      </c>
      <c r="D5" s="288"/>
      <c r="E5" s="288"/>
      <c r="F5" s="288"/>
      <c r="G5" s="288"/>
      <c r="H5" s="288"/>
      <c r="I5" s="86"/>
      <c r="J5" s="86"/>
      <c r="K5" s="86"/>
      <c r="L5" s="86"/>
      <c r="M5" s="87"/>
      <c r="N5" s="289" t="s">
        <v>59</v>
      </c>
      <c r="O5" s="289"/>
      <c r="P5" s="289"/>
      <c r="Q5" s="289"/>
      <c r="R5" s="289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219</v>
      </c>
      <c r="O6" s="90" t="s">
        <v>220</v>
      </c>
      <c r="P6" s="90" t="s">
        <v>221</v>
      </c>
      <c r="Q6" s="90" t="s">
        <v>222</v>
      </c>
      <c r="R6" s="90" t="s">
        <v>223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58432</v>
      </c>
      <c r="O7" s="92">
        <v>120593</v>
      </c>
      <c r="P7" s="92">
        <v>382461</v>
      </c>
      <c r="Q7" s="92">
        <v>383691</v>
      </c>
      <c r="R7" s="92">
        <v>383193</v>
      </c>
      <c r="S7" s="93">
        <f t="shared" ref="S7:S52" si="4">IFERROR(R7/Q7-1,"-")</f>
        <v>-1.2979194195329447E-3</v>
      </c>
      <c r="T7" s="93">
        <f t="shared" ref="T7:T52" si="5">IFERROR(R7/N7-1,"-")</f>
        <v>5.5579305859802846</v>
      </c>
      <c r="U7" s="92">
        <f t="shared" ref="U7:U52" si="6">IFERROR(R7-Q7,"-")</f>
        <v>-498</v>
      </c>
      <c r="V7" s="92">
        <f t="shared" ref="V7:V52" si="7">IFERROR(R7-N7,"-")</f>
        <v>324761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36935</v>
      </c>
      <c r="O8" s="95">
        <v>88361</v>
      </c>
      <c r="P8" s="95">
        <v>90989</v>
      </c>
      <c r="Q8" s="95">
        <v>91609</v>
      </c>
      <c r="R8" s="95">
        <v>91713</v>
      </c>
      <c r="S8" s="96">
        <f t="shared" si="4"/>
        <v>1.1352596360618694E-3</v>
      </c>
      <c r="T8" s="96">
        <f t="shared" si="5"/>
        <v>1.4830919182347366</v>
      </c>
      <c r="U8" s="95">
        <f t="shared" si="6"/>
        <v>104</v>
      </c>
      <c r="V8" s="95">
        <f t="shared" si="7"/>
        <v>54778</v>
      </c>
      <c r="W8" s="96">
        <f>R8/R7</f>
        <v>0.23933892320579969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27984</v>
      </c>
      <c r="O9" s="52">
        <v>71287</v>
      </c>
      <c r="P9" s="52">
        <v>72715</v>
      </c>
      <c r="Q9" s="52">
        <v>74327</v>
      </c>
      <c r="R9" s="52">
        <v>75068</v>
      </c>
      <c r="S9" s="98">
        <f t="shared" si="4"/>
        <v>9.9694592812840099E-3</v>
      </c>
      <c r="T9" s="98">
        <f t="shared" si="5"/>
        <v>1.6825328759291023</v>
      </c>
      <c r="U9" s="52">
        <f t="shared" si="6"/>
        <v>741</v>
      </c>
      <c r="V9" s="52">
        <f t="shared" si="7"/>
        <v>47084</v>
      </c>
      <c r="W9" s="98">
        <f>R9/R7</f>
        <v>0.1959012821215419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8951</v>
      </c>
      <c r="O10" s="52">
        <v>17074</v>
      </c>
      <c r="P10" s="52">
        <v>18274</v>
      </c>
      <c r="Q10" s="52">
        <v>17282</v>
      </c>
      <c r="R10" s="52">
        <v>16645</v>
      </c>
      <c r="S10" s="98">
        <f t="shared" si="4"/>
        <v>-3.6859159819465304E-2</v>
      </c>
      <c r="T10" s="98">
        <f t="shared" si="5"/>
        <v>0.8595687632666742</v>
      </c>
      <c r="U10" s="52">
        <f t="shared" si="6"/>
        <v>-637</v>
      </c>
      <c r="V10" s="52">
        <f t="shared" si="7"/>
        <v>7694</v>
      </c>
      <c r="W10" s="98">
        <f>R10/R7</f>
        <v>4.3437641084257801E-2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21497</v>
      </c>
      <c r="O11" s="95">
        <v>32232</v>
      </c>
      <c r="P11" s="95">
        <v>36498</v>
      </c>
      <c r="Q11" s="95">
        <v>36288</v>
      </c>
      <c r="R11" s="95">
        <v>36018</v>
      </c>
      <c r="S11" s="96">
        <f t="shared" si="4"/>
        <v>-7.440476190476164E-3</v>
      </c>
      <c r="T11" s="96">
        <f t="shared" si="5"/>
        <v>0.67548960320044649</v>
      </c>
      <c r="U11" s="95">
        <f t="shared" si="6"/>
        <v>-270</v>
      </c>
      <c r="V11" s="95">
        <f t="shared" si="7"/>
        <v>14521</v>
      </c>
      <c r="W11" s="96">
        <f>R11/R7</f>
        <v>9.3994410127533651E-2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19529</v>
      </c>
      <c r="O12" s="99">
        <v>42725</v>
      </c>
      <c r="P12" s="99">
        <v>46105</v>
      </c>
      <c r="Q12" s="99">
        <v>46741</v>
      </c>
      <c r="R12" s="99">
        <v>46019</v>
      </c>
      <c r="S12" s="100">
        <f t="shared" si="4"/>
        <v>-1.5446823987505631E-2</v>
      </c>
      <c r="T12" s="100">
        <f t="shared" si="5"/>
        <v>1.3564442623790263</v>
      </c>
      <c r="U12" s="99">
        <f t="shared" si="6"/>
        <v>-722</v>
      </c>
      <c r="V12" s="99">
        <f t="shared" si="7"/>
        <v>26490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14076</v>
      </c>
      <c r="O13" s="95">
        <v>34730</v>
      </c>
      <c r="P13" s="95">
        <v>35059</v>
      </c>
      <c r="Q13" s="95">
        <v>35650</v>
      </c>
      <c r="R13" s="95">
        <v>34388</v>
      </c>
      <c r="S13" s="96">
        <f t="shared" si="4"/>
        <v>-3.5399719495091131E-2</v>
      </c>
      <c r="T13" s="96">
        <f t="shared" si="5"/>
        <v>1.4430235862460927</v>
      </c>
      <c r="U13" s="95">
        <f t="shared" si="6"/>
        <v>-1262</v>
      </c>
      <c r="V13" s="95">
        <f t="shared" si="7"/>
        <v>20312</v>
      </c>
      <c r="W13" s="96">
        <f>R13/R12</f>
        <v>0.74725656793932937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12558</v>
      </c>
      <c r="O14" s="52">
        <v>29997</v>
      </c>
      <c r="P14" s="52">
        <v>29852</v>
      </c>
      <c r="Q14" s="52">
        <v>31325</v>
      </c>
      <c r="R14" s="52">
        <v>30383</v>
      </c>
      <c r="S14" s="98">
        <f t="shared" si="4"/>
        <v>-3.0071827613727065E-2</v>
      </c>
      <c r="T14" s="98">
        <f t="shared" si="5"/>
        <v>1.4194139194139193</v>
      </c>
      <c r="U14" s="52">
        <f t="shared" si="6"/>
        <v>-942</v>
      </c>
      <c r="V14" s="52">
        <f t="shared" si="7"/>
        <v>17825</v>
      </c>
      <c r="W14" s="98">
        <f>R14/R12</f>
        <v>0.66022729742063058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4733</v>
      </c>
      <c r="P15" s="52">
        <v>5207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8.7029270518698798E-2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5453</v>
      </c>
      <c r="O16" s="95">
        <v>7995</v>
      </c>
      <c r="P16" s="95">
        <v>11046</v>
      </c>
      <c r="Q16" s="95">
        <v>11091</v>
      </c>
      <c r="R16" s="95">
        <v>11631</v>
      </c>
      <c r="S16" s="96">
        <f t="shared" si="4"/>
        <v>4.8688125507168056E-2</v>
      </c>
      <c r="T16" s="96">
        <f t="shared" si="5"/>
        <v>1.1329543370621677</v>
      </c>
      <c r="U16" s="95">
        <f t="shared" si="6"/>
        <v>540</v>
      </c>
      <c r="V16" s="95">
        <f t="shared" si="7"/>
        <v>6178</v>
      </c>
      <c r="W16" s="96">
        <f>R16/R12</f>
        <v>0.25274343206067057</v>
      </c>
    </row>
    <row r="17" spans="2:23" x14ac:dyDescent="0.25">
      <c r="B17" s="91" t="s">
        <v>50</v>
      </c>
      <c r="C17" s="99">
        <v>4124</v>
      </c>
      <c r="D17" s="99">
        <v>2132</v>
      </c>
      <c r="E17" s="99">
        <v>2908</v>
      </c>
      <c r="F17" s="99">
        <v>4497</v>
      </c>
      <c r="G17" s="99">
        <v>4790</v>
      </c>
      <c r="H17" s="99">
        <v>4797</v>
      </c>
      <c r="I17" s="100">
        <f t="shared" si="0"/>
        <v>1.4613778705636626E-3</v>
      </c>
      <c r="J17" s="100">
        <f t="shared" si="1"/>
        <v>1.25</v>
      </c>
      <c r="K17" s="99">
        <f t="shared" si="2"/>
        <v>7</v>
      </c>
      <c r="L17" s="99">
        <f t="shared" si="3"/>
        <v>2665</v>
      </c>
      <c r="M17" s="93">
        <f>H17/H17</f>
        <v>1</v>
      </c>
      <c r="N17" s="99">
        <v>2054</v>
      </c>
      <c r="O17" s="99">
        <v>4169</v>
      </c>
      <c r="P17" s="99">
        <v>4791</v>
      </c>
      <c r="Q17" s="99">
        <v>4797</v>
      </c>
      <c r="R17" s="99">
        <v>4863</v>
      </c>
      <c r="S17" s="100">
        <f t="shared" si="4"/>
        <v>1.3758599124452875E-2</v>
      </c>
      <c r="T17" s="100">
        <f t="shared" si="5"/>
        <v>1.3675754625121712</v>
      </c>
      <c r="U17" s="99">
        <f t="shared" si="6"/>
        <v>66</v>
      </c>
      <c r="V17" s="99">
        <f t="shared" si="7"/>
        <v>2809</v>
      </c>
      <c r="W17" s="93">
        <f>R17/R17</f>
        <v>1</v>
      </c>
    </row>
    <row r="18" spans="2:23" x14ac:dyDescent="0.25">
      <c r="B18" s="94" t="s">
        <v>60</v>
      </c>
      <c r="C18" s="95">
        <v>1801</v>
      </c>
      <c r="D18" s="95">
        <v>1559</v>
      </c>
      <c r="E18" s="95">
        <v>2545</v>
      </c>
      <c r="F18" s="95">
        <v>3640</v>
      </c>
      <c r="G18" s="95">
        <v>3915</v>
      </c>
      <c r="H18" s="95">
        <v>3915</v>
      </c>
      <c r="I18" s="96">
        <f t="shared" si="0"/>
        <v>0</v>
      </c>
      <c r="J18" s="96">
        <f t="shared" si="1"/>
        <v>1.511225144323284</v>
      </c>
      <c r="K18" s="95">
        <f t="shared" si="2"/>
        <v>0</v>
      </c>
      <c r="L18" s="95">
        <f t="shared" si="3"/>
        <v>2356</v>
      </c>
      <c r="M18" s="96">
        <f>H18/H17</f>
        <v>0.81613508442776739</v>
      </c>
      <c r="N18" s="95">
        <v>2010</v>
      </c>
      <c r="O18" s="95">
        <v>3325</v>
      </c>
      <c r="P18" s="95">
        <v>3915</v>
      </c>
      <c r="Q18" s="95">
        <v>3915</v>
      </c>
      <c r="R18" s="95">
        <v>3981</v>
      </c>
      <c r="S18" s="96">
        <f t="shared" si="4"/>
        <v>1.6858237547892729E-2</v>
      </c>
      <c r="T18" s="96">
        <f t="shared" si="5"/>
        <v>0.9805970149253731</v>
      </c>
      <c r="U18" s="95">
        <f t="shared" si="6"/>
        <v>66</v>
      </c>
      <c r="V18" s="95">
        <f t="shared" si="7"/>
        <v>1971</v>
      </c>
      <c r="W18" s="96">
        <f>R18/R17</f>
        <v>0.81863047501542263</v>
      </c>
    </row>
    <row r="19" spans="2:23" x14ac:dyDescent="0.25">
      <c r="B19" s="97" t="s">
        <v>61</v>
      </c>
      <c r="C19" s="52">
        <v>1801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2323</v>
      </c>
      <c r="D21" s="95">
        <v>573</v>
      </c>
      <c r="E21" s="95">
        <v>363</v>
      </c>
      <c r="F21" s="95">
        <v>857</v>
      </c>
      <c r="G21" s="95">
        <v>875</v>
      </c>
      <c r="H21" s="95">
        <v>882</v>
      </c>
      <c r="I21" s="96">
        <f t="shared" si="0"/>
        <v>8.0000000000000071E-3</v>
      </c>
      <c r="J21" s="96">
        <f t="shared" si="1"/>
        <v>0.53926701570680624</v>
      </c>
      <c r="K21" s="95">
        <f t="shared" si="2"/>
        <v>7</v>
      </c>
      <c r="L21" s="95">
        <f t="shared" si="3"/>
        <v>309</v>
      </c>
      <c r="M21" s="96">
        <f>H21/H17</f>
        <v>0.18386491557223264</v>
      </c>
      <c r="N21" s="95">
        <v>44</v>
      </c>
      <c r="O21" s="95">
        <v>844</v>
      </c>
      <c r="P21" s="95">
        <v>876</v>
      </c>
      <c r="Q21" s="95">
        <v>882</v>
      </c>
      <c r="R21" s="95">
        <v>882</v>
      </c>
      <c r="S21" s="96">
        <f t="shared" si="4"/>
        <v>0</v>
      </c>
      <c r="T21" s="96">
        <f t="shared" si="5"/>
        <v>19.045454545454547</v>
      </c>
      <c r="U21" s="95">
        <f t="shared" si="6"/>
        <v>0</v>
      </c>
      <c r="V21" s="95">
        <f t="shared" si="7"/>
        <v>838</v>
      </c>
      <c r="W21" s="96">
        <f>R21/R17</f>
        <v>0.18136952498457742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6518</v>
      </c>
      <c r="O29" s="99">
        <v>18123</v>
      </c>
      <c r="P29" s="99">
        <v>19061</v>
      </c>
      <c r="Q29" s="99">
        <v>19768</v>
      </c>
      <c r="R29" s="99">
        <v>19856</v>
      </c>
      <c r="S29" s="100">
        <f t="shared" si="4"/>
        <v>4.4516390125455274E-3</v>
      </c>
      <c r="T29" s="100">
        <f t="shared" si="5"/>
        <v>2.0463332310524702</v>
      </c>
      <c r="U29" s="99">
        <f t="shared" si="6"/>
        <v>88</v>
      </c>
      <c r="V29" s="99">
        <f t="shared" si="7"/>
        <v>13338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3998</v>
      </c>
      <c r="O30" s="95">
        <v>14206</v>
      </c>
      <c r="P30" s="95">
        <v>14712</v>
      </c>
      <c r="Q30" s="95">
        <v>15421</v>
      </c>
      <c r="R30" s="95">
        <v>15415</v>
      </c>
      <c r="S30" s="96">
        <f t="shared" si="4"/>
        <v>-3.8907982621105841E-4</v>
      </c>
      <c r="T30" s="96">
        <f t="shared" si="5"/>
        <v>2.8556778389194597</v>
      </c>
      <c r="U30" s="95">
        <f t="shared" si="6"/>
        <v>-6</v>
      </c>
      <c r="V30" s="95">
        <f t="shared" si="7"/>
        <v>11417</v>
      </c>
      <c r="W30" s="96">
        <f>R30/R29</f>
        <v>0.77633964544722001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2786</v>
      </c>
      <c r="O31" s="52">
        <v>11857</v>
      </c>
      <c r="P31" s="52">
        <v>12807</v>
      </c>
      <c r="Q31" s="52">
        <v>13318</v>
      </c>
      <c r="R31" s="52">
        <v>13306</v>
      </c>
      <c r="S31" s="98">
        <f t="shared" si="4"/>
        <v>-9.0103619162040793E-4</v>
      </c>
      <c r="T31" s="98">
        <f t="shared" si="5"/>
        <v>3.7760229720028713</v>
      </c>
      <c r="U31" s="52">
        <f t="shared" si="6"/>
        <v>-12</v>
      </c>
      <c r="V31" s="52">
        <f t="shared" si="7"/>
        <v>10520</v>
      </c>
      <c r="W31" s="98">
        <f>R31/R29</f>
        <v>0.67012489927477836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1212</v>
      </c>
      <c r="O32" s="52">
        <v>2349</v>
      </c>
      <c r="P32" s="52">
        <v>1905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0.74009900990099009</v>
      </c>
      <c r="U32" s="52">
        <f t="shared" si="6"/>
        <v>6</v>
      </c>
      <c r="V32" s="52">
        <f t="shared" si="7"/>
        <v>897</v>
      </c>
      <c r="W32" s="98">
        <f>R32/R29</f>
        <v>0.10621474617244157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2520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0.76230158730158726</v>
      </c>
      <c r="U33" s="95">
        <f t="shared" si="6"/>
        <v>94</v>
      </c>
      <c r="V33" s="95">
        <f t="shared" si="7"/>
        <v>1921</v>
      </c>
      <c r="W33" s="96">
        <f>R33/R29</f>
        <v>0.22366035455278002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1.3675754625121712</v>
      </c>
      <c r="U36" s="99">
        <f t="shared" si="6"/>
        <v>66</v>
      </c>
      <c r="V36" s="99">
        <f t="shared" si="7"/>
        <v>2809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0.9805970149253731</v>
      </c>
      <c r="U37" s="95">
        <f t="shared" si="6"/>
        <v>66</v>
      </c>
      <c r="V37" s="95">
        <f t="shared" si="7"/>
        <v>1971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2766</v>
      </c>
      <c r="R39" s="99">
        <v>2679</v>
      </c>
      <c r="S39" s="100">
        <f t="shared" si="4"/>
        <v>-3.1453362255965289E-2</v>
      </c>
      <c r="T39" s="100">
        <f t="shared" si="5"/>
        <v>0.6167773083886543</v>
      </c>
      <c r="U39" s="99">
        <f t="shared" si="6"/>
        <v>-87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2766</v>
      </c>
      <c r="R40" s="95">
        <v>2679</v>
      </c>
      <c r="S40" s="96">
        <f t="shared" si="4"/>
        <v>-3.1453362255965289E-2</v>
      </c>
      <c r="T40" s="96">
        <f t="shared" si="5"/>
        <v>0.6167773083886543</v>
      </c>
      <c r="U40" s="95">
        <f t="shared" si="6"/>
        <v>-87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2727</v>
      </c>
      <c r="O48" s="99">
        <v>3493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0.14154748808214146</v>
      </c>
      <c r="U48" s="99">
        <f t="shared" si="6"/>
        <v>61</v>
      </c>
      <c r="V48" s="99">
        <f t="shared" si="7"/>
        <v>386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2697</v>
      </c>
      <c r="O49" s="95">
        <v>3289</v>
      </c>
      <c r="P49" s="95">
        <v>2667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1.0381905821282844E-2</v>
      </c>
      <c r="U49" s="95">
        <f t="shared" si="6"/>
        <v>33</v>
      </c>
      <c r="V49" s="95">
        <f t="shared" si="7"/>
        <v>28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2125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-3.3882352941176475E-2</v>
      </c>
      <c r="U50" s="52">
        <f t="shared" si="6"/>
        <v>0</v>
      </c>
      <c r="V50" s="52">
        <f t="shared" si="7"/>
        <v>-72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0.17482517482517479</v>
      </c>
      <c r="U51" s="52">
        <f t="shared" si="6"/>
        <v>33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BA1B-7569-478A-9477-EB495A3A5D10}">
  <sheetPr codeName="Hoja6"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88" t="s">
        <v>64</v>
      </c>
      <c r="D5" s="288"/>
      <c r="E5" s="288"/>
      <c r="F5" s="288"/>
      <c r="G5" s="288"/>
      <c r="H5" s="288"/>
      <c r="I5" s="86"/>
      <c r="J5" s="86"/>
      <c r="K5" s="87"/>
      <c r="L5" s="289" t="s">
        <v>65</v>
      </c>
      <c r="M5" s="289"/>
      <c r="N5" s="289"/>
      <c r="O5" s="289"/>
      <c r="P5" s="289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219</v>
      </c>
      <c r="M6" s="90" t="s">
        <v>220</v>
      </c>
      <c r="N6" s="90" t="s">
        <v>221</v>
      </c>
      <c r="O6" s="90" t="s">
        <v>222</v>
      </c>
      <c r="P6" s="90" t="s">
        <v>223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141</v>
      </c>
      <c r="M7" s="92">
        <v>279</v>
      </c>
      <c r="N7" s="92">
        <v>930</v>
      </c>
      <c r="O7" s="92">
        <v>960</v>
      </c>
      <c r="P7" s="92">
        <v>981</v>
      </c>
      <c r="Q7" s="93">
        <f t="shared" ref="Q7:Q52" si="0">IFERROR(P7/O7-1,"-")</f>
        <v>2.1875000000000089E-2</v>
      </c>
      <c r="R7" s="92">
        <f t="shared" ref="R7:R52" si="1">IFERROR(P7-O7,"-")</f>
        <v>21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84</v>
      </c>
      <c r="M8" s="95">
        <v>185</v>
      </c>
      <c r="N8" s="95">
        <v>200</v>
      </c>
      <c r="O8" s="95">
        <v>209</v>
      </c>
      <c r="P8" s="95">
        <v>214</v>
      </c>
      <c r="Q8" s="96">
        <f t="shared" si="0"/>
        <v>2.3923444976076569E-2</v>
      </c>
      <c r="R8" s="95">
        <f t="shared" si="1"/>
        <v>5</v>
      </c>
      <c r="S8" s="96">
        <f>P8/P7</f>
        <v>0.21814475025484201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54</v>
      </c>
      <c r="M9" s="52">
        <v>127</v>
      </c>
      <c r="N9" s="52">
        <v>131</v>
      </c>
      <c r="O9" s="52">
        <v>135</v>
      </c>
      <c r="P9" s="52">
        <v>139</v>
      </c>
      <c r="Q9" s="98">
        <f t="shared" si="0"/>
        <v>2.9629629629629672E-2</v>
      </c>
      <c r="R9" s="52">
        <f t="shared" si="1"/>
        <v>4</v>
      </c>
      <c r="S9" s="98">
        <f>P9/P7</f>
        <v>0.14169215086646278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30</v>
      </c>
      <c r="M10" s="52">
        <v>58</v>
      </c>
      <c r="N10" s="52">
        <v>69</v>
      </c>
      <c r="O10" s="52">
        <v>74</v>
      </c>
      <c r="P10" s="52">
        <v>75</v>
      </c>
      <c r="Q10" s="98">
        <f t="shared" si="0"/>
        <v>1.3513513513513598E-2</v>
      </c>
      <c r="R10" s="52">
        <f t="shared" si="1"/>
        <v>1</v>
      </c>
      <c r="S10" s="98">
        <f>P10/P7</f>
        <v>7.64525993883792E-2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57</v>
      </c>
      <c r="M11" s="95">
        <v>94</v>
      </c>
      <c r="N11" s="95">
        <v>110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0.11518858307849134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39</v>
      </c>
      <c r="M12" s="99">
        <v>79</v>
      </c>
      <c r="N12" s="99">
        <v>91</v>
      </c>
      <c r="O12" s="99">
        <v>93</v>
      </c>
      <c r="P12" s="99">
        <v>94</v>
      </c>
      <c r="Q12" s="100">
        <f t="shared" si="0"/>
        <v>1.0752688172043001E-2</v>
      </c>
      <c r="R12" s="99">
        <f t="shared" si="1"/>
        <v>1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25</v>
      </c>
      <c r="M13" s="95">
        <v>58</v>
      </c>
      <c r="N13" s="95">
        <v>62</v>
      </c>
      <c r="O13" s="95">
        <v>63</v>
      </c>
      <c r="P13" s="95">
        <v>62</v>
      </c>
      <c r="Q13" s="96">
        <f t="shared" si="0"/>
        <v>-1.5873015873015928E-2</v>
      </c>
      <c r="R13" s="95">
        <f t="shared" si="1"/>
        <v>-1</v>
      </c>
      <c r="S13" s="96">
        <f>P13/P12</f>
        <v>0.65957446808510634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22</v>
      </c>
      <c r="M14" s="52">
        <v>48</v>
      </c>
      <c r="N14" s="52">
        <v>49</v>
      </c>
      <c r="O14" s="52">
        <v>52</v>
      </c>
      <c r="P14" s="52">
        <v>51</v>
      </c>
      <c r="Q14" s="98">
        <f t="shared" si="0"/>
        <v>-1.9230769230769273E-2</v>
      </c>
      <c r="R14" s="52">
        <f t="shared" si="1"/>
        <v>-1</v>
      </c>
      <c r="S14" s="98">
        <f>P14/P12</f>
        <v>0.54255319148936165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10</v>
      </c>
      <c r="N15" s="52">
        <v>13</v>
      </c>
      <c r="O15" s="52">
        <v>11</v>
      </c>
      <c r="P15" s="52">
        <v>11</v>
      </c>
      <c r="Q15" s="98">
        <f t="shared" si="0"/>
        <v>0</v>
      </c>
      <c r="R15" s="52">
        <f t="shared" si="1"/>
        <v>0</v>
      </c>
      <c r="S15" s="98">
        <f>P15/P12</f>
        <v>0.11702127659574468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29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0.34042553191489361</v>
      </c>
    </row>
    <row r="17" spans="2:19" x14ac:dyDescent="0.25">
      <c r="B17" s="91" t="s">
        <v>50</v>
      </c>
      <c r="C17" s="99">
        <v>15</v>
      </c>
      <c r="D17" s="99">
        <v>6</v>
      </c>
      <c r="E17" s="99">
        <v>7</v>
      </c>
      <c r="F17" s="99">
        <v>11</v>
      </c>
      <c r="G17" s="99">
        <v>12</v>
      </c>
      <c r="H17" s="99">
        <v>12</v>
      </c>
      <c r="I17" s="100">
        <f t="shared" si="2"/>
        <v>0</v>
      </c>
      <c r="J17" s="99">
        <f t="shared" si="3"/>
        <v>0</v>
      </c>
      <c r="K17" s="93">
        <f>H17/H17</f>
        <v>1</v>
      </c>
      <c r="L17" s="99">
        <v>4</v>
      </c>
      <c r="M17" s="99">
        <v>10</v>
      </c>
      <c r="N17" s="99">
        <v>12</v>
      </c>
      <c r="O17" s="99">
        <v>12</v>
      </c>
      <c r="P17" s="99">
        <v>13</v>
      </c>
      <c r="Q17" s="100">
        <f t="shared" si="0"/>
        <v>8.3333333333333259E-2</v>
      </c>
      <c r="R17" s="99">
        <f t="shared" si="1"/>
        <v>1</v>
      </c>
      <c r="S17" s="93">
        <f>P17/P17</f>
        <v>1</v>
      </c>
    </row>
    <row r="18" spans="2:19" x14ac:dyDescent="0.25">
      <c r="B18" s="94" t="s">
        <v>60</v>
      </c>
      <c r="C18" s="95">
        <v>5</v>
      </c>
      <c r="D18" s="95">
        <v>2</v>
      </c>
      <c r="E18" s="95">
        <v>3</v>
      </c>
      <c r="F18" s="95">
        <v>6</v>
      </c>
      <c r="G18" s="95">
        <v>6</v>
      </c>
      <c r="H18" s="95">
        <v>6</v>
      </c>
      <c r="I18" s="96">
        <f t="shared" si="2"/>
        <v>0</v>
      </c>
      <c r="J18" s="95">
        <f t="shared" si="3"/>
        <v>0</v>
      </c>
      <c r="K18" s="96">
        <f>H18/H17</f>
        <v>0.5</v>
      </c>
      <c r="L18" s="95">
        <v>2</v>
      </c>
      <c r="M18" s="95">
        <v>5</v>
      </c>
      <c r="N18" s="95">
        <v>6</v>
      </c>
      <c r="O18" s="95">
        <v>6</v>
      </c>
      <c r="P18" s="95">
        <v>7</v>
      </c>
      <c r="Q18" s="96">
        <f t="shared" si="0"/>
        <v>0.16666666666666674</v>
      </c>
      <c r="R18" s="95">
        <f t="shared" si="1"/>
        <v>1</v>
      </c>
      <c r="S18" s="96">
        <f>P18/P17</f>
        <v>0.53846153846153844</v>
      </c>
    </row>
    <row r="19" spans="2:19" x14ac:dyDescent="0.25">
      <c r="B19" s="97" t="s">
        <v>61</v>
      </c>
      <c r="C19" s="52">
        <v>5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2"/>
        <v>-</v>
      </c>
      <c r="J19" s="52">
        <f t="shared" si="3"/>
        <v>0</v>
      </c>
      <c r="K19" s="98">
        <f>H19/H17</f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98" t="str">
        <f t="shared" si="0"/>
        <v>-</v>
      </c>
      <c r="R19" s="52">
        <f t="shared" si="1"/>
        <v>0</v>
      </c>
      <c r="S19" s="98">
        <f>P19/P17</f>
        <v>0</v>
      </c>
    </row>
    <row r="20" spans="2:19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2"/>
        <v>-</v>
      </c>
      <c r="J20" s="52">
        <f t="shared" si="3"/>
        <v>0</v>
      </c>
      <c r="K20" s="98">
        <f>H20/H17</f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98" t="str">
        <f t="shared" si="0"/>
        <v>-</v>
      </c>
      <c r="R20" s="52">
        <f t="shared" si="1"/>
        <v>0</v>
      </c>
      <c r="S20" s="98">
        <f>P20/P17</f>
        <v>0</v>
      </c>
    </row>
    <row r="21" spans="2:19" x14ac:dyDescent="0.25">
      <c r="B21" s="94" t="s">
        <v>63</v>
      </c>
      <c r="C21" s="95">
        <v>10</v>
      </c>
      <c r="D21" s="95">
        <v>3</v>
      </c>
      <c r="E21" s="95">
        <v>3</v>
      </c>
      <c r="F21" s="95">
        <v>5</v>
      </c>
      <c r="G21" s="95">
        <v>6</v>
      </c>
      <c r="H21" s="95">
        <v>6</v>
      </c>
      <c r="I21" s="96">
        <f t="shared" si="2"/>
        <v>0</v>
      </c>
      <c r="J21" s="95">
        <f t="shared" si="3"/>
        <v>0</v>
      </c>
      <c r="K21" s="96">
        <f>H21/H17</f>
        <v>0.5</v>
      </c>
      <c r="L21" s="95">
        <v>2</v>
      </c>
      <c r="M21" s="95">
        <v>5</v>
      </c>
      <c r="N21" s="95">
        <v>6</v>
      </c>
      <c r="O21" s="95">
        <v>6</v>
      </c>
      <c r="P21" s="95">
        <v>6</v>
      </c>
      <c r="Q21" s="96">
        <f t="shared" si="0"/>
        <v>0</v>
      </c>
      <c r="R21" s="95">
        <f t="shared" si="1"/>
        <v>0</v>
      </c>
      <c r="S21" s="96">
        <f>P21/P17</f>
        <v>0.46153846153846156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24</v>
      </c>
      <c r="M29" s="99">
        <v>57</v>
      </c>
      <c r="N29" s="99">
        <v>61</v>
      </c>
      <c r="O29" s="99">
        <v>63</v>
      </c>
      <c r="P29" s="99">
        <v>64</v>
      </c>
      <c r="Q29" s="100">
        <f t="shared" si="0"/>
        <v>1.5873015873015817E-2</v>
      </c>
      <c r="R29" s="99">
        <f t="shared" si="1"/>
        <v>1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14</v>
      </c>
      <c r="M30" s="95">
        <v>40</v>
      </c>
      <c r="N30" s="95">
        <v>42</v>
      </c>
      <c r="O30" s="95">
        <v>44</v>
      </c>
      <c r="P30" s="95">
        <v>45</v>
      </c>
      <c r="Q30" s="96">
        <f t="shared" si="0"/>
        <v>2.2727272727272707E-2</v>
      </c>
      <c r="R30" s="95">
        <f t="shared" si="1"/>
        <v>1</v>
      </c>
      <c r="S30" s="96">
        <f>P30/P29</f>
        <v>0.703125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6</v>
      </c>
      <c r="M31" s="52">
        <v>24</v>
      </c>
      <c r="N31" s="52">
        <v>26</v>
      </c>
      <c r="O31" s="52">
        <v>27</v>
      </c>
      <c r="P31" s="52">
        <v>28</v>
      </c>
      <c r="Q31" s="98">
        <f t="shared" si="0"/>
        <v>3.7037037037036979E-2</v>
      </c>
      <c r="R31" s="52">
        <f t="shared" si="1"/>
        <v>1</v>
      </c>
      <c r="S31" s="98">
        <f>P31/P29</f>
        <v>0.4375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8</v>
      </c>
      <c r="M32" s="52">
        <v>16</v>
      </c>
      <c r="N32" s="52">
        <v>16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0.265625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10</v>
      </c>
      <c r="M33" s="95">
        <v>17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0.296875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9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4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11</v>
      </c>
      <c r="M48" s="99">
        <v>17</v>
      </c>
      <c r="N48" s="99">
        <v>16</v>
      </c>
      <c r="O48" s="99">
        <v>18</v>
      </c>
      <c r="P48" s="99">
        <v>19</v>
      </c>
      <c r="Q48" s="100">
        <f t="shared" si="0"/>
        <v>5.555555555555558E-2</v>
      </c>
      <c r="R48" s="99">
        <f t="shared" si="1"/>
        <v>1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10</v>
      </c>
      <c r="M49" s="95">
        <v>15</v>
      </c>
      <c r="N49" s="95">
        <v>13</v>
      </c>
      <c r="O49" s="95">
        <v>15</v>
      </c>
      <c r="P49" s="95">
        <v>16</v>
      </c>
      <c r="Q49" s="96">
        <f t="shared" si="0"/>
        <v>6.6666666666666652E-2</v>
      </c>
      <c r="R49" s="95">
        <f t="shared" si="1"/>
        <v>1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7</v>
      </c>
      <c r="P51" s="52">
        <v>8</v>
      </c>
      <c r="Q51" s="98">
        <f t="shared" si="0"/>
        <v>0.14285714285714279</v>
      </c>
      <c r="R51" s="52">
        <f t="shared" si="1"/>
        <v>1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BB35F-0076-4315-92CB-775FF8AD413E}">
  <sheetPr codeName="Hoja7"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81E5B-D40E-43B5-83C5-C7A544C0E927}">
  <sheetPr codeName="Hoja15"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229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68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f>E7-1</f>
        <v>2020</v>
      </c>
      <c r="D7" s="293"/>
      <c r="E7" s="294">
        <f>G7-1</f>
        <v>2021</v>
      </c>
      <c r="F7" s="293"/>
      <c r="G7" s="294">
        <f>I7-1</f>
        <v>2022</v>
      </c>
      <c r="H7" s="293"/>
      <c r="I7" s="294">
        <f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14599</v>
      </c>
      <c r="D9" s="119">
        <v>0.23605113876894412</v>
      </c>
      <c r="E9" s="118">
        <v>2476</v>
      </c>
      <c r="F9" s="119">
        <f t="shared" ref="F9:N21" si="0">IFERROR(E9/C9-1,"-")</f>
        <v>-0.83039934242071378</v>
      </c>
      <c r="G9" s="118">
        <v>11584</v>
      </c>
      <c r="H9" s="119">
        <f>IFERROR(G9/E9-1,"-")</f>
        <v>3.6785137318255252</v>
      </c>
      <c r="I9" s="118">
        <v>15634</v>
      </c>
      <c r="J9" s="119">
        <f t="shared" si="0"/>
        <v>0.34962016574585641</v>
      </c>
      <c r="K9" s="118">
        <v>17228</v>
      </c>
      <c r="L9" s="119">
        <f t="shared" si="0"/>
        <v>0.10195727261097609</v>
      </c>
      <c r="M9" s="118">
        <v>20420</v>
      </c>
      <c r="N9" s="119">
        <f t="shared" si="0"/>
        <v>0.18527977710703514</v>
      </c>
    </row>
    <row r="10" spans="1:15" x14ac:dyDescent="0.25">
      <c r="A10" s="1" t="s">
        <v>72</v>
      </c>
      <c r="B10" s="117" t="s">
        <v>73</v>
      </c>
      <c r="C10" s="118">
        <v>15480</v>
      </c>
      <c r="D10" s="119">
        <v>0.28571428571428581</v>
      </c>
      <c r="E10" s="118">
        <v>1925</v>
      </c>
      <c r="F10" s="119">
        <f t="shared" si="0"/>
        <v>-0.87564599483204131</v>
      </c>
      <c r="G10" s="118">
        <v>14671</v>
      </c>
      <c r="H10" s="119">
        <f t="shared" si="0"/>
        <v>6.6212987012987012</v>
      </c>
      <c r="I10" s="118">
        <v>20512</v>
      </c>
      <c r="J10" s="119">
        <f t="shared" si="0"/>
        <v>0.3981323699815964</v>
      </c>
      <c r="K10" s="118">
        <v>17964</v>
      </c>
      <c r="L10" s="119">
        <f t="shared" si="0"/>
        <v>-0.12421996879875197</v>
      </c>
      <c r="M10" s="118"/>
      <c r="N10" s="119"/>
    </row>
    <row r="11" spans="1:15" x14ac:dyDescent="0.25">
      <c r="A11" s="1" t="s">
        <v>74</v>
      </c>
      <c r="B11" s="117" t="s">
        <v>75</v>
      </c>
      <c r="C11" s="118">
        <v>5930</v>
      </c>
      <c r="D11" s="119">
        <v>-0.52335021300538542</v>
      </c>
      <c r="E11" s="118">
        <v>3083</v>
      </c>
      <c r="F11" s="119">
        <f t="shared" si="0"/>
        <v>-0.48010118043844852</v>
      </c>
      <c r="G11" s="118">
        <v>19941</v>
      </c>
      <c r="H11" s="119">
        <f t="shared" si="0"/>
        <v>5.4680506000648723</v>
      </c>
      <c r="I11" s="118">
        <v>21527</v>
      </c>
      <c r="J11" s="119">
        <f t="shared" si="0"/>
        <v>7.953462715009274E-2</v>
      </c>
      <c r="K11" s="118">
        <v>21188</v>
      </c>
      <c r="L11" s="119">
        <f t="shared" si="0"/>
        <v>-1.5747665722116388E-2</v>
      </c>
      <c r="M11" s="118"/>
      <c r="N11" s="119"/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5874</v>
      </c>
      <c r="F12" s="119" t="str">
        <f t="shared" si="0"/>
        <v>-</v>
      </c>
      <c r="G12" s="118">
        <v>16329</v>
      </c>
      <c r="H12" s="119">
        <f t="shared" si="0"/>
        <v>1.7798774259448416</v>
      </c>
      <c r="I12" s="118">
        <v>26292</v>
      </c>
      <c r="J12" s="119">
        <f t="shared" si="0"/>
        <v>0.61014146610325182</v>
      </c>
      <c r="K12" s="118">
        <v>20460</v>
      </c>
      <c r="L12" s="119">
        <f t="shared" si="0"/>
        <v>-0.221816522136011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6562</v>
      </c>
      <c r="F13" s="119" t="str">
        <f t="shared" si="0"/>
        <v>-</v>
      </c>
      <c r="G13" s="118">
        <v>15949</v>
      </c>
      <c r="H13" s="119">
        <f t="shared" si="0"/>
        <v>1.4305089911612314</v>
      </c>
      <c r="I13" s="118">
        <v>20694</v>
      </c>
      <c r="J13" s="119">
        <f t="shared" si="0"/>
        <v>0.29751081572512383</v>
      </c>
      <c r="K13" s="118">
        <v>21715</v>
      </c>
      <c r="L13" s="119">
        <f t="shared" si="0"/>
        <v>4.9337972359137838E-2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12758</v>
      </c>
      <c r="F14" s="119" t="str">
        <f t="shared" si="0"/>
        <v>-</v>
      </c>
      <c r="G14" s="118">
        <v>13606</v>
      </c>
      <c r="H14" s="119">
        <f t="shared" si="0"/>
        <v>6.6468098448032586E-2</v>
      </c>
      <c r="I14" s="118">
        <v>22097</v>
      </c>
      <c r="J14" s="119">
        <f t="shared" si="0"/>
        <v>0.62406291342054976</v>
      </c>
      <c r="K14" s="118">
        <v>19721</v>
      </c>
      <c r="L14" s="119">
        <f t="shared" si="0"/>
        <v>-0.10752590849436572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10658</v>
      </c>
      <c r="F15" s="119" t="str">
        <f t="shared" si="0"/>
        <v>-</v>
      </c>
      <c r="G15" s="118">
        <v>15515</v>
      </c>
      <c r="H15" s="119">
        <f t="shared" si="0"/>
        <v>0.45571401763933195</v>
      </c>
      <c r="I15" s="118">
        <v>21748</v>
      </c>
      <c r="J15" s="119">
        <f t="shared" si="0"/>
        <v>0.4017402513696422</v>
      </c>
      <c r="K15" s="118">
        <v>20589</v>
      </c>
      <c r="L15" s="119">
        <f t="shared" si="0"/>
        <v>-5.3292256759242207E-2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12002</v>
      </c>
      <c r="D16" s="119">
        <v>-0.12661912385387863</v>
      </c>
      <c r="E16" s="118">
        <v>13469</v>
      </c>
      <c r="F16" s="119">
        <f t="shared" si="0"/>
        <v>0.12222962839526752</v>
      </c>
      <c r="G16" s="118">
        <v>21074</v>
      </c>
      <c r="H16" s="119">
        <f t="shared" si="0"/>
        <v>0.56462989086049453</v>
      </c>
      <c r="I16" s="118">
        <v>20367</v>
      </c>
      <c r="J16" s="119">
        <f t="shared" si="0"/>
        <v>-3.3548448324950186E-2</v>
      </c>
      <c r="K16" s="118">
        <v>22021</v>
      </c>
      <c r="L16" s="119">
        <f t="shared" si="0"/>
        <v>8.1209800166936796E-2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11710</v>
      </c>
      <c r="D17" s="119">
        <v>2.1547587891476816E-2</v>
      </c>
      <c r="E17" s="118">
        <v>13048</v>
      </c>
      <c r="F17" s="119">
        <f t="shared" si="0"/>
        <v>0.11426131511528603</v>
      </c>
      <c r="G17" s="118">
        <v>17425</v>
      </c>
      <c r="H17" s="119">
        <f t="shared" si="0"/>
        <v>0.33545370938074792</v>
      </c>
      <c r="I17" s="118">
        <v>18863</v>
      </c>
      <c r="J17" s="119">
        <f t="shared" si="0"/>
        <v>8.2525107604017212E-2</v>
      </c>
      <c r="K17" s="118">
        <v>20469</v>
      </c>
      <c r="L17" s="119">
        <f t="shared" si="0"/>
        <v>8.5140221597836963E-2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4520</v>
      </c>
      <c r="D18" s="119">
        <v>-0.62067807989258139</v>
      </c>
      <c r="E18" s="118">
        <v>13324</v>
      </c>
      <c r="F18" s="119">
        <f t="shared" si="0"/>
        <v>1.9477876106194691</v>
      </c>
      <c r="G18" s="118">
        <v>20050</v>
      </c>
      <c r="H18" s="119">
        <f t="shared" si="0"/>
        <v>0.50480336235364764</v>
      </c>
      <c r="I18" s="118">
        <v>26095</v>
      </c>
      <c r="J18" s="119">
        <f t="shared" si="0"/>
        <v>0.30149625935162105</v>
      </c>
      <c r="K18" s="118">
        <v>21212</v>
      </c>
      <c r="L18" s="119">
        <f t="shared" si="0"/>
        <v>-0.18712397010921633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5547</v>
      </c>
      <c r="D19" s="119">
        <v>-0.5380964276792406</v>
      </c>
      <c r="E19" s="118">
        <v>10944</v>
      </c>
      <c r="F19" s="119">
        <f t="shared" si="0"/>
        <v>0.97295835586803681</v>
      </c>
      <c r="G19" s="118">
        <v>14824</v>
      </c>
      <c r="H19" s="119">
        <f t="shared" si="0"/>
        <v>0.35453216374269014</v>
      </c>
      <c r="I19" s="118">
        <v>18426</v>
      </c>
      <c r="J19" s="119">
        <f t="shared" si="0"/>
        <v>0.24298434970318405</v>
      </c>
      <c r="K19" s="118">
        <v>18264</v>
      </c>
      <c r="L19" s="119">
        <f t="shared" si="0"/>
        <v>-8.7919244545751063E-3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6293</v>
      </c>
      <c r="D20" s="119">
        <v>-0.46250427058421595</v>
      </c>
      <c r="E20" s="118">
        <v>13338</v>
      </c>
      <c r="F20" s="119">
        <f t="shared" si="0"/>
        <v>1.1194978547592562</v>
      </c>
      <c r="G20" s="118">
        <v>17905</v>
      </c>
      <c r="H20" s="119">
        <f t="shared" si="0"/>
        <v>0.34240515819463191</v>
      </c>
      <c r="I20" s="118">
        <v>20333</v>
      </c>
      <c r="J20" s="119">
        <f t="shared" si="0"/>
        <v>0.13560457972633344</v>
      </c>
      <c r="K20" s="118">
        <v>18315</v>
      </c>
      <c r="L20" s="119">
        <f t="shared" si="0"/>
        <v>-9.9247528648010674E-2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77467</v>
      </c>
      <c r="D21" s="122">
        <v>-0.45789742549037449</v>
      </c>
      <c r="E21" s="121">
        <v>107459</v>
      </c>
      <c r="F21" s="122">
        <f t="shared" si="0"/>
        <v>0.38715840293286163</v>
      </c>
      <c r="G21" s="121">
        <v>198873</v>
      </c>
      <c r="H21" s="122">
        <f t="shared" si="0"/>
        <v>0.85068723885388842</v>
      </c>
      <c r="I21" s="121">
        <v>252588</v>
      </c>
      <c r="J21" s="122">
        <f t="shared" si="0"/>
        <v>0.27009699657570407</v>
      </c>
      <c r="K21" s="121">
        <v>239146</v>
      </c>
      <c r="L21" s="122">
        <f t="shared" si="0"/>
        <v>-5.3217096615832848E-2</v>
      </c>
      <c r="M21" s="121">
        <v>20420</v>
      </c>
      <c r="N21" s="122">
        <v>0.18527977710703514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48.75" customHeight="1" thickBot="1" x14ac:dyDescent="0.3">
      <c r="B26" s="268" t="s">
        <v>231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0" t="s">
        <v>97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C$7</f>
        <v>2020</v>
      </c>
      <c r="D29" s="293"/>
      <c r="E29" s="292">
        <f>E$7</f>
        <v>2021</v>
      </c>
      <c r="F29" s="293"/>
      <c r="G29" s="292">
        <f>G$7</f>
        <v>2022</v>
      </c>
      <c r="H29" s="293"/>
      <c r="I29" s="292">
        <f>I$7</f>
        <v>2023</v>
      </c>
      <c r="J29" s="293"/>
      <c r="K29" s="292">
        <f>K$7</f>
        <v>2024</v>
      </c>
      <c r="L29" s="293"/>
      <c r="M29" s="292">
        <f>M$7</f>
        <v>2025</v>
      </c>
      <c r="N29" s="293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21/20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3097</v>
      </c>
      <c r="D31" s="119">
        <v>1.521986970684039</v>
      </c>
      <c r="E31" s="118">
        <v>929</v>
      </c>
      <c r="F31" s="119">
        <f t="shared" ref="F31:L43" si="1">IFERROR(E31/C31-1,"-")</f>
        <v>-0.70003228931223771</v>
      </c>
      <c r="G31" s="118">
        <v>1925</v>
      </c>
      <c r="H31" s="119">
        <f t="shared" si="1"/>
        <v>1.0721205597416579</v>
      </c>
      <c r="I31" s="118">
        <v>2578</v>
      </c>
      <c r="J31" s="119">
        <f t="shared" si="1"/>
        <v>0.33922077922077931</v>
      </c>
      <c r="K31" s="118">
        <v>2281</v>
      </c>
      <c r="L31" s="119">
        <f t="shared" si="1"/>
        <v>-0.11520558572536854</v>
      </c>
      <c r="M31" s="118">
        <v>2599</v>
      </c>
      <c r="N31" s="119">
        <f t="shared" ref="N31:N37" si="2">IFERROR(M31/K31-1,"-")</f>
        <v>0.13941253836036815</v>
      </c>
    </row>
    <row r="32" spans="1:15" x14ac:dyDescent="0.25">
      <c r="B32" s="117" t="s">
        <v>73</v>
      </c>
      <c r="C32" s="118">
        <v>3115</v>
      </c>
      <c r="D32" s="119">
        <v>1.5181891673403394</v>
      </c>
      <c r="E32" s="118">
        <v>992</v>
      </c>
      <c r="F32" s="119">
        <f t="shared" si="1"/>
        <v>-0.68154093097913315</v>
      </c>
      <c r="G32" s="118">
        <v>2222</v>
      </c>
      <c r="H32" s="119">
        <f t="shared" si="1"/>
        <v>1.2399193548387095</v>
      </c>
      <c r="I32" s="118">
        <v>2461</v>
      </c>
      <c r="J32" s="119">
        <f t="shared" si="1"/>
        <v>0.10756075607560756</v>
      </c>
      <c r="K32" s="118">
        <v>2017</v>
      </c>
      <c r="L32" s="119">
        <f t="shared" si="1"/>
        <v>-0.18041446566436403</v>
      </c>
      <c r="M32" s="118"/>
      <c r="N32" s="119"/>
    </row>
    <row r="33" spans="2:15" x14ac:dyDescent="0.25">
      <c r="B33" s="117" t="s">
        <v>75</v>
      </c>
      <c r="C33" s="118">
        <v>996</v>
      </c>
      <c r="D33" s="119">
        <v>-0.42659758203799658</v>
      </c>
      <c r="E33" s="118">
        <v>1896</v>
      </c>
      <c r="F33" s="119">
        <f t="shared" si="1"/>
        <v>0.90361445783132521</v>
      </c>
      <c r="G33" s="118">
        <v>2841</v>
      </c>
      <c r="H33" s="119">
        <f t="shared" si="1"/>
        <v>0.49841772151898733</v>
      </c>
      <c r="I33" s="118">
        <v>3676</v>
      </c>
      <c r="J33" s="119">
        <f t="shared" si="1"/>
        <v>0.29391059486096438</v>
      </c>
      <c r="K33" s="118">
        <v>3382</v>
      </c>
      <c r="L33" s="119">
        <f t="shared" si="1"/>
        <v>-7.9978237214363479E-2</v>
      </c>
      <c r="M33" s="118"/>
      <c r="N33" s="119"/>
    </row>
    <row r="34" spans="2:15" x14ac:dyDescent="0.25">
      <c r="B34" s="117" t="s">
        <v>77</v>
      </c>
      <c r="C34" s="118">
        <v>0</v>
      </c>
      <c r="D34" s="119">
        <v>-1</v>
      </c>
      <c r="E34" s="118">
        <v>4074</v>
      </c>
      <c r="F34" s="119" t="str">
        <f t="shared" si="1"/>
        <v>-</v>
      </c>
      <c r="G34" s="118">
        <v>4092</v>
      </c>
      <c r="H34" s="119">
        <f t="shared" si="1"/>
        <v>4.4182621502208974E-3</v>
      </c>
      <c r="I34" s="118">
        <v>6591</v>
      </c>
      <c r="J34" s="119">
        <f t="shared" si="1"/>
        <v>0.61070381231671544</v>
      </c>
      <c r="K34" s="118">
        <v>3903</v>
      </c>
      <c r="L34" s="119">
        <f t="shared" si="1"/>
        <v>-0.40782885753299958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4181</v>
      </c>
      <c r="F35" s="119" t="str">
        <f t="shared" si="1"/>
        <v>-</v>
      </c>
      <c r="G35" s="118">
        <v>4088</v>
      </c>
      <c r="H35" s="119">
        <f t="shared" si="1"/>
        <v>-2.2243482420473581E-2</v>
      </c>
      <c r="I35" s="118">
        <v>3914</v>
      </c>
      <c r="J35" s="119">
        <f t="shared" si="1"/>
        <v>-4.2563600782778876E-2</v>
      </c>
      <c r="K35" s="118">
        <v>5934</v>
      </c>
      <c r="L35" s="119">
        <f t="shared" si="1"/>
        <v>0.51609606540623409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7593</v>
      </c>
      <c r="F36" s="119" t="str">
        <f t="shared" si="1"/>
        <v>-</v>
      </c>
      <c r="G36" s="118">
        <v>4013</v>
      </c>
      <c r="H36" s="119">
        <f t="shared" si="1"/>
        <v>-0.47148689582510206</v>
      </c>
      <c r="I36" s="118">
        <v>5372</v>
      </c>
      <c r="J36" s="119">
        <f t="shared" si="1"/>
        <v>0.33864938948417644</v>
      </c>
      <c r="K36" s="118">
        <v>5322</v>
      </c>
      <c r="L36" s="119">
        <f t="shared" si="1"/>
        <v>-9.3075204765450392E-3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5879</v>
      </c>
      <c r="F37" s="119" t="str">
        <f t="shared" si="1"/>
        <v>-</v>
      </c>
      <c r="G37" s="118">
        <v>5277</v>
      </c>
      <c r="H37" s="119">
        <f t="shared" si="1"/>
        <v>-0.10239836706922945</v>
      </c>
      <c r="I37" s="118">
        <v>6908</v>
      </c>
      <c r="J37" s="119">
        <f t="shared" si="1"/>
        <v>0.30907712715558078</v>
      </c>
      <c r="K37" s="118">
        <v>5357</v>
      </c>
      <c r="L37" s="119">
        <f t="shared" si="1"/>
        <v>-0.22452229299363058</v>
      </c>
      <c r="M37" s="118"/>
      <c r="N37" s="119"/>
    </row>
    <row r="38" spans="2:15" x14ac:dyDescent="0.25">
      <c r="B38" s="117" t="s">
        <v>85</v>
      </c>
      <c r="C38" s="118">
        <v>8627</v>
      </c>
      <c r="D38" s="119">
        <v>1.0792962159556518</v>
      </c>
      <c r="E38" s="118">
        <v>6349</v>
      </c>
      <c r="F38" s="119">
        <f t="shared" si="1"/>
        <v>-0.26405471195085195</v>
      </c>
      <c r="G38" s="118">
        <v>7545</v>
      </c>
      <c r="H38" s="119">
        <f t="shared" si="1"/>
        <v>0.18837612222397238</v>
      </c>
      <c r="I38" s="118">
        <v>6775</v>
      </c>
      <c r="J38" s="119">
        <f t="shared" si="1"/>
        <v>-0.10205434062292906</v>
      </c>
      <c r="K38" s="118">
        <v>6771</v>
      </c>
      <c r="L38" s="119">
        <f t="shared" si="1"/>
        <v>-5.9040590405901039E-4</v>
      </c>
      <c r="M38" s="118"/>
      <c r="N38" s="119"/>
    </row>
    <row r="39" spans="2:15" x14ac:dyDescent="0.25">
      <c r="B39" s="117" t="s">
        <v>87</v>
      </c>
      <c r="C39" s="118">
        <v>8538</v>
      </c>
      <c r="D39" s="119">
        <v>1.9380591878871303</v>
      </c>
      <c r="E39" s="118">
        <v>5963</v>
      </c>
      <c r="F39" s="119">
        <f t="shared" si="1"/>
        <v>-0.3015928788943546</v>
      </c>
      <c r="G39" s="118">
        <v>5843</v>
      </c>
      <c r="H39" s="119">
        <f t="shared" si="1"/>
        <v>-2.0124098608083174E-2</v>
      </c>
      <c r="I39" s="118">
        <v>5114</v>
      </c>
      <c r="J39" s="119">
        <f t="shared" si="1"/>
        <v>-0.12476467568030125</v>
      </c>
      <c r="K39" s="118">
        <v>5525</v>
      </c>
      <c r="L39" s="119">
        <f t="shared" si="1"/>
        <v>8.0367618302698451E-2</v>
      </c>
      <c r="M39" s="118"/>
      <c r="N39" s="119"/>
    </row>
    <row r="40" spans="2:15" x14ac:dyDescent="0.25">
      <c r="B40" s="117" t="s">
        <v>89</v>
      </c>
      <c r="C40" s="118">
        <v>2326</v>
      </c>
      <c r="D40" s="119">
        <v>-0.13531598513011156</v>
      </c>
      <c r="E40" s="118">
        <v>1838</v>
      </c>
      <c r="F40" s="119">
        <f t="shared" si="1"/>
        <v>-0.20980223559759248</v>
      </c>
      <c r="G40" s="118">
        <v>4253</v>
      </c>
      <c r="H40" s="119">
        <f t="shared" si="1"/>
        <v>1.3139281828073992</v>
      </c>
      <c r="I40" s="118">
        <v>5907</v>
      </c>
      <c r="J40" s="119">
        <f t="shared" si="1"/>
        <v>0.38890195156360208</v>
      </c>
      <c r="K40" s="118">
        <v>3763</v>
      </c>
      <c r="L40" s="119">
        <f t="shared" si="1"/>
        <v>-0.3629592009480278</v>
      </c>
      <c r="M40" s="118"/>
      <c r="N40" s="119"/>
    </row>
    <row r="41" spans="2:15" x14ac:dyDescent="0.25">
      <c r="B41" s="117" t="s">
        <v>91</v>
      </c>
      <c r="C41" s="118">
        <v>1451</v>
      </c>
      <c r="D41" s="119">
        <v>-0.39892294946147477</v>
      </c>
      <c r="E41" s="118">
        <v>1508</v>
      </c>
      <c r="F41" s="119">
        <f t="shared" si="1"/>
        <v>3.9283252929014578E-2</v>
      </c>
      <c r="G41" s="118">
        <v>3549</v>
      </c>
      <c r="H41" s="119">
        <f t="shared" si="1"/>
        <v>1.353448275862069</v>
      </c>
      <c r="I41" s="118">
        <v>2675</v>
      </c>
      <c r="J41" s="119">
        <f t="shared" si="1"/>
        <v>-0.24626655395886166</v>
      </c>
      <c r="K41" s="118">
        <v>2583</v>
      </c>
      <c r="L41" s="119">
        <f t="shared" si="1"/>
        <v>-3.439252336448595E-2</v>
      </c>
      <c r="M41" s="118"/>
      <c r="N41" s="119"/>
    </row>
    <row r="42" spans="2:15" x14ac:dyDescent="0.25">
      <c r="B42" s="117" t="s">
        <v>93</v>
      </c>
      <c r="C42" s="118">
        <v>2192</v>
      </c>
      <c r="D42" s="119">
        <v>1.6226240148354165E-2</v>
      </c>
      <c r="E42" s="118">
        <v>3196</v>
      </c>
      <c r="F42" s="119">
        <f t="shared" si="1"/>
        <v>0.45802919708029188</v>
      </c>
      <c r="G42" s="118">
        <v>2982</v>
      </c>
      <c r="H42" s="119">
        <f t="shared" si="1"/>
        <v>-6.6958698372966197E-2</v>
      </c>
      <c r="I42" s="118">
        <v>3713</v>
      </c>
      <c r="J42" s="119">
        <f t="shared" si="1"/>
        <v>0.24513749161636489</v>
      </c>
      <c r="K42" s="118">
        <v>2969</v>
      </c>
      <c r="L42" s="119">
        <f t="shared" si="1"/>
        <v>-0.20037705359547531</v>
      </c>
      <c r="M42" s="118"/>
      <c r="N42" s="119"/>
    </row>
    <row r="43" spans="2:15" ht="15.75" x14ac:dyDescent="0.25">
      <c r="B43" s="120" t="s">
        <v>30</v>
      </c>
      <c r="C43" s="121">
        <v>30584</v>
      </c>
      <c r="D43" s="122">
        <v>-1.3705698345641615E-2</v>
      </c>
      <c r="E43" s="121">
        <v>44398</v>
      </c>
      <c r="F43" s="122">
        <f t="shared" si="1"/>
        <v>0.45167407794925452</v>
      </c>
      <c r="G43" s="121">
        <v>48630</v>
      </c>
      <c r="H43" s="122">
        <f t="shared" si="1"/>
        <v>9.531960899139591E-2</v>
      </c>
      <c r="I43" s="121">
        <v>55684</v>
      </c>
      <c r="J43" s="122">
        <f t="shared" si="1"/>
        <v>0.14505449311124829</v>
      </c>
      <c r="K43" s="121">
        <v>49807</v>
      </c>
      <c r="L43" s="122">
        <f t="shared" si="1"/>
        <v>-0.10554198692622652</v>
      </c>
      <c r="M43" s="121">
        <v>2599</v>
      </c>
      <c r="N43" s="122">
        <v>0.13941253836036815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68" t="s">
        <v>232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100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f>C$7</f>
        <v>2020</v>
      </c>
      <c r="D51" s="293"/>
      <c r="E51" s="292">
        <f>E$7</f>
        <v>2021</v>
      </c>
      <c r="F51" s="293"/>
      <c r="G51" s="292">
        <f>G$7</f>
        <v>2022</v>
      </c>
      <c r="H51" s="293"/>
      <c r="I51" s="292">
        <f>I$7</f>
        <v>2023</v>
      </c>
      <c r="J51" s="293"/>
      <c r="K51" s="292">
        <f>K$7</f>
        <v>2024</v>
      </c>
      <c r="L51" s="293"/>
      <c r="M51" s="292">
        <f>M$7</f>
        <v>2025</v>
      </c>
      <c r="N51" s="293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21/20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1:15" x14ac:dyDescent="0.25">
      <c r="A53" s="1">
        <v>1</v>
      </c>
      <c r="B53" s="117" t="s">
        <v>71</v>
      </c>
      <c r="C53" s="118">
        <v>2712</v>
      </c>
      <c r="D53" s="119">
        <v>2.2674698795180723</v>
      </c>
      <c r="E53" s="118">
        <v>87</v>
      </c>
      <c r="F53" s="119">
        <f>IFERROR(E53/C53-1,"-")</f>
        <v>-0.96792035398230092</v>
      </c>
      <c r="G53" s="118">
        <v>1030</v>
      </c>
      <c r="H53" s="119">
        <f>IFERROR(G53/E53-1,"-")</f>
        <v>10.839080459770114</v>
      </c>
      <c r="I53" s="118">
        <v>2122</v>
      </c>
      <c r="J53" s="119">
        <f>IFERROR(I53/G53-1,"-")</f>
        <v>1.0601941747572816</v>
      </c>
      <c r="K53" s="118">
        <v>1745</v>
      </c>
      <c r="L53" s="119">
        <f>IFERROR(K53/I53-1,"-")</f>
        <v>-0.1776625824693685</v>
      </c>
      <c r="M53" s="118">
        <v>1965</v>
      </c>
      <c r="N53" s="119">
        <f t="shared" ref="N53:N59" si="3">IFERROR(M53/K53-1,"-")</f>
        <v>0.12607449856733521</v>
      </c>
    </row>
    <row r="54" spans="1:15" x14ac:dyDescent="0.25">
      <c r="A54" s="1">
        <v>2</v>
      </c>
      <c r="B54" s="117" t="s">
        <v>73</v>
      </c>
      <c r="C54" s="118">
        <v>2377</v>
      </c>
      <c r="D54" s="119">
        <v>1.5395299145299144</v>
      </c>
      <c r="E54" s="118">
        <v>0</v>
      </c>
      <c r="F54" s="119">
        <f t="shared" ref="F54:L65" si="4">IFERROR(E54/C54-1,"-")</f>
        <v>-1</v>
      </c>
      <c r="G54" s="118">
        <v>1304</v>
      </c>
      <c r="H54" s="119" t="str">
        <f t="shared" si="4"/>
        <v>-</v>
      </c>
      <c r="I54" s="118">
        <v>1499</v>
      </c>
      <c r="J54" s="119">
        <f t="shared" si="4"/>
        <v>0.14953987730061358</v>
      </c>
      <c r="K54" s="118">
        <v>1341</v>
      </c>
      <c r="L54" s="119">
        <f t="shared" si="4"/>
        <v>-0.10540360240160107</v>
      </c>
      <c r="M54" s="118"/>
      <c r="N54" s="119"/>
    </row>
    <row r="55" spans="1:15" x14ac:dyDescent="0.25">
      <c r="A55" s="1">
        <v>3</v>
      </c>
      <c r="B55" s="117" t="s">
        <v>75</v>
      </c>
      <c r="C55" s="118">
        <v>668</v>
      </c>
      <c r="D55" s="119">
        <v>-0.37040527803958534</v>
      </c>
      <c r="E55" s="118">
        <v>0</v>
      </c>
      <c r="F55" s="119">
        <f t="shared" si="4"/>
        <v>-1</v>
      </c>
      <c r="G55" s="118">
        <v>1397</v>
      </c>
      <c r="H55" s="119" t="str">
        <f t="shared" si="4"/>
        <v>-</v>
      </c>
      <c r="I55" s="118">
        <v>2154</v>
      </c>
      <c r="J55" s="119">
        <f t="shared" si="4"/>
        <v>0.54187544738725846</v>
      </c>
      <c r="K55" s="118">
        <v>2524</v>
      </c>
      <c r="L55" s="119">
        <f t="shared" si="4"/>
        <v>0.17177344475394607</v>
      </c>
      <c r="M55" s="118"/>
      <c r="N55" s="119"/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258</v>
      </c>
      <c r="F56" s="119" t="str">
        <f t="shared" si="4"/>
        <v>-</v>
      </c>
      <c r="G56" s="118">
        <v>2348</v>
      </c>
      <c r="H56" s="119">
        <f t="shared" si="4"/>
        <v>8.1007751937984498</v>
      </c>
      <c r="I56" s="118">
        <v>2696</v>
      </c>
      <c r="J56" s="119">
        <f t="shared" si="4"/>
        <v>0.14821124361158433</v>
      </c>
      <c r="K56" s="118">
        <v>2784</v>
      </c>
      <c r="L56" s="119">
        <f t="shared" si="4"/>
        <v>3.2640949554896048E-2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553</v>
      </c>
      <c r="F57" s="119" t="str">
        <f t="shared" si="4"/>
        <v>-</v>
      </c>
      <c r="G57" s="118">
        <v>2517</v>
      </c>
      <c r="H57" s="119">
        <f t="shared" si="4"/>
        <v>3.5515370705244127</v>
      </c>
      <c r="I57" s="118">
        <v>2827</v>
      </c>
      <c r="J57" s="119">
        <f t="shared" si="4"/>
        <v>0.12316249503377041</v>
      </c>
      <c r="K57" s="118">
        <v>4403</v>
      </c>
      <c r="L57" s="119">
        <f t="shared" si="4"/>
        <v>0.55748142907675979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4207</v>
      </c>
      <c r="F58" s="119" t="str">
        <f t="shared" si="4"/>
        <v>-</v>
      </c>
      <c r="G58" s="118">
        <v>3049</v>
      </c>
      <c r="H58" s="119">
        <f t="shared" si="4"/>
        <v>-0.27525552650344665</v>
      </c>
      <c r="I58" s="118">
        <v>3312</v>
      </c>
      <c r="J58" s="119">
        <f t="shared" si="4"/>
        <v>8.6257789439160293E-2</v>
      </c>
      <c r="K58" s="118">
        <v>3266</v>
      </c>
      <c r="L58" s="119">
        <f t="shared" si="4"/>
        <v>-1.388888888888884E-2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4066</v>
      </c>
      <c r="F59" s="119" t="str">
        <f t="shared" si="4"/>
        <v>-</v>
      </c>
      <c r="G59" s="118">
        <v>3973</v>
      </c>
      <c r="H59" s="119">
        <f t="shared" si="4"/>
        <v>-2.2872602065912462E-2</v>
      </c>
      <c r="I59" s="118">
        <v>3945</v>
      </c>
      <c r="J59" s="119">
        <f t="shared" si="4"/>
        <v>-7.0475711049584611E-3</v>
      </c>
      <c r="K59" s="118">
        <v>3427</v>
      </c>
      <c r="L59" s="119">
        <f t="shared" si="4"/>
        <v>-0.13130544993662863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8318</v>
      </c>
      <c r="D60" s="119">
        <v>2.4343517753922379</v>
      </c>
      <c r="E60" s="118">
        <v>3975</v>
      </c>
      <c r="F60" s="119">
        <f t="shared" si="4"/>
        <v>-0.52212070209184902</v>
      </c>
      <c r="G60" s="118">
        <v>4704</v>
      </c>
      <c r="H60" s="119">
        <f t="shared" si="4"/>
        <v>0.18339622641509434</v>
      </c>
      <c r="I60" s="118">
        <v>4462</v>
      </c>
      <c r="J60" s="119">
        <f t="shared" si="4"/>
        <v>-5.1445578231292477E-2</v>
      </c>
      <c r="K60" s="118">
        <v>4116</v>
      </c>
      <c r="L60" s="119">
        <f t="shared" si="4"/>
        <v>-7.7543702375616363E-2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8240</v>
      </c>
      <c r="D61" s="119">
        <v>3.749279538904899</v>
      </c>
      <c r="E61" s="118">
        <v>2763</v>
      </c>
      <c r="F61" s="119">
        <f t="shared" si="4"/>
        <v>-0.66468446601941755</v>
      </c>
      <c r="G61" s="118">
        <v>3932</v>
      </c>
      <c r="H61" s="119">
        <f t="shared" si="4"/>
        <v>0.42309084328628299</v>
      </c>
      <c r="I61" s="118">
        <v>3604</v>
      </c>
      <c r="J61" s="119">
        <f t="shared" si="4"/>
        <v>-8.3418107833163835E-2</v>
      </c>
      <c r="K61" s="118">
        <v>3544</v>
      </c>
      <c r="L61" s="119">
        <f t="shared" si="4"/>
        <v>-1.6648168701442811E-2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1785</v>
      </c>
      <c r="D62" s="119">
        <v>0.22680412371134029</v>
      </c>
      <c r="E62" s="118">
        <v>1560</v>
      </c>
      <c r="F62" s="119">
        <f t="shared" si="4"/>
        <v>-0.12605042016806722</v>
      </c>
      <c r="G62" s="118">
        <v>2904</v>
      </c>
      <c r="H62" s="119">
        <f t="shared" si="4"/>
        <v>0.86153846153846159</v>
      </c>
      <c r="I62" s="118">
        <v>4407</v>
      </c>
      <c r="J62" s="119">
        <f t="shared" si="4"/>
        <v>0.51756198347107429</v>
      </c>
      <c r="K62" s="118">
        <v>2418</v>
      </c>
      <c r="L62" s="119">
        <f t="shared" si="4"/>
        <v>-0.45132743362831862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532</v>
      </c>
      <c r="D63" s="119">
        <v>-0.67160493827160495</v>
      </c>
      <c r="E63" s="118">
        <v>926</v>
      </c>
      <c r="F63" s="119">
        <f t="shared" si="4"/>
        <v>0.74060150375939848</v>
      </c>
      <c r="G63" s="118">
        <v>2830</v>
      </c>
      <c r="H63" s="119">
        <f t="shared" si="4"/>
        <v>2.0561555075593954</v>
      </c>
      <c r="I63" s="118">
        <v>2091</v>
      </c>
      <c r="J63" s="119">
        <f t="shared" si="4"/>
        <v>-0.26113074204946995</v>
      </c>
      <c r="K63" s="118">
        <v>1863</v>
      </c>
      <c r="L63" s="119">
        <f t="shared" si="4"/>
        <v>-0.10903873744619796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878</v>
      </c>
      <c r="D64" s="119">
        <v>-0.42764015645371578</v>
      </c>
      <c r="E64" s="118">
        <v>1883</v>
      </c>
      <c r="F64" s="119">
        <f t="shared" si="4"/>
        <v>1.1446469248291571</v>
      </c>
      <c r="G64" s="118">
        <v>2283</v>
      </c>
      <c r="H64" s="119">
        <f t="shared" si="4"/>
        <v>0.21242697822623469</v>
      </c>
      <c r="I64" s="118">
        <v>3045</v>
      </c>
      <c r="J64" s="119">
        <f t="shared" si="4"/>
        <v>0.33377135348226017</v>
      </c>
      <c r="K64" s="118">
        <v>2277</v>
      </c>
      <c r="L64" s="119">
        <f t="shared" si="4"/>
        <v>-0.25221674876847289</v>
      </c>
      <c r="M64" s="118"/>
      <c r="N64" s="119"/>
    </row>
    <row r="65" spans="1:15" ht="15.75" x14ac:dyDescent="0.25">
      <c r="B65" s="120" t="s">
        <v>30</v>
      </c>
      <c r="C65" s="121">
        <v>25621</v>
      </c>
      <c r="D65" s="122">
        <v>0.33980024054803115</v>
      </c>
      <c r="E65" s="121">
        <v>20278</v>
      </c>
      <c r="F65" s="122">
        <f t="shared" si="4"/>
        <v>-0.20853986963818738</v>
      </c>
      <c r="G65" s="121">
        <v>32271</v>
      </c>
      <c r="H65" s="122">
        <f t="shared" si="4"/>
        <v>0.59142913502317773</v>
      </c>
      <c r="I65" s="121">
        <v>36164</v>
      </c>
      <c r="J65" s="122">
        <f t="shared" si="4"/>
        <v>0.12063462551516846</v>
      </c>
      <c r="K65" s="121">
        <v>33708</v>
      </c>
      <c r="L65" s="122">
        <f t="shared" si="4"/>
        <v>-6.791284149983412E-2</v>
      </c>
      <c r="M65" s="121">
        <v>1965</v>
      </c>
      <c r="N65" s="122">
        <v>0.12607449856733521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</row>
    <row r="70" spans="1:15" ht="48.75" customHeight="1" thickBot="1" x14ac:dyDescent="0.3">
      <c r="B70" s="268" t="s">
        <v>233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103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f>C$7</f>
        <v>2020</v>
      </c>
      <c r="D73" s="293"/>
      <c r="E73" s="292">
        <f>E$7</f>
        <v>2021</v>
      </c>
      <c r="F73" s="293"/>
      <c r="G73" s="292">
        <f>G$7</f>
        <v>2022</v>
      </c>
      <c r="H73" s="293"/>
      <c r="I73" s="292">
        <f>I$7</f>
        <v>2023</v>
      </c>
      <c r="J73" s="293"/>
      <c r="K73" s="292">
        <f>K$7</f>
        <v>2024</v>
      </c>
      <c r="L73" s="293"/>
      <c r="M73" s="292">
        <f>M$7</f>
        <v>2025</v>
      </c>
      <c r="N73" s="293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",RIGHT(E73,2),"/",RIGHT(E73-1,2))</f>
        <v>var 21/20</v>
      </c>
      <c r="G74" s="116" t="s">
        <v>69</v>
      </c>
      <c r="H74" s="115" t="str">
        <f>CONCATENATE("var ",RIGHT(G73,2),"/",RIGHT(G73-1,2))</f>
        <v>var 22/21</v>
      </c>
      <c r="I74" s="116" t="s">
        <v>69</v>
      </c>
      <c r="J74" s="115" t="str">
        <f>CONCATENATE("var ",RIGHT(I73,2),"/",RIGHT(I73-1,2))</f>
        <v>var 23/22</v>
      </c>
      <c r="K74" s="116" t="s">
        <v>69</v>
      </c>
      <c r="L74" s="115" t="str">
        <f>CONCATENATE("var ",RIGHT(K73,2),"/",RIGHT(K73-1,2))</f>
        <v>var 24/23</v>
      </c>
      <c r="M74" s="116" t="s">
        <v>69</v>
      </c>
      <c r="N74" s="115" t="str">
        <f>CONCATENATE("var ",RIGHT(M73,2),"/",RIGHT(M73-1,2))</f>
        <v>var 25/24</v>
      </c>
    </row>
    <row r="75" spans="1:15" x14ac:dyDescent="0.25">
      <c r="A75" s="1">
        <v>1</v>
      </c>
      <c r="B75" s="117" t="s">
        <v>71</v>
      </c>
      <c r="C75" s="118">
        <v>385</v>
      </c>
      <c r="D75" s="119">
        <v>-3.2663316582914548E-2</v>
      </c>
      <c r="E75" s="118">
        <v>842</v>
      </c>
      <c r="F75" s="119">
        <f>IFERROR(E75/C75-1,"-")</f>
        <v>1.1870129870129871</v>
      </c>
      <c r="G75" s="118">
        <v>895</v>
      </c>
      <c r="H75" s="119">
        <f>IFERROR(G75/E75-1,"-")</f>
        <v>6.2945368171021476E-2</v>
      </c>
      <c r="I75" s="118">
        <v>456</v>
      </c>
      <c r="J75" s="119">
        <f>IFERROR(I75/G75-1,"-")</f>
        <v>-0.49050279329608937</v>
      </c>
      <c r="K75" s="118">
        <v>536</v>
      </c>
      <c r="L75" s="119">
        <f>IFERROR(K75/I75-1,"-")</f>
        <v>0.17543859649122817</v>
      </c>
      <c r="M75" s="118">
        <v>634</v>
      </c>
      <c r="N75" s="119">
        <f t="shared" ref="N75:N83" si="5">IFERROR(M75/K75-1,"-")</f>
        <v>0.18283582089552231</v>
      </c>
    </row>
    <row r="76" spans="1:15" x14ac:dyDescent="0.25">
      <c r="A76" s="1">
        <v>2</v>
      </c>
      <c r="B76" s="117" t="s">
        <v>73</v>
      </c>
      <c r="C76" s="118">
        <v>738</v>
      </c>
      <c r="D76" s="119">
        <v>1.4518272425249168</v>
      </c>
      <c r="E76" s="118">
        <v>992</v>
      </c>
      <c r="F76" s="119">
        <f t="shared" ref="F76:L87" si="6">IFERROR(E76/C76-1,"-")</f>
        <v>0.34417344173441733</v>
      </c>
      <c r="G76" s="118">
        <v>918</v>
      </c>
      <c r="H76" s="119">
        <f t="shared" si="6"/>
        <v>-7.4596774193548376E-2</v>
      </c>
      <c r="I76" s="118">
        <v>962</v>
      </c>
      <c r="J76" s="119">
        <f t="shared" si="6"/>
        <v>4.7930283224400849E-2</v>
      </c>
      <c r="K76" s="118">
        <v>676</v>
      </c>
      <c r="L76" s="119">
        <f t="shared" si="6"/>
        <v>-0.29729729729729726</v>
      </c>
      <c r="M76" s="118"/>
      <c r="N76" s="119"/>
    </row>
    <row r="77" spans="1:15" x14ac:dyDescent="0.25">
      <c r="A77" s="1">
        <v>3</v>
      </c>
      <c r="B77" s="117" t="s">
        <v>75</v>
      </c>
      <c r="C77" s="118">
        <v>328</v>
      </c>
      <c r="D77" s="119">
        <v>-0.51479289940828399</v>
      </c>
      <c r="E77" s="118">
        <v>1896</v>
      </c>
      <c r="F77" s="119">
        <f t="shared" si="6"/>
        <v>4.7804878048780486</v>
      </c>
      <c r="G77" s="118">
        <v>1444</v>
      </c>
      <c r="H77" s="119">
        <f t="shared" si="6"/>
        <v>-0.23839662447257381</v>
      </c>
      <c r="I77" s="118">
        <v>1522</v>
      </c>
      <c r="J77" s="119">
        <f t="shared" si="6"/>
        <v>5.4016620498614998E-2</v>
      </c>
      <c r="K77" s="118">
        <v>858</v>
      </c>
      <c r="L77" s="119">
        <f t="shared" si="6"/>
        <v>-0.43626806833114318</v>
      </c>
      <c r="M77" s="118"/>
      <c r="N77" s="119"/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3816</v>
      </c>
      <c r="F78" s="119" t="str">
        <f t="shared" si="6"/>
        <v>-</v>
      </c>
      <c r="G78" s="118">
        <v>1744</v>
      </c>
      <c r="H78" s="119">
        <f t="shared" si="6"/>
        <v>-0.54297693920335433</v>
      </c>
      <c r="I78" s="118">
        <v>3895</v>
      </c>
      <c r="J78" s="119">
        <f t="shared" si="6"/>
        <v>1.2333715596330275</v>
      </c>
      <c r="K78" s="118">
        <v>1119</v>
      </c>
      <c r="L78" s="119">
        <f t="shared" si="6"/>
        <v>-0.71270860077021825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3628</v>
      </c>
      <c r="F79" s="119" t="str">
        <f t="shared" si="6"/>
        <v>-</v>
      </c>
      <c r="G79" s="118">
        <v>1571</v>
      </c>
      <c r="H79" s="119">
        <f t="shared" si="6"/>
        <v>-0.56697905181918418</v>
      </c>
      <c r="I79" s="118">
        <v>1087</v>
      </c>
      <c r="J79" s="119">
        <f t="shared" si="6"/>
        <v>-0.30808402291534054</v>
      </c>
      <c r="K79" s="118">
        <v>1531</v>
      </c>
      <c r="L79" s="119">
        <f t="shared" si="6"/>
        <v>0.40846366145354196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3386</v>
      </c>
      <c r="F80" s="119" t="str">
        <f t="shared" si="6"/>
        <v>-</v>
      </c>
      <c r="G80" s="118">
        <v>964</v>
      </c>
      <c r="H80" s="119">
        <f t="shared" si="6"/>
        <v>-0.7152982870643827</v>
      </c>
      <c r="I80" s="118">
        <v>2060</v>
      </c>
      <c r="J80" s="119">
        <f t="shared" si="6"/>
        <v>1.1369294605809128</v>
      </c>
      <c r="K80" s="118">
        <v>2056</v>
      </c>
      <c r="L80" s="119">
        <f t="shared" si="6"/>
        <v>-1.9417475728155109E-3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1813</v>
      </c>
      <c r="F81" s="119" t="str">
        <f t="shared" si="6"/>
        <v>-</v>
      </c>
      <c r="G81" s="118">
        <v>1304</v>
      </c>
      <c r="H81" s="119">
        <f t="shared" si="6"/>
        <v>-0.28075013789299508</v>
      </c>
      <c r="I81" s="118">
        <v>2963</v>
      </c>
      <c r="J81" s="119">
        <f t="shared" si="6"/>
        <v>1.272239263803681</v>
      </c>
      <c r="K81" s="118">
        <v>1930</v>
      </c>
      <c r="L81" s="119">
        <f t="shared" si="6"/>
        <v>-0.34863314208572393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309</v>
      </c>
      <c r="D82" s="119">
        <v>-0.82107701215981477</v>
      </c>
      <c r="E82" s="118">
        <v>2374</v>
      </c>
      <c r="F82" s="119">
        <f t="shared" si="6"/>
        <v>6.6828478964401299</v>
      </c>
      <c r="G82" s="118">
        <v>2841</v>
      </c>
      <c r="H82" s="119">
        <f t="shared" si="6"/>
        <v>0.19671440606571178</v>
      </c>
      <c r="I82" s="118">
        <v>2313</v>
      </c>
      <c r="J82" s="119">
        <f t="shared" si="6"/>
        <v>-0.18585005279831046</v>
      </c>
      <c r="K82" s="118">
        <v>2655</v>
      </c>
      <c r="L82" s="119">
        <f t="shared" si="6"/>
        <v>0.14785992217898825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298</v>
      </c>
      <c r="D83" s="119">
        <v>-0.74551665243381726</v>
      </c>
      <c r="E83" s="118">
        <v>3200</v>
      </c>
      <c r="F83" s="119">
        <f t="shared" si="6"/>
        <v>9.7382550335570475</v>
      </c>
      <c r="G83" s="118">
        <v>1911</v>
      </c>
      <c r="H83" s="119">
        <f t="shared" si="6"/>
        <v>-0.40281250000000002</v>
      </c>
      <c r="I83" s="118">
        <v>1510</v>
      </c>
      <c r="J83" s="119">
        <f t="shared" si="6"/>
        <v>-0.20983778126635266</v>
      </c>
      <c r="K83" s="118">
        <v>1981</v>
      </c>
      <c r="L83" s="119">
        <f t="shared" si="6"/>
        <v>0.31192052980132456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541</v>
      </c>
      <c r="D84" s="119">
        <v>-0.56194331983805668</v>
      </c>
      <c r="E84" s="118">
        <v>278</v>
      </c>
      <c r="F84" s="119">
        <f t="shared" si="6"/>
        <v>-0.48613678373382629</v>
      </c>
      <c r="G84" s="118">
        <v>1349</v>
      </c>
      <c r="H84" s="119">
        <f t="shared" si="6"/>
        <v>3.8525179856115104</v>
      </c>
      <c r="I84" s="118">
        <v>1500</v>
      </c>
      <c r="J84" s="119">
        <f t="shared" si="6"/>
        <v>0.11193476649369893</v>
      </c>
      <c r="K84" s="118">
        <v>1345</v>
      </c>
      <c r="L84" s="119">
        <f t="shared" si="6"/>
        <v>-0.10333333333333339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919</v>
      </c>
      <c r="D85" s="119">
        <v>0.15743073047858935</v>
      </c>
      <c r="E85" s="118">
        <v>582</v>
      </c>
      <c r="F85" s="119">
        <f t="shared" si="6"/>
        <v>-0.36670293797606091</v>
      </c>
      <c r="G85" s="118">
        <v>719</v>
      </c>
      <c r="H85" s="119">
        <f t="shared" si="6"/>
        <v>0.23539518900343648</v>
      </c>
      <c r="I85" s="118">
        <v>584</v>
      </c>
      <c r="J85" s="119">
        <f t="shared" si="6"/>
        <v>-0.18776077885952713</v>
      </c>
      <c r="K85" s="118">
        <v>720</v>
      </c>
      <c r="L85" s="119">
        <f t="shared" si="6"/>
        <v>0.23287671232876717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1314</v>
      </c>
      <c r="D86" s="119">
        <v>1.1091492776886036</v>
      </c>
      <c r="E86" s="118">
        <v>1313</v>
      </c>
      <c r="F86" s="119">
        <f t="shared" si="6"/>
        <v>-7.6103500761037779E-4</v>
      </c>
      <c r="G86" s="118">
        <v>699</v>
      </c>
      <c r="H86" s="119">
        <f t="shared" si="6"/>
        <v>-0.46763137852246761</v>
      </c>
      <c r="I86" s="118">
        <v>668</v>
      </c>
      <c r="J86" s="119">
        <f t="shared" si="6"/>
        <v>-4.4349070100143106E-2</v>
      </c>
      <c r="K86" s="118">
        <v>692</v>
      </c>
      <c r="L86" s="119">
        <f t="shared" si="6"/>
        <v>3.5928143712574911E-2</v>
      </c>
      <c r="M86" s="118"/>
      <c r="N86" s="119"/>
    </row>
    <row r="87" spans="1:15" ht="15.75" x14ac:dyDescent="0.25">
      <c r="B87" s="120" t="s">
        <v>30</v>
      </c>
      <c r="C87" s="121">
        <v>4963</v>
      </c>
      <c r="D87" s="122">
        <v>-0.58244994110718484</v>
      </c>
      <c r="E87" s="121">
        <v>24120</v>
      </c>
      <c r="F87" s="122">
        <f t="shared" si="6"/>
        <v>3.8599637316139432</v>
      </c>
      <c r="G87" s="121">
        <v>16359</v>
      </c>
      <c r="H87" s="122">
        <f t="shared" si="6"/>
        <v>-0.32176616915422884</v>
      </c>
      <c r="I87" s="121">
        <v>19520</v>
      </c>
      <c r="J87" s="122">
        <f t="shared" si="6"/>
        <v>0.19322696986368371</v>
      </c>
      <c r="K87" s="121">
        <v>16099</v>
      </c>
      <c r="L87" s="122">
        <f t="shared" si="6"/>
        <v>-0.17525614754098362</v>
      </c>
      <c r="M87" s="121">
        <v>634</v>
      </c>
      <c r="N87" s="122">
        <v>0.18283582089552231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</row>
    <row r="92" spans="1:15" ht="48.75" customHeight="1" thickBot="1" x14ac:dyDescent="0.3">
      <c r="B92" s="268" t="s">
        <v>234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0" t="s">
        <v>107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f>C$7</f>
        <v>2020</v>
      </c>
      <c r="D95" s="293"/>
      <c r="E95" s="292">
        <f>E$7</f>
        <v>2021</v>
      </c>
      <c r="F95" s="293"/>
      <c r="G95" s="292">
        <f>G$7</f>
        <v>2022</v>
      </c>
      <c r="H95" s="293"/>
      <c r="I95" s="292">
        <f>I$7</f>
        <v>2023</v>
      </c>
      <c r="J95" s="293"/>
      <c r="K95" s="292">
        <f>K$7</f>
        <v>2024</v>
      </c>
      <c r="L95" s="293"/>
      <c r="M95" s="292">
        <f>M$7</f>
        <v>2025</v>
      </c>
      <c r="N95" s="293"/>
    </row>
    <row r="96" spans="1:15" ht="16.5" thickTop="1" thickBot="1" x14ac:dyDescent="0.3">
      <c r="B96" s="85"/>
      <c r="C96" s="114" t="s">
        <v>69</v>
      </c>
      <c r="D96" s="115" t="str">
        <f>CONCATENATE("var ",RIGHT(C95,2),"/",RIGHT(C95-1,2))</f>
        <v>var 20/19</v>
      </c>
      <c r="E96" s="116" t="s">
        <v>69</v>
      </c>
      <c r="F96" s="115" t="str">
        <f>CONCATENATE("var ",RIGHT(E95,2),"/",RIGHT(E95-1,2))</f>
        <v>var 21/20</v>
      </c>
      <c r="G96" s="116" t="s">
        <v>69</v>
      </c>
      <c r="H96" s="115" t="str">
        <f>CONCATENATE("var ",RIGHT(G95,2),"/",RIGHT(G95-1,2))</f>
        <v>var 22/21</v>
      </c>
      <c r="I96" s="116" t="s">
        <v>69</v>
      </c>
      <c r="J96" s="115" t="str">
        <f>CONCATENATE("var ",RIGHT(I95,2),"/",RIGHT(I95-1,2))</f>
        <v>var 23/22</v>
      </c>
      <c r="K96" s="116" t="s">
        <v>69</v>
      </c>
      <c r="L96" s="115" t="str">
        <f>CONCATENATE("var ",RIGHT(K95,2),"/",RIGHT(K95-1,2))</f>
        <v>var 24/23</v>
      </c>
      <c r="M96" s="116" t="s">
        <v>69</v>
      </c>
      <c r="N96" s="115" t="str">
        <f>CONCATENATE("var ",RIGHT(M95,2),"/",RIGHT(M95-1,2))</f>
        <v>var 25/24</v>
      </c>
    </row>
    <row r="97" spans="2:14" x14ac:dyDescent="0.25">
      <c r="B97" s="117" t="s">
        <v>71</v>
      </c>
      <c r="C97" s="118">
        <v>11502</v>
      </c>
      <c r="D97" s="119">
        <v>8.6837380704904099E-2</v>
      </c>
      <c r="E97" s="118">
        <v>1547</v>
      </c>
      <c r="F97" s="119">
        <f t="shared" ref="F97:L109" si="7">IFERROR(E97/C97-1,"-")</f>
        <v>-0.86550165188662842</v>
      </c>
      <c r="G97" s="118">
        <v>9659</v>
      </c>
      <c r="H97" s="119">
        <f t="shared" si="7"/>
        <v>5.2436974789915967</v>
      </c>
      <c r="I97" s="118">
        <v>13056</v>
      </c>
      <c r="J97" s="119">
        <f t="shared" si="7"/>
        <v>0.35169272181385236</v>
      </c>
      <c r="K97" s="118">
        <v>14947</v>
      </c>
      <c r="L97" s="119">
        <f t="shared" si="7"/>
        <v>0.14483762254901955</v>
      </c>
      <c r="M97" s="118">
        <v>17821</v>
      </c>
      <c r="N97" s="119">
        <f t="shared" ref="N97:N103" si="8">IFERROR(M97/K97-1,"-")</f>
        <v>0.19227938716799353</v>
      </c>
    </row>
    <row r="98" spans="2:14" x14ac:dyDescent="0.25">
      <c r="B98" s="117" t="s">
        <v>73</v>
      </c>
      <c r="C98" s="118">
        <v>12365</v>
      </c>
      <c r="D98" s="119">
        <v>0.14458946588910493</v>
      </c>
      <c r="E98" s="118">
        <v>933</v>
      </c>
      <c r="F98" s="119">
        <f t="shared" si="7"/>
        <v>-0.92454508693894055</v>
      </c>
      <c r="G98" s="118">
        <v>12449</v>
      </c>
      <c r="H98" s="119">
        <f t="shared" si="7"/>
        <v>12.342979635584138</v>
      </c>
      <c r="I98" s="118">
        <v>18051</v>
      </c>
      <c r="J98" s="119">
        <f t="shared" si="7"/>
        <v>0.44999598361314153</v>
      </c>
      <c r="K98" s="118">
        <v>15947</v>
      </c>
      <c r="L98" s="119">
        <f t="shared" si="7"/>
        <v>-0.116558639410559</v>
      </c>
      <c r="M98" s="118"/>
      <c r="N98" s="119"/>
    </row>
    <row r="99" spans="2:14" x14ac:dyDescent="0.25">
      <c r="B99" s="117" t="s">
        <v>75</v>
      </c>
      <c r="C99" s="118">
        <v>4934</v>
      </c>
      <c r="D99" s="119">
        <v>-0.53905082212257094</v>
      </c>
      <c r="E99" s="118">
        <v>1187</v>
      </c>
      <c r="F99" s="119">
        <f t="shared" si="7"/>
        <v>-0.75942440210782325</v>
      </c>
      <c r="G99" s="118">
        <v>17100</v>
      </c>
      <c r="H99" s="119">
        <f t="shared" si="7"/>
        <v>13.406065711878686</v>
      </c>
      <c r="I99" s="118">
        <v>17851</v>
      </c>
      <c r="J99" s="119">
        <f t="shared" si="7"/>
        <v>4.3918128654970801E-2</v>
      </c>
      <c r="K99" s="118">
        <v>17806</v>
      </c>
      <c r="L99" s="119">
        <f t="shared" si="7"/>
        <v>-2.5208671783093495E-3</v>
      </c>
      <c r="M99" s="118"/>
      <c r="N99" s="119"/>
    </row>
    <row r="100" spans="2:14" x14ac:dyDescent="0.25">
      <c r="B100" s="117" t="s">
        <v>77</v>
      </c>
      <c r="C100" s="118">
        <v>0</v>
      </c>
      <c r="D100" s="119">
        <v>-1</v>
      </c>
      <c r="E100" s="118">
        <v>1800</v>
      </c>
      <c r="F100" s="119" t="str">
        <f t="shared" si="7"/>
        <v>-</v>
      </c>
      <c r="G100" s="118">
        <v>12237</v>
      </c>
      <c r="H100" s="119">
        <f t="shared" si="7"/>
        <v>5.7983333333333329</v>
      </c>
      <c r="I100" s="118">
        <v>19701</v>
      </c>
      <c r="J100" s="119">
        <f t="shared" si="7"/>
        <v>0.6099534199558716</v>
      </c>
      <c r="K100" s="118">
        <v>16557</v>
      </c>
      <c r="L100" s="119">
        <f t="shared" si="7"/>
        <v>-0.15958580782701381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2381</v>
      </c>
      <c r="F101" s="119" t="str">
        <f t="shared" si="7"/>
        <v>-</v>
      </c>
      <c r="G101" s="118">
        <v>11861</v>
      </c>
      <c r="H101" s="119">
        <f t="shared" si="7"/>
        <v>3.9815203695926078</v>
      </c>
      <c r="I101" s="118">
        <v>16780</v>
      </c>
      <c r="J101" s="119">
        <f t="shared" si="7"/>
        <v>0.41472051260433362</v>
      </c>
      <c r="K101" s="118">
        <v>15781</v>
      </c>
      <c r="L101" s="119">
        <f t="shared" si="7"/>
        <v>-5.9535160905840323E-2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5165</v>
      </c>
      <c r="F102" s="119" t="str">
        <f t="shared" si="7"/>
        <v>-</v>
      </c>
      <c r="G102" s="118">
        <v>9593</v>
      </c>
      <c r="H102" s="119">
        <f t="shared" si="7"/>
        <v>0.85730880929332032</v>
      </c>
      <c r="I102" s="118">
        <v>16725</v>
      </c>
      <c r="J102" s="119">
        <f t="shared" si="7"/>
        <v>0.74345877202126553</v>
      </c>
      <c r="K102" s="118">
        <v>14399</v>
      </c>
      <c r="L102" s="119">
        <f t="shared" si="7"/>
        <v>-0.13907324364723472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4779</v>
      </c>
      <c r="F103" s="119" t="str">
        <f t="shared" si="7"/>
        <v>-</v>
      </c>
      <c r="G103" s="118">
        <v>10238</v>
      </c>
      <c r="H103" s="119">
        <f t="shared" si="7"/>
        <v>1.1422891818372043</v>
      </c>
      <c r="I103" s="118">
        <v>14840</v>
      </c>
      <c r="J103" s="119">
        <f t="shared" si="7"/>
        <v>0.44950185583121693</v>
      </c>
      <c r="K103" s="118">
        <v>15232</v>
      </c>
      <c r="L103" s="119">
        <f t="shared" si="7"/>
        <v>2.6415094339622636E-2</v>
      </c>
      <c r="M103" s="118"/>
      <c r="N103" s="119"/>
    </row>
    <row r="104" spans="2:14" x14ac:dyDescent="0.25">
      <c r="B104" s="117" t="s">
        <v>85</v>
      </c>
      <c r="C104" s="118">
        <v>3375</v>
      </c>
      <c r="D104" s="119">
        <v>-0.6481809652871886</v>
      </c>
      <c r="E104" s="118">
        <v>7120</v>
      </c>
      <c r="F104" s="119">
        <f t="shared" si="7"/>
        <v>1.1096296296296297</v>
      </c>
      <c r="G104" s="118">
        <v>13529</v>
      </c>
      <c r="H104" s="119">
        <f t="shared" si="7"/>
        <v>0.90014044943820215</v>
      </c>
      <c r="I104" s="118">
        <v>13592</v>
      </c>
      <c r="J104" s="119">
        <f t="shared" si="7"/>
        <v>4.6566634636706628E-3</v>
      </c>
      <c r="K104" s="118">
        <v>15250</v>
      </c>
      <c r="L104" s="119">
        <f t="shared" si="7"/>
        <v>0.12198351971748078</v>
      </c>
      <c r="M104" s="118"/>
      <c r="N104" s="119"/>
    </row>
    <row r="105" spans="2:14" x14ac:dyDescent="0.25">
      <c r="B105" s="117" t="s">
        <v>87</v>
      </c>
      <c r="C105" s="118">
        <v>3172</v>
      </c>
      <c r="D105" s="119">
        <v>-0.62930933738459738</v>
      </c>
      <c r="E105" s="118">
        <v>7085</v>
      </c>
      <c r="F105" s="119">
        <f t="shared" si="7"/>
        <v>1.2336065573770494</v>
      </c>
      <c r="G105" s="118">
        <v>11582</v>
      </c>
      <c r="H105" s="119">
        <f t="shared" si="7"/>
        <v>0.63472124206069158</v>
      </c>
      <c r="I105" s="118">
        <v>13749</v>
      </c>
      <c r="J105" s="119">
        <f t="shared" si="7"/>
        <v>0.18710067345881543</v>
      </c>
      <c r="K105" s="118">
        <v>14944</v>
      </c>
      <c r="L105" s="119">
        <f t="shared" si="7"/>
        <v>8.6915412029965777E-2</v>
      </c>
      <c r="M105" s="118"/>
      <c r="N105" s="119"/>
    </row>
    <row r="106" spans="2:14" x14ac:dyDescent="0.25">
      <c r="B106" s="117" t="s">
        <v>89</v>
      </c>
      <c r="C106" s="118">
        <v>2194</v>
      </c>
      <c r="D106" s="119">
        <v>-0.76219380013006721</v>
      </c>
      <c r="E106" s="118">
        <v>11486</v>
      </c>
      <c r="F106" s="119">
        <f t="shared" si="7"/>
        <v>4.2351868732907931</v>
      </c>
      <c r="G106" s="118">
        <v>15797</v>
      </c>
      <c r="H106" s="119">
        <f t="shared" si="7"/>
        <v>0.37532648441581062</v>
      </c>
      <c r="I106" s="118">
        <v>20188</v>
      </c>
      <c r="J106" s="119">
        <f t="shared" si="7"/>
        <v>0.27796417041210364</v>
      </c>
      <c r="K106" s="118">
        <v>17449</v>
      </c>
      <c r="L106" s="119">
        <f t="shared" si="7"/>
        <v>-0.13567465821279967</v>
      </c>
      <c r="M106" s="118"/>
      <c r="N106" s="119"/>
    </row>
    <row r="107" spans="2:14" x14ac:dyDescent="0.25">
      <c r="B107" s="117" t="s">
        <v>91</v>
      </c>
      <c r="C107" s="118">
        <v>4096</v>
      </c>
      <c r="D107" s="119">
        <v>-0.57311099531005727</v>
      </c>
      <c r="E107" s="118">
        <v>9436</v>
      </c>
      <c r="F107" s="119">
        <f t="shared" si="7"/>
        <v>1.3037109375</v>
      </c>
      <c r="G107" s="118">
        <v>11275</v>
      </c>
      <c r="H107" s="119">
        <f t="shared" si="7"/>
        <v>0.19489190334887674</v>
      </c>
      <c r="I107" s="118">
        <v>15751</v>
      </c>
      <c r="J107" s="119">
        <f t="shared" si="7"/>
        <v>0.39698447893569844</v>
      </c>
      <c r="K107" s="118">
        <v>15681</v>
      </c>
      <c r="L107" s="119">
        <f t="shared" si="7"/>
        <v>-4.4441622754111121E-3</v>
      </c>
      <c r="M107" s="118"/>
      <c r="N107" s="119"/>
    </row>
    <row r="108" spans="2:14" x14ac:dyDescent="0.25">
      <c r="B108" s="117" t="s">
        <v>93</v>
      </c>
      <c r="C108" s="118">
        <v>4101</v>
      </c>
      <c r="D108" s="119">
        <v>-0.5706208773950372</v>
      </c>
      <c r="E108" s="118">
        <v>10142</v>
      </c>
      <c r="F108" s="119">
        <f t="shared" si="7"/>
        <v>1.4730553523530845</v>
      </c>
      <c r="G108" s="118">
        <v>14923</v>
      </c>
      <c r="H108" s="119">
        <f t="shared" si="7"/>
        <v>0.47140603431275885</v>
      </c>
      <c r="I108" s="118">
        <v>16620</v>
      </c>
      <c r="J108" s="119">
        <f t="shared" si="7"/>
        <v>0.11371708101588163</v>
      </c>
      <c r="K108" s="118">
        <v>15346</v>
      </c>
      <c r="L108" s="119">
        <f t="shared" si="7"/>
        <v>-7.6654632972322556E-2</v>
      </c>
      <c r="M108" s="118"/>
      <c r="N108" s="119"/>
    </row>
    <row r="109" spans="2:14" ht="15.75" x14ac:dyDescent="0.25">
      <c r="B109" s="120" t="s">
        <v>30</v>
      </c>
      <c r="C109" s="121">
        <v>46883</v>
      </c>
      <c r="D109" s="122">
        <v>-0.58099774782826297</v>
      </c>
      <c r="E109" s="121">
        <v>63061</v>
      </c>
      <c r="F109" s="122">
        <f t="shared" si="7"/>
        <v>0.34507177441716608</v>
      </c>
      <c r="G109" s="121">
        <v>150243</v>
      </c>
      <c r="H109" s="122">
        <f t="shared" si="7"/>
        <v>1.3825026561583229</v>
      </c>
      <c r="I109" s="121">
        <v>196904</v>
      </c>
      <c r="J109" s="122">
        <f t="shared" si="7"/>
        <v>0.31057020959379145</v>
      </c>
      <c r="K109" s="121">
        <v>189339</v>
      </c>
      <c r="L109" s="122">
        <f t="shared" si="7"/>
        <v>-3.841973753707395E-2</v>
      </c>
      <c r="M109" s="121">
        <v>17821</v>
      </c>
      <c r="N109" s="122">
        <v>0.19227938716799353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</row>
    <row r="114" spans="1:15" ht="48.75" customHeight="1" thickBot="1" x14ac:dyDescent="0.3">
      <c r="B114" s="268" t="s">
        <v>235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0" t="s">
        <v>110</v>
      </c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</row>
    <row r="117" spans="1:15" ht="22.5" thickTop="1" thickBot="1" x14ac:dyDescent="0.3">
      <c r="B117" s="109"/>
      <c r="C117" s="292">
        <f>C$7</f>
        <v>2020</v>
      </c>
      <c r="D117" s="293"/>
      <c r="E117" s="292">
        <f>E$7</f>
        <v>2021</v>
      </c>
      <c r="F117" s="293"/>
      <c r="G117" s="292">
        <f>G$7</f>
        <v>2022</v>
      </c>
      <c r="H117" s="293"/>
      <c r="I117" s="292">
        <f>I$7</f>
        <v>2023</v>
      </c>
      <c r="J117" s="293"/>
      <c r="K117" s="292">
        <f>K$7</f>
        <v>2024</v>
      </c>
      <c r="L117" s="293"/>
      <c r="M117" s="292">
        <f>M$7</f>
        <v>2025</v>
      </c>
      <c r="N117" s="293"/>
    </row>
    <row r="118" spans="1:15" ht="16.5" thickTop="1" thickBot="1" x14ac:dyDescent="0.3">
      <c r="B118" s="85"/>
      <c r="C118" s="114" t="s">
        <v>69</v>
      </c>
      <c r="D118" s="115" t="str">
        <f>CONCATENATE("var ",RIGHT(C117,2),"/",RIGHT(C117-1,2))</f>
        <v>var 20/19</v>
      </c>
      <c r="E118" s="116" t="s">
        <v>69</v>
      </c>
      <c r="F118" s="115" t="str">
        <f>CONCATENATE("var ",RIGHT(E117,2),"/",RIGHT(E117-1,2))</f>
        <v>var 21/20</v>
      </c>
      <c r="G118" s="116" t="s">
        <v>69</v>
      </c>
      <c r="H118" s="115" t="str">
        <f>CONCATENATE("var ",RIGHT(G117,2),"/",RIGHT(G117-1,2))</f>
        <v>var 22/21</v>
      </c>
      <c r="I118" s="116" t="s">
        <v>69</v>
      </c>
      <c r="J118" s="115" t="str">
        <f>CONCATENATE("var ",RIGHT(I117,2),"/",RIGHT(I117-1,2))</f>
        <v>var 23/22</v>
      </c>
      <c r="K118" s="116" t="s">
        <v>69</v>
      </c>
      <c r="L118" s="115" t="str">
        <f>CONCATENATE("var ",RIGHT(K117,2),"/",RIGHT(K117-1,2))</f>
        <v>var 24/23</v>
      </c>
      <c r="M118" s="116" t="s">
        <v>69</v>
      </c>
      <c r="N118" s="115" t="str">
        <f>CONCATENATE("var ",RIGHT(M117,2),"/",RIGHT(M117-1,2))</f>
        <v>var 25/24</v>
      </c>
    </row>
    <row r="119" spans="1:15" x14ac:dyDescent="0.25">
      <c r="B119" s="117" t="s">
        <v>71</v>
      </c>
      <c r="C119" s="118">
        <v>6069</v>
      </c>
      <c r="D119" s="119">
        <v>0.18142884952306804</v>
      </c>
      <c r="E119" s="118">
        <v>600</v>
      </c>
      <c r="F119" s="119">
        <f t="shared" ref="F119:L131" si="9">IFERROR(E119/C119-1,"-")</f>
        <v>-0.90113692535837864</v>
      </c>
      <c r="G119" s="118">
        <v>4461</v>
      </c>
      <c r="H119" s="119">
        <f t="shared" si="9"/>
        <v>6.4349999999999996</v>
      </c>
      <c r="I119" s="118">
        <v>7408</v>
      </c>
      <c r="J119" s="119">
        <f t="shared" si="9"/>
        <v>0.6606142120600762</v>
      </c>
      <c r="K119" s="118">
        <v>8300</v>
      </c>
      <c r="L119" s="119">
        <f t="shared" si="9"/>
        <v>0.12041036717062625</v>
      </c>
      <c r="M119" s="118">
        <v>9799</v>
      </c>
      <c r="N119" s="119">
        <f t="shared" ref="N119:N125" si="10">IFERROR(M119/K119-1,"-")</f>
        <v>0.18060240963855412</v>
      </c>
    </row>
    <row r="120" spans="1:15" x14ac:dyDescent="0.25">
      <c r="B120" s="117" t="s">
        <v>73</v>
      </c>
      <c r="C120" s="118">
        <v>7131</v>
      </c>
      <c r="D120" s="119">
        <v>0.18751040799333896</v>
      </c>
      <c r="E120" s="118">
        <v>72</v>
      </c>
      <c r="F120" s="119">
        <f t="shared" si="9"/>
        <v>-0.98990323937736646</v>
      </c>
      <c r="G120" s="118">
        <v>6730</v>
      </c>
      <c r="H120" s="119">
        <f t="shared" si="9"/>
        <v>92.472222222222229</v>
      </c>
      <c r="I120" s="118">
        <v>11400</v>
      </c>
      <c r="J120" s="119">
        <f t="shared" si="9"/>
        <v>0.69390787518573549</v>
      </c>
      <c r="K120" s="118">
        <v>8996</v>
      </c>
      <c r="L120" s="119">
        <f t="shared" si="9"/>
        <v>-0.21087719298245611</v>
      </c>
      <c r="M120" s="118"/>
      <c r="N120" s="119"/>
    </row>
    <row r="121" spans="1:15" x14ac:dyDescent="0.25">
      <c r="B121" s="117" t="s">
        <v>75</v>
      </c>
      <c r="C121" s="118">
        <v>2539</v>
      </c>
      <c r="D121" s="119">
        <v>-0.53869912790697683</v>
      </c>
      <c r="E121" s="118">
        <v>171</v>
      </c>
      <c r="F121" s="119">
        <f t="shared" si="9"/>
        <v>-0.9326506498621504</v>
      </c>
      <c r="G121" s="118">
        <v>8538</v>
      </c>
      <c r="H121" s="119">
        <f t="shared" si="9"/>
        <v>48.929824561403507</v>
      </c>
      <c r="I121" s="118">
        <v>11193</v>
      </c>
      <c r="J121" s="119">
        <f t="shared" si="9"/>
        <v>0.31096275474349966</v>
      </c>
      <c r="K121" s="118">
        <v>10352</v>
      </c>
      <c r="L121" s="119">
        <f t="shared" si="9"/>
        <v>-7.51362458679532E-2</v>
      </c>
      <c r="M121" s="118"/>
      <c r="N121" s="119"/>
    </row>
    <row r="122" spans="1:15" x14ac:dyDescent="0.25">
      <c r="B122" s="117" t="s">
        <v>77</v>
      </c>
      <c r="C122" s="118">
        <v>0</v>
      </c>
      <c r="D122" s="119">
        <v>-1</v>
      </c>
      <c r="E122" s="118">
        <v>79</v>
      </c>
      <c r="F122" s="119" t="str">
        <f t="shared" si="9"/>
        <v>-</v>
      </c>
      <c r="G122" s="118">
        <v>7844</v>
      </c>
      <c r="H122" s="119">
        <f t="shared" si="9"/>
        <v>98.291139240506325</v>
      </c>
      <c r="I122" s="118">
        <v>12880</v>
      </c>
      <c r="J122" s="119">
        <f t="shared" si="9"/>
        <v>0.64201937786843444</v>
      </c>
      <c r="K122" s="118">
        <v>10335</v>
      </c>
      <c r="L122" s="119">
        <f t="shared" si="9"/>
        <v>-0.1975931677018633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149</v>
      </c>
      <c r="F123" s="119" t="str">
        <f t="shared" si="9"/>
        <v>-</v>
      </c>
      <c r="G123" s="118">
        <v>7614</v>
      </c>
      <c r="H123" s="119">
        <f t="shared" si="9"/>
        <v>50.100671140939596</v>
      </c>
      <c r="I123" s="118">
        <v>11897</v>
      </c>
      <c r="J123" s="119">
        <f t="shared" si="9"/>
        <v>0.56251641712634615</v>
      </c>
      <c r="K123" s="118">
        <v>10229</v>
      </c>
      <c r="L123" s="119">
        <f t="shared" si="9"/>
        <v>-0.14020341262503155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407</v>
      </c>
      <c r="F124" s="119" t="str">
        <f t="shared" si="9"/>
        <v>-</v>
      </c>
      <c r="G124" s="118">
        <v>6784</v>
      </c>
      <c r="H124" s="119">
        <f t="shared" si="9"/>
        <v>15.668304668304668</v>
      </c>
      <c r="I124" s="118">
        <v>11071</v>
      </c>
      <c r="J124" s="119">
        <f t="shared" si="9"/>
        <v>0.63192806603773577</v>
      </c>
      <c r="K124" s="118">
        <v>9672</v>
      </c>
      <c r="L124" s="119">
        <f t="shared" si="9"/>
        <v>-0.12636618191671933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1257</v>
      </c>
      <c r="F125" s="119" t="str">
        <f t="shared" si="9"/>
        <v>-</v>
      </c>
      <c r="G125" s="118">
        <v>6493</v>
      </c>
      <c r="H125" s="119">
        <f t="shared" si="9"/>
        <v>4.1654733492442322</v>
      </c>
      <c r="I125" s="118">
        <v>9714</v>
      </c>
      <c r="J125" s="119">
        <f t="shared" si="9"/>
        <v>0.49607269367010631</v>
      </c>
      <c r="K125" s="118">
        <v>9908</v>
      </c>
      <c r="L125" s="119">
        <f t="shared" si="9"/>
        <v>1.9971175622812476E-2</v>
      </c>
      <c r="M125" s="118"/>
      <c r="N125" s="119"/>
    </row>
    <row r="126" spans="1:15" x14ac:dyDescent="0.25">
      <c r="B126" s="117" t="s">
        <v>85</v>
      </c>
      <c r="C126" s="118">
        <v>1065</v>
      </c>
      <c r="D126" s="119">
        <v>-0.79901868277033405</v>
      </c>
      <c r="E126" s="118">
        <v>3443</v>
      </c>
      <c r="F126" s="119">
        <f t="shared" si="9"/>
        <v>2.2328638497652582</v>
      </c>
      <c r="G126" s="118">
        <v>9215</v>
      </c>
      <c r="H126" s="119">
        <f t="shared" si="9"/>
        <v>1.6764449607900089</v>
      </c>
      <c r="I126" s="118">
        <v>9184</v>
      </c>
      <c r="J126" s="119">
        <f t="shared" si="9"/>
        <v>-3.3640803038523792E-3</v>
      </c>
      <c r="K126" s="118">
        <v>9915</v>
      </c>
      <c r="L126" s="119">
        <f t="shared" si="9"/>
        <v>7.9594947735191601E-2</v>
      </c>
      <c r="M126" s="118"/>
      <c r="N126" s="119"/>
    </row>
    <row r="127" spans="1:15" x14ac:dyDescent="0.25">
      <c r="B127" s="117" t="s">
        <v>87</v>
      </c>
      <c r="C127" s="118">
        <v>827</v>
      </c>
      <c r="D127" s="119">
        <v>-0.82508460236886627</v>
      </c>
      <c r="E127" s="118">
        <v>3529</v>
      </c>
      <c r="F127" s="119">
        <f t="shared" si="9"/>
        <v>3.2672309552599756</v>
      </c>
      <c r="G127" s="118">
        <v>7683</v>
      </c>
      <c r="H127" s="119">
        <f t="shared" si="9"/>
        <v>1.1771039954661378</v>
      </c>
      <c r="I127" s="118">
        <v>9672</v>
      </c>
      <c r="J127" s="119">
        <f t="shared" si="9"/>
        <v>0.25888324873096447</v>
      </c>
      <c r="K127" s="118">
        <v>9883</v>
      </c>
      <c r="L127" s="119">
        <f t="shared" si="9"/>
        <v>2.1815550041356602E-2</v>
      </c>
      <c r="M127" s="118"/>
      <c r="N127" s="119"/>
    </row>
    <row r="128" spans="1:15" x14ac:dyDescent="0.25">
      <c r="A128" s="123"/>
      <c r="B128" s="117" t="s">
        <v>89</v>
      </c>
      <c r="C128" s="118">
        <v>1391</v>
      </c>
      <c r="D128" s="119">
        <v>-0.7299029126213592</v>
      </c>
      <c r="E128" s="118">
        <v>7205</v>
      </c>
      <c r="F128" s="119">
        <f t="shared" si="9"/>
        <v>4.1797268152408336</v>
      </c>
      <c r="G128" s="118">
        <v>10291</v>
      </c>
      <c r="H128" s="119">
        <f t="shared" si="9"/>
        <v>0.42831367106176277</v>
      </c>
      <c r="I128" s="118">
        <v>14584</v>
      </c>
      <c r="J128" s="119">
        <f t="shared" si="9"/>
        <v>0.41716062578952484</v>
      </c>
      <c r="K128" s="118">
        <v>10648</v>
      </c>
      <c r="L128" s="119">
        <f t="shared" si="9"/>
        <v>-0.26988480526604497</v>
      </c>
      <c r="M128" s="118"/>
      <c r="N128" s="119"/>
    </row>
    <row r="129" spans="2:15" x14ac:dyDescent="0.25">
      <c r="B129" s="117" t="s">
        <v>91</v>
      </c>
      <c r="C129" s="118">
        <v>3284</v>
      </c>
      <c r="D129" s="119">
        <v>-0.3418837675350701</v>
      </c>
      <c r="E129" s="118">
        <v>5313</v>
      </c>
      <c r="F129" s="119">
        <f t="shared" si="9"/>
        <v>0.61784409257003658</v>
      </c>
      <c r="G129" s="118">
        <v>6030</v>
      </c>
      <c r="H129" s="119">
        <f t="shared" si="9"/>
        <v>0.13495200451722189</v>
      </c>
      <c r="I129" s="118">
        <v>9172</v>
      </c>
      <c r="J129" s="119">
        <f t="shared" si="9"/>
        <v>0.52106135986732993</v>
      </c>
      <c r="K129" s="118">
        <v>9348</v>
      </c>
      <c r="L129" s="119">
        <f t="shared" si="9"/>
        <v>1.9188835586567921E-2</v>
      </c>
      <c r="M129" s="118"/>
      <c r="N129" s="119"/>
    </row>
    <row r="130" spans="2:15" x14ac:dyDescent="0.25">
      <c r="B130" s="117" t="s">
        <v>93</v>
      </c>
      <c r="C130" s="118">
        <v>3228</v>
      </c>
      <c r="D130" s="119">
        <v>-0.35115577889447236</v>
      </c>
      <c r="E130" s="118">
        <v>4587</v>
      </c>
      <c r="F130" s="119">
        <f t="shared" si="9"/>
        <v>0.42100371747211907</v>
      </c>
      <c r="G130" s="118">
        <v>9121</v>
      </c>
      <c r="H130" s="119">
        <f t="shared" si="9"/>
        <v>0.98844560715064311</v>
      </c>
      <c r="I130" s="118">
        <v>9933</v>
      </c>
      <c r="J130" s="119">
        <f t="shared" si="9"/>
        <v>8.9025326170375951E-2</v>
      </c>
      <c r="K130" s="118">
        <v>9148</v>
      </c>
      <c r="L130" s="119">
        <f t="shared" si="9"/>
        <v>-7.9029497634148793E-2</v>
      </c>
      <c r="M130" s="118"/>
      <c r="N130" s="119"/>
    </row>
    <row r="131" spans="2:15" ht="15.75" x14ac:dyDescent="0.25">
      <c r="B131" s="120" t="s">
        <v>30</v>
      </c>
      <c r="C131" s="121">
        <v>26382</v>
      </c>
      <c r="D131" s="122">
        <v>-0.57042368189663595</v>
      </c>
      <c r="E131" s="121">
        <v>26812</v>
      </c>
      <c r="F131" s="122">
        <f t="shared" si="9"/>
        <v>1.6298991736790169E-2</v>
      </c>
      <c r="G131" s="121">
        <v>90804</v>
      </c>
      <c r="H131" s="122">
        <f t="shared" si="9"/>
        <v>2.3866925257347456</v>
      </c>
      <c r="I131" s="121">
        <v>128108</v>
      </c>
      <c r="J131" s="122">
        <f t="shared" si="9"/>
        <v>0.41081890665609455</v>
      </c>
      <c r="K131" s="121">
        <v>116734</v>
      </c>
      <c r="L131" s="122">
        <f t="shared" si="9"/>
        <v>-8.8784463109251588E-2</v>
      </c>
      <c r="M131" s="121">
        <v>9799</v>
      </c>
      <c r="N131" s="122">
        <v>0.18060240963855412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68" t="s">
        <v>236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0" t="s">
        <v>113</v>
      </c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</row>
    <row r="139" spans="2:15" ht="22.5" thickTop="1" thickBot="1" x14ac:dyDescent="0.3">
      <c r="B139" s="109"/>
      <c r="C139" s="292">
        <f>C$7</f>
        <v>2020</v>
      </c>
      <c r="D139" s="293"/>
      <c r="E139" s="292">
        <f>E$7</f>
        <v>2021</v>
      </c>
      <c r="F139" s="293"/>
      <c r="G139" s="292">
        <f>G$7</f>
        <v>2022</v>
      </c>
      <c r="H139" s="293"/>
      <c r="I139" s="292">
        <f>I$7</f>
        <v>2023</v>
      </c>
      <c r="J139" s="293"/>
      <c r="K139" s="292">
        <f>K$7</f>
        <v>2024</v>
      </c>
      <c r="L139" s="293"/>
      <c r="M139" s="292">
        <f>M$7</f>
        <v>2025</v>
      </c>
      <c r="N139" s="293"/>
    </row>
    <row r="140" spans="2:15" ht="16.5" thickTop="1" thickBot="1" x14ac:dyDescent="0.3">
      <c r="B140" s="85"/>
      <c r="C140" s="114" t="s">
        <v>69</v>
      </c>
      <c r="D140" s="115" t="str">
        <f>CONCATENATE("var ",RIGHT(C139,2),"/",RIGHT(C139-1,2))</f>
        <v>var 20/19</v>
      </c>
      <c r="E140" s="116" t="s">
        <v>69</v>
      </c>
      <c r="F140" s="115" t="str">
        <f>CONCATENATE("var ",RIGHT(E139,2),"/",RIGHT(E139-1,2))</f>
        <v>var 21/20</v>
      </c>
      <c r="G140" s="116" t="s">
        <v>69</v>
      </c>
      <c r="H140" s="115" t="str">
        <f>CONCATENATE("var ",RIGHT(G139,2),"/",RIGHT(G139-1,2))</f>
        <v>var 22/21</v>
      </c>
      <c r="I140" s="116" t="s">
        <v>69</v>
      </c>
      <c r="J140" s="115" t="str">
        <f>CONCATENATE("var ",RIGHT(I139,2),"/",RIGHT(I139-1,2))</f>
        <v>var 23/22</v>
      </c>
      <c r="K140" s="116" t="s">
        <v>69</v>
      </c>
      <c r="L140" s="115" t="str">
        <f>CONCATENATE("var ",RIGHT(K139,2),"/",RIGHT(K139-1,2))</f>
        <v>var 24/23</v>
      </c>
      <c r="M140" s="116" t="s">
        <v>69</v>
      </c>
      <c r="N140" s="115" t="str">
        <f>CONCATENATE("var ",RIGHT(M139,2),"/",RIGHT(M139-1,2))</f>
        <v>var 25/24</v>
      </c>
    </row>
    <row r="141" spans="2:15" x14ac:dyDescent="0.25">
      <c r="B141" s="117" t="s">
        <v>71</v>
      </c>
      <c r="C141" s="118">
        <v>837</v>
      </c>
      <c r="D141" s="119">
        <v>-0.28216123499142365</v>
      </c>
      <c r="E141" s="118">
        <v>468</v>
      </c>
      <c r="F141" s="119">
        <f t="shared" ref="F141:L153" si="11">IFERROR(E141/C141-1,"-")</f>
        <v>-0.44086021505376349</v>
      </c>
      <c r="G141" s="118">
        <v>681</v>
      </c>
      <c r="H141" s="119">
        <f t="shared" si="11"/>
        <v>0.45512820512820507</v>
      </c>
      <c r="I141" s="118">
        <v>799</v>
      </c>
      <c r="J141" s="119">
        <f t="shared" si="11"/>
        <v>0.17327459618208518</v>
      </c>
      <c r="K141" s="118">
        <v>977</v>
      </c>
      <c r="L141" s="119">
        <f t="shared" si="11"/>
        <v>0.22277847309136423</v>
      </c>
      <c r="M141" s="118">
        <v>856</v>
      </c>
      <c r="N141" s="119">
        <f t="shared" ref="N141:N147" si="12">IFERROR(M141/K141-1,"-")</f>
        <v>-0.12384851586489254</v>
      </c>
    </row>
    <row r="142" spans="2:15" x14ac:dyDescent="0.25">
      <c r="B142" s="117" t="s">
        <v>73</v>
      </c>
      <c r="C142" s="118">
        <v>508</v>
      </c>
      <c r="D142" s="119">
        <v>-0.51059730250481694</v>
      </c>
      <c r="E142" s="118">
        <v>123</v>
      </c>
      <c r="F142" s="119">
        <f t="shared" si="11"/>
        <v>-0.75787401574803148</v>
      </c>
      <c r="G142" s="118">
        <v>493</v>
      </c>
      <c r="H142" s="119">
        <f t="shared" si="11"/>
        <v>3.0081300813008127</v>
      </c>
      <c r="I142" s="118">
        <v>970</v>
      </c>
      <c r="J142" s="119">
        <f t="shared" si="11"/>
        <v>0.96754563894523327</v>
      </c>
      <c r="K142" s="118">
        <v>722</v>
      </c>
      <c r="L142" s="119">
        <f t="shared" si="11"/>
        <v>-0.25567010309278349</v>
      </c>
      <c r="M142" s="118"/>
      <c r="N142" s="119"/>
    </row>
    <row r="143" spans="2:15" x14ac:dyDescent="0.25">
      <c r="B143" s="117" t="s">
        <v>75</v>
      </c>
      <c r="C143" s="118">
        <v>482</v>
      </c>
      <c r="D143" s="119">
        <v>-0.55493998153277935</v>
      </c>
      <c r="E143" s="118">
        <v>337</v>
      </c>
      <c r="F143" s="119">
        <f t="shared" si="11"/>
        <v>-0.30082987551867224</v>
      </c>
      <c r="G143" s="118">
        <v>1542</v>
      </c>
      <c r="H143" s="119">
        <f t="shared" si="11"/>
        <v>3.5756676557863498</v>
      </c>
      <c r="I143" s="118">
        <v>991</v>
      </c>
      <c r="J143" s="119">
        <f t="shared" si="11"/>
        <v>-0.35732814526588841</v>
      </c>
      <c r="K143" s="118">
        <v>1079</v>
      </c>
      <c r="L143" s="119">
        <f t="shared" si="11"/>
        <v>8.8799192734611454E-2</v>
      </c>
      <c r="M143" s="118"/>
      <c r="N143" s="119"/>
    </row>
    <row r="144" spans="2:15" x14ac:dyDescent="0.25">
      <c r="B144" s="117" t="s">
        <v>77</v>
      </c>
      <c r="C144" s="118">
        <v>0</v>
      </c>
      <c r="D144" s="119">
        <v>-1</v>
      </c>
      <c r="E144" s="118">
        <v>336</v>
      </c>
      <c r="F144" s="119" t="str">
        <f t="shared" si="11"/>
        <v>-</v>
      </c>
      <c r="G144" s="118">
        <v>450</v>
      </c>
      <c r="H144" s="119">
        <f t="shared" si="11"/>
        <v>0.33928571428571419</v>
      </c>
      <c r="I144" s="118">
        <v>1079</v>
      </c>
      <c r="J144" s="119">
        <f t="shared" si="11"/>
        <v>1.3977777777777778</v>
      </c>
      <c r="K144" s="118">
        <v>593</v>
      </c>
      <c r="L144" s="119">
        <f t="shared" si="11"/>
        <v>-0.45041705282669142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398</v>
      </c>
      <c r="F145" s="119" t="str">
        <f t="shared" si="11"/>
        <v>-</v>
      </c>
      <c r="G145" s="118">
        <v>288</v>
      </c>
      <c r="H145" s="119">
        <f t="shared" si="11"/>
        <v>-0.27638190954773867</v>
      </c>
      <c r="I145" s="118">
        <v>523</v>
      </c>
      <c r="J145" s="119">
        <f t="shared" si="11"/>
        <v>0.81597222222222232</v>
      </c>
      <c r="K145" s="118">
        <v>557</v>
      </c>
      <c r="L145" s="119">
        <f t="shared" si="11"/>
        <v>6.5009560229445595E-2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2089</v>
      </c>
      <c r="F146" s="119" t="str">
        <f t="shared" si="11"/>
        <v>-</v>
      </c>
      <c r="G146" s="118">
        <v>179</v>
      </c>
      <c r="H146" s="119">
        <f t="shared" si="11"/>
        <v>-0.91431306845380567</v>
      </c>
      <c r="I146" s="118">
        <v>633</v>
      </c>
      <c r="J146" s="119">
        <f t="shared" si="11"/>
        <v>2.5363128491620111</v>
      </c>
      <c r="K146" s="118">
        <v>501</v>
      </c>
      <c r="L146" s="119">
        <f t="shared" si="11"/>
        <v>-0.20853080568720384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425</v>
      </c>
      <c r="F147" s="119" t="str">
        <f t="shared" si="11"/>
        <v>-</v>
      </c>
      <c r="G147" s="118">
        <v>235</v>
      </c>
      <c r="H147" s="119">
        <f t="shared" si="11"/>
        <v>-0.44705882352941173</v>
      </c>
      <c r="I147" s="118">
        <v>368</v>
      </c>
      <c r="J147" s="119">
        <f t="shared" si="11"/>
        <v>0.56595744680851068</v>
      </c>
      <c r="K147" s="118">
        <v>525</v>
      </c>
      <c r="L147" s="119">
        <f t="shared" si="11"/>
        <v>0.42663043478260865</v>
      </c>
      <c r="M147" s="118"/>
      <c r="N147" s="119"/>
    </row>
    <row r="148" spans="1:15" x14ac:dyDescent="0.25">
      <c r="B148" s="117" t="s">
        <v>85</v>
      </c>
      <c r="C148" s="118">
        <v>392</v>
      </c>
      <c r="D148" s="119">
        <v>-0.17991631799163177</v>
      </c>
      <c r="E148" s="118">
        <v>361</v>
      </c>
      <c r="F148" s="119">
        <f t="shared" si="11"/>
        <v>-7.9081632653061229E-2</v>
      </c>
      <c r="G148" s="118">
        <v>365</v>
      </c>
      <c r="H148" s="119">
        <f t="shared" si="11"/>
        <v>1.1080332409972193E-2</v>
      </c>
      <c r="I148" s="118">
        <v>339</v>
      </c>
      <c r="J148" s="119">
        <f t="shared" si="11"/>
        <v>-7.1232876712328808E-2</v>
      </c>
      <c r="K148" s="118">
        <v>575</v>
      </c>
      <c r="L148" s="119">
        <f t="shared" si="11"/>
        <v>0.69616519174041303</v>
      </c>
      <c r="M148" s="118"/>
      <c r="N148" s="119"/>
    </row>
    <row r="149" spans="1:15" x14ac:dyDescent="0.25">
      <c r="B149" s="117" t="s">
        <v>87</v>
      </c>
      <c r="C149" s="118">
        <v>116</v>
      </c>
      <c r="D149" s="119">
        <v>-0.88514851485148516</v>
      </c>
      <c r="E149" s="118">
        <v>522</v>
      </c>
      <c r="F149" s="119">
        <f t="shared" si="11"/>
        <v>3.5</v>
      </c>
      <c r="G149" s="118">
        <v>409</v>
      </c>
      <c r="H149" s="119">
        <f t="shared" si="11"/>
        <v>-0.21647509578544066</v>
      </c>
      <c r="I149" s="118">
        <v>570</v>
      </c>
      <c r="J149" s="119">
        <f t="shared" si="11"/>
        <v>0.39364303178484117</v>
      </c>
      <c r="K149" s="118">
        <v>486</v>
      </c>
      <c r="L149" s="119">
        <f t="shared" si="11"/>
        <v>-0.14736842105263159</v>
      </c>
      <c r="M149" s="118"/>
      <c r="N149" s="119"/>
    </row>
    <row r="150" spans="1:15" x14ac:dyDescent="0.25">
      <c r="A150" s="123"/>
      <c r="B150" s="117" t="s">
        <v>89</v>
      </c>
      <c r="C150" s="118">
        <v>86</v>
      </c>
      <c r="D150" s="119">
        <v>-0.87028657616892913</v>
      </c>
      <c r="E150" s="118">
        <v>638</v>
      </c>
      <c r="F150" s="119">
        <f t="shared" si="11"/>
        <v>6.4186046511627906</v>
      </c>
      <c r="G150" s="118">
        <v>495</v>
      </c>
      <c r="H150" s="119">
        <f t="shared" si="11"/>
        <v>-0.22413793103448276</v>
      </c>
      <c r="I150" s="118">
        <v>573</v>
      </c>
      <c r="J150" s="119">
        <f t="shared" si="11"/>
        <v>0.15757575757575748</v>
      </c>
      <c r="K150" s="118">
        <v>733</v>
      </c>
      <c r="L150" s="119">
        <f t="shared" si="11"/>
        <v>0.27923211169284468</v>
      </c>
      <c r="M150" s="118"/>
      <c r="N150" s="119"/>
    </row>
    <row r="151" spans="1:15" x14ac:dyDescent="0.25">
      <c r="B151" s="117" t="s">
        <v>91</v>
      </c>
      <c r="C151" s="118">
        <v>450</v>
      </c>
      <c r="D151" s="119">
        <v>-0.61373390557939911</v>
      </c>
      <c r="E151" s="118">
        <v>706</v>
      </c>
      <c r="F151" s="119">
        <f t="shared" si="11"/>
        <v>0.568888888888889</v>
      </c>
      <c r="G151" s="118">
        <v>972</v>
      </c>
      <c r="H151" s="119">
        <f t="shared" si="11"/>
        <v>0.37677053824362616</v>
      </c>
      <c r="I151" s="118">
        <v>960</v>
      </c>
      <c r="J151" s="119">
        <f t="shared" si="11"/>
        <v>-1.2345679012345734E-2</v>
      </c>
      <c r="K151" s="118">
        <v>998</v>
      </c>
      <c r="L151" s="119">
        <f t="shared" si="11"/>
        <v>3.9583333333333304E-2</v>
      </c>
      <c r="M151" s="118"/>
      <c r="N151" s="119"/>
    </row>
    <row r="152" spans="1:15" x14ac:dyDescent="0.25">
      <c r="B152" s="117" t="s">
        <v>93</v>
      </c>
      <c r="C152" s="118">
        <v>304</v>
      </c>
      <c r="D152" s="119">
        <v>-0.64527421236872806</v>
      </c>
      <c r="E152" s="118">
        <v>794</v>
      </c>
      <c r="F152" s="119">
        <f t="shared" si="11"/>
        <v>1.611842105263158</v>
      </c>
      <c r="G152" s="118">
        <v>835</v>
      </c>
      <c r="H152" s="119">
        <f t="shared" si="11"/>
        <v>5.1637279596977281E-2</v>
      </c>
      <c r="I152" s="118">
        <v>1075</v>
      </c>
      <c r="J152" s="119">
        <f t="shared" si="11"/>
        <v>0.28742514970059885</v>
      </c>
      <c r="K152" s="118">
        <v>770</v>
      </c>
      <c r="L152" s="119">
        <f t="shared" si="11"/>
        <v>-0.28372093023255818</v>
      </c>
      <c r="M152" s="118"/>
      <c r="N152" s="119"/>
    </row>
    <row r="153" spans="1:15" ht="15.75" x14ac:dyDescent="0.25">
      <c r="B153" s="120" t="s">
        <v>30</v>
      </c>
      <c r="C153" s="121">
        <v>3197</v>
      </c>
      <c r="D153" s="122">
        <v>-0.67320862721046715</v>
      </c>
      <c r="E153" s="121">
        <v>7197</v>
      </c>
      <c r="F153" s="122">
        <f t="shared" si="11"/>
        <v>1.2511729746637474</v>
      </c>
      <c r="G153" s="121">
        <v>6944</v>
      </c>
      <c r="H153" s="122">
        <f t="shared" si="11"/>
        <v>-3.5153536195637103E-2</v>
      </c>
      <c r="I153" s="121">
        <v>8880</v>
      </c>
      <c r="J153" s="122">
        <f t="shared" si="11"/>
        <v>0.27880184331797242</v>
      </c>
      <c r="K153" s="121">
        <v>8516</v>
      </c>
      <c r="L153" s="122">
        <f t="shared" si="11"/>
        <v>-4.0990990990991016E-2</v>
      </c>
      <c r="M153" s="121">
        <v>856</v>
      </c>
      <c r="N153" s="122">
        <v>-0.12384851586489254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68" t="s">
        <v>237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0" t="s">
        <v>116</v>
      </c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</row>
    <row r="161" spans="2:14" ht="22.5" thickTop="1" thickBot="1" x14ac:dyDescent="0.3">
      <c r="B161" s="109"/>
      <c r="C161" s="292">
        <f>C$7</f>
        <v>2020</v>
      </c>
      <c r="D161" s="293"/>
      <c r="E161" s="292">
        <f>E$7</f>
        <v>2021</v>
      </c>
      <c r="F161" s="293"/>
      <c r="G161" s="292">
        <f>G$7</f>
        <v>2022</v>
      </c>
      <c r="H161" s="293"/>
      <c r="I161" s="292">
        <f>I$7</f>
        <v>2023</v>
      </c>
      <c r="J161" s="293"/>
      <c r="K161" s="292">
        <f>K$7</f>
        <v>2024</v>
      </c>
      <c r="L161" s="293"/>
      <c r="M161" s="292">
        <f>M$7</f>
        <v>2025</v>
      </c>
      <c r="N161" s="293"/>
    </row>
    <row r="162" spans="2:14" ht="16.5" thickTop="1" thickBot="1" x14ac:dyDescent="0.3">
      <c r="B162" s="85"/>
      <c r="C162" s="114" t="s">
        <v>69</v>
      </c>
      <c r="D162" s="115" t="str">
        <f>CONCATENATE("var ",RIGHT(C161,2),"/",RIGHT(C161-1,2))</f>
        <v>var 20/19</v>
      </c>
      <c r="E162" s="116" t="s">
        <v>69</v>
      </c>
      <c r="F162" s="115" t="str">
        <f>CONCATENATE("var ",RIGHT(E161,2),"/",RIGHT(E161-1,2))</f>
        <v>var 21/20</v>
      </c>
      <c r="G162" s="116" t="s">
        <v>69</v>
      </c>
      <c r="H162" s="115" t="str">
        <f>CONCATENATE("var ",RIGHT(G161,2),"/",RIGHT(G161-1,2))</f>
        <v>var 22/21</v>
      </c>
      <c r="I162" s="116" t="s">
        <v>69</v>
      </c>
      <c r="J162" s="115" t="str">
        <f>CONCATENATE("var ",RIGHT(I161,2),"/",RIGHT(I161-1,2))</f>
        <v>var 23/22</v>
      </c>
      <c r="K162" s="116" t="s">
        <v>69</v>
      </c>
      <c r="L162" s="115" t="str">
        <f>CONCATENATE("var ",RIGHT(K161,2),"/",RIGHT(K161-1,2))</f>
        <v>var 24/23</v>
      </c>
      <c r="M162" s="116" t="s">
        <v>69</v>
      </c>
      <c r="N162" s="115" t="str">
        <f>CONCATENATE("var ",RIGHT(M161,2),"/",RIGHT(M161-1,2))</f>
        <v>var 25/24</v>
      </c>
    </row>
    <row r="163" spans="2:14" x14ac:dyDescent="0.25">
      <c r="B163" s="117" t="s">
        <v>71</v>
      </c>
      <c r="C163" s="118">
        <v>517</v>
      </c>
      <c r="D163" s="119">
        <v>-0.49064039408867</v>
      </c>
      <c r="E163" s="118">
        <v>270</v>
      </c>
      <c r="F163" s="119">
        <f t="shared" ref="F163:L175" si="13">IFERROR(E163/C163-1,"-")</f>
        <v>-0.47775628626692457</v>
      </c>
      <c r="G163" s="118">
        <v>556</v>
      </c>
      <c r="H163" s="119">
        <f t="shared" si="13"/>
        <v>1.0592592592592593</v>
      </c>
      <c r="I163" s="118">
        <v>786</v>
      </c>
      <c r="J163" s="119">
        <f t="shared" si="13"/>
        <v>0.41366906474820153</v>
      </c>
      <c r="K163" s="118">
        <v>785</v>
      </c>
      <c r="L163" s="119">
        <f t="shared" si="13"/>
        <v>-1.2722646310432406E-3</v>
      </c>
      <c r="M163" s="118">
        <v>1152</v>
      </c>
      <c r="N163" s="119">
        <f t="shared" ref="N163:N169" si="14">IFERROR(M163/K163-1,"-")</f>
        <v>0.46751592356687888</v>
      </c>
    </row>
    <row r="164" spans="2:14" x14ac:dyDescent="0.25">
      <c r="B164" s="117" t="s">
        <v>73</v>
      </c>
      <c r="C164" s="118">
        <v>660</v>
      </c>
      <c r="D164" s="119">
        <v>-0.46902654867256632</v>
      </c>
      <c r="E164" s="118">
        <v>298</v>
      </c>
      <c r="F164" s="119">
        <f t="shared" si="13"/>
        <v>-0.54848484848484846</v>
      </c>
      <c r="G164" s="118">
        <v>884</v>
      </c>
      <c r="H164" s="119">
        <f t="shared" si="13"/>
        <v>1.9664429530201342</v>
      </c>
      <c r="I164" s="118">
        <v>1866</v>
      </c>
      <c r="J164" s="119">
        <f t="shared" si="13"/>
        <v>1.1108597285067874</v>
      </c>
      <c r="K164" s="118">
        <v>1179</v>
      </c>
      <c r="L164" s="119">
        <f t="shared" si="13"/>
        <v>-0.36816720257234725</v>
      </c>
      <c r="M164" s="118"/>
      <c r="N164" s="119"/>
    </row>
    <row r="165" spans="2:14" x14ac:dyDescent="0.25">
      <c r="B165" s="117" t="s">
        <v>75</v>
      </c>
      <c r="C165" s="118">
        <v>341</v>
      </c>
      <c r="D165" s="119">
        <v>-0.68971792538671517</v>
      </c>
      <c r="E165" s="118">
        <v>394</v>
      </c>
      <c r="F165" s="119">
        <f t="shared" si="13"/>
        <v>0.15542521994134906</v>
      </c>
      <c r="G165" s="118">
        <v>1327</v>
      </c>
      <c r="H165" s="119">
        <f t="shared" si="13"/>
        <v>2.3680203045685277</v>
      </c>
      <c r="I165" s="118">
        <v>1634</v>
      </c>
      <c r="J165" s="119">
        <f t="shared" si="13"/>
        <v>0.23134890730972124</v>
      </c>
      <c r="K165" s="118">
        <v>802</v>
      </c>
      <c r="L165" s="119">
        <f t="shared" si="13"/>
        <v>-0.50917992656058753</v>
      </c>
      <c r="M165" s="118"/>
      <c r="N165" s="119"/>
    </row>
    <row r="166" spans="2:14" x14ac:dyDescent="0.25">
      <c r="B166" s="117" t="s">
        <v>77</v>
      </c>
      <c r="C166" s="118">
        <v>0</v>
      </c>
      <c r="D166" s="119">
        <v>-1</v>
      </c>
      <c r="E166" s="118">
        <v>449</v>
      </c>
      <c r="F166" s="119" t="str">
        <f t="shared" si="13"/>
        <v>-</v>
      </c>
      <c r="G166" s="118">
        <v>757</v>
      </c>
      <c r="H166" s="119">
        <f t="shared" si="13"/>
        <v>0.68596881959910916</v>
      </c>
      <c r="I166" s="118">
        <v>1968</v>
      </c>
      <c r="J166" s="119">
        <f t="shared" si="13"/>
        <v>1.5997357992073975</v>
      </c>
      <c r="K166" s="118">
        <v>1348</v>
      </c>
      <c r="L166" s="119">
        <f t="shared" si="13"/>
        <v>-0.31504065040650409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726</v>
      </c>
      <c r="F167" s="119" t="str">
        <f t="shared" si="13"/>
        <v>-</v>
      </c>
      <c r="G167" s="118">
        <v>650</v>
      </c>
      <c r="H167" s="119">
        <f t="shared" si="13"/>
        <v>-0.10468319559228645</v>
      </c>
      <c r="I167" s="118">
        <v>1147</v>
      </c>
      <c r="J167" s="119">
        <f t="shared" si="13"/>
        <v>0.7646153846153847</v>
      </c>
      <c r="K167" s="118">
        <v>1201</v>
      </c>
      <c r="L167" s="119">
        <f t="shared" si="13"/>
        <v>4.7079337401918053E-2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555</v>
      </c>
      <c r="F168" s="119" t="str">
        <f t="shared" si="13"/>
        <v>-</v>
      </c>
      <c r="G168" s="118">
        <v>339</v>
      </c>
      <c r="H168" s="119">
        <f t="shared" si="13"/>
        <v>-0.38918918918918921</v>
      </c>
      <c r="I168" s="118">
        <v>1022</v>
      </c>
      <c r="J168" s="119">
        <f t="shared" si="13"/>
        <v>2.0147492625368733</v>
      </c>
      <c r="K168" s="118">
        <v>949</v>
      </c>
      <c r="L168" s="119">
        <f t="shared" si="13"/>
        <v>-7.1428571428571397E-2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690</v>
      </c>
      <c r="F169" s="119" t="str">
        <f t="shared" si="13"/>
        <v>-</v>
      </c>
      <c r="G169" s="118">
        <v>516</v>
      </c>
      <c r="H169" s="119">
        <f t="shared" si="13"/>
        <v>-0.25217391304347825</v>
      </c>
      <c r="I169" s="118">
        <v>780</v>
      </c>
      <c r="J169" s="119">
        <f t="shared" si="13"/>
        <v>0.51162790697674421</v>
      </c>
      <c r="K169" s="118">
        <v>1247</v>
      </c>
      <c r="L169" s="119">
        <f t="shared" si="13"/>
        <v>0.59871794871794881</v>
      </c>
      <c r="M169" s="118"/>
      <c r="N169" s="119"/>
    </row>
    <row r="170" spans="2:14" x14ac:dyDescent="0.25">
      <c r="B170" s="117" t="s">
        <v>85</v>
      </c>
      <c r="C170" s="118">
        <v>213</v>
      </c>
      <c r="D170" s="119">
        <v>-0.84441197954711467</v>
      </c>
      <c r="E170" s="118">
        <v>881</v>
      </c>
      <c r="F170" s="119">
        <f t="shared" si="13"/>
        <v>3.136150234741784</v>
      </c>
      <c r="G170" s="118">
        <v>1099</v>
      </c>
      <c r="H170" s="119">
        <f t="shared" si="13"/>
        <v>0.24744608399545975</v>
      </c>
      <c r="I170" s="118">
        <v>1136</v>
      </c>
      <c r="J170" s="119">
        <f t="shared" si="13"/>
        <v>3.3666969972702354E-2</v>
      </c>
      <c r="K170" s="118">
        <v>1635</v>
      </c>
      <c r="L170" s="119">
        <f t="shared" si="13"/>
        <v>0.43926056338028174</v>
      </c>
      <c r="M170" s="118"/>
      <c r="N170" s="119"/>
    </row>
    <row r="171" spans="2:14" x14ac:dyDescent="0.25">
      <c r="B171" s="117" t="s">
        <v>87</v>
      </c>
      <c r="C171" s="118">
        <v>243</v>
      </c>
      <c r="D171" s="119">
        <v>-0.74818652849740941</v>
      </c>
      <c r="E171" s="118">
        <v>615</v>
      </c>
      <c r="F171" s="119">
        <f t="shared" si="13"/>
        <v>1.5308641975308643</v>
      </c>
      <c r="G171" s="118">
        <v>904</v>
      </c>
      <c r="H171" s="119">
        <f t="shared" si="13"/>
        <v>0.46991869918699192</v>
      </c>
      <c r="I171" s="118">
        <v>596</v>
      </c>
      <c r="J171" s="119">
        <f t="shared" si="13"/>
        <v>-0.34070796460176989</v>
      </c>
      <c r="K171" s="118">
        <v>1285</v>
      </c>
      <c r="L171" s="119">
        <f t="shared" si="13"/>
        <v>1.1560402684563758</v>
      </c>
      <c r="M171" s="118"/>
      <c r="N171" s="119"/>
    </row>
    <row r="172" spans="2:14" x14ac:dyDescent="0.25">
      <c r="B172" s="117" t="s">
        <v>89</v>
      </c>
      <c r="C172" s="118">
        <v>304</v>
      </c>
      <c r="D172" s="119">
        <v>-0.66812227074235808</v>
      </c>
      <c r="E172" s="118">
        <v>611</v>
      </c>
      <c r="F172" s="119">
        <f t="shared" si="13"/>
        <v>1.0098684210526314</v>
      </c>
      <c r="G172" s="118">
        <v>1131</v>
      </c>
      <c r="H172" s="119">
        <f t="shared" si="13"/>
        <v>0.85106382978723394</v>
      </c>
      <c r="I172" s="118">
        <v>834</v>
      </c>
      <c r="J172" s="119">
        <f t="shared" si="13"/>
        <v>-0.2625994694960212</v>
      </c>
      <c r="K172" s="118">
        <v>1681</v>
      </c>
      <c r="L172" s="119">
        <f t="shared" si="13"/>
        <v>1.0155875299760191</v>
      </c>
      <c r="M172" s="118"/>
      <c r="N172" s="119"/>
    </row>
    <row r="173" spans="2:14" x14ac:dyDescent="0.25">
      <c r="B173" s="117" t="s">
        <v>91</v>
      </c>
      <c r="C173" s="118">
        <v>73</v>
      </c>
      <c r="D173" s="119">
        <v>-0.82281553398058249</v>
      </c>
      <c r="E173" s="118">
        <v>526</v>
      </c>
      <c r="F173" s="119">
        <f t="shared" si="13"/>
        <v>6.2054794520547949</v>
      </c>
      <c r="G173" s="118">
        <v>729</v>
      </c>
      <c r="H173" s="119">
        <f t="shared" si="13"/>
        <v>0.38593155893536113</v>
      </c>
      <c r="I173" s="118">
        <v>781</v>
      </c>
      <c r="J173" s="119">
        <f t="shared" si="13"/>
        <v>7.1330589849108339E-2</v>
      </c>
      <c r="K173" s="118">
        <v>1108</v>
      </c>
      <c r="L173" s="119">
        <f t="shared" si="13"/>
        <v>0.41869398207426367</v>
      </c>
      <c r="M173" s="118"/>
      <c r="N173" s="119"/>
    </row>
    <row r="174" spans="2:14" x14ac:dyDescent="0.25">
      <c r="B174" s="117" t="s">
        <v>93</v>
      </c>
      <c r="C174" s="118">
        <v>131</v>
      </c>
      <c r="D174" s="119">
        <v>-0.67085427135678399</v>
      </c>
      <c r="E174" s="118">
        <v>731</v>
      </c>
      <c r="F174" s="119">
        <f t="shared" si="13"/>
        <v>4.5801526717557248</v>
      </c>
      <c r="G174" s="118">
        <v>938</v>
      </c>
      <c r="H174" s="119">
        <f t="shared" si="13"/>
        <v>0.28317373461012307</v>
      </c>
      <c r="I174" s="118">
        <v>864</v>
      </c>
      <c r="J174" s="119">
        <f t="shared" si="13"/>
        <v>-7.8891257995735597E-2</v>
      </c>
      <c r="K174" s="118">
        <v>1025</v>
      </c>
      <c r="L174" s="119">
        <f t="shared" si="13"/>
        <v>0.18634259259259256</v>
      </c>
      <c r="M174" s="118"/>
      <c r="N174" s="119"/>
    </row>
    <row r="175" spans="2:14" ht="15.75" x14ac:dyDescent="0.25">
      <c r="B175" s="120" t="s">
        <v>30</v>
      </c>
      <c r="C175" s="121">
        <v>2498</v>
      </c>
      <c r="D175" s="122">
        <v>-0.78031835370679803</v>
      </c>
      <c r="E175" s="121">
        <v>6746</v>
      </c>
      <c r="F175" s="122">
        <f t="shared" si="13"/>
        <v>1.7005604483586869</v>
      </c>
      <c r="G175" s="121">
        <v>9830</v>
      </c>
      <c r="H175" s="122">
        <f t="shared" si="13"/>
        <v>0.45715979839905119</v>
      </c>
      <c r="I175" s="121">
        <v>13414</v>
      </c>
      <c r="J175" s="122">
        <f t="shared" si="13"/>
        <v>0.36459816887080376</v>
      </c>
      <c r="K175" s="121">
        <v>14245</v>
      </c>
      <c r="L175" s="122">
        <f t="shared" si="13"/>
        <v>6.1950201282242379E-2</v>
      </c>
      <c r="M175" s="121">
        <v>1152</v>
      </c>
      <c r="N175" s="122">
        <v>0.46751592356687888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68" t="s">
        <v>238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0" t="s">
        <v>119</v>
      </c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</row>
    <row r="183" spans="1:15" ht="22.5" thickTop="1" thickBot="1" x14ac:dyDescent="0.3">
      <c r="B183" s="109"/>
      <c r="C183" s="292">
        <f>C$7</f>
        <v>2020</v>
      </c>
      <c r="D183" s="293"/>
      <c r="E183" s="292">
        <f>E$7</f>
        <v>2021</v>
      </c>
      <c r="F183" s="293"/>
      <c r="G183" s="292">
        <f>G$7</f>
        <v>2022</v>
      </c>
      <c r="H183" s="293"/>
      <c r="I183" s="292">
        <f>I$7</f>
        <v>2023</v>
      </c>
      <c r="J183" s="293"/>
      <c r="K183" s="292">
        <f>K$7</f>
        <v>2024</v>
      </c>
      <c r="L183" s="293"/>
      <c r="M183" s="292">
        <f>M$7</f>
        <v>2025</v>
      </c>
      <c r="N183" s="293"/>
    </row>
    <row r="184" spans="1:15" ht="16.5" thickTop="1" thickBot="1" x14ac:dyDescent="0.3">
      <c r="B184" s="85"/>
      <c r="C184" s="114" t="s">
        <v>69</v>
      </c>
      <c r="D184" s="115" t="str">
        <f>CONCATENATE("var ",RIGHT(C183,2),"/",RIGHT(C183-1,2))</f>
        <v>var 20/19</v>
      </c>
      <c r="E184" s="116" t="s">
        <v>69</v>
      </c>
      <c r="F184" s="115" t="str">
        <f>CONCATENATE("var ",RIGHT(E183,2),"/",RIGHT(E183-1,2))</f>
        <v>var 21/20</v>
      </c>
      <c r="G184" s="116" t="s">
        <v>69</v>
      </c>
      <c r="H184" s="115" t="str">
        <f>CONCATENATE("var ",RIGHT(G183,2),"/",RIGHT(G183-1,2))</f>
        <v>var 22/21</v>
      </c>
      <c r="I184" s="116" t="s">
        <v>69</v>
      </c>
      <c r="J184" s="115" t="str">
        <f>CONCATENATE("var ",RIGHT(I183,2),"/",RIGHT(I183-1,2))</f>
        <v>var 23/22</v>
      </c>
      <c r="K184" s="116" t="s">
        <v>69</v>
      </c>
      <c r="L184" s="115" t="str">
        <f>CONCATENATE("var ",RIGHT(K183,2),"/",RIGHT(K183-1,2))</f>
        <v>var 24/23</v>
      </c>
      <c r="M184" s="116" t="s">
        <v>69</v>
      </c>
      <c r="N184" s="115" t="str">
        <f>CONCATENATE("var ",RIGHT(M183,2),"/",RIGHT(M183-1,2))</f>
        <v>var 25/24</v>
      </c>
    </row>
    <row r="185" spans="1:15" x14ac:dyDescent="0.25">
      <c r="A185" s="123"/>
      <c r="B185" s="117" t="s">
        <v>71</v>
      </c>
      <c r="C185" s="118">
        <v>320</v>
      </c>
      <c r="D185" s="119">
        <v>0.13074204946996471</v>
      </c>
      <c r="E185" s="118">
        <v>5</v>
      </c>
      <c r="F185" s="119">
        <f t="shared" ref="F185:L197" si="15">IFERROR(E185/C185-1,"-")</f>
        <v>-0.984375</v>
      </c>
      <c r="G185" s="118">
        <v>446</v>
      </c>
      <c r="H185" s="119">
        <f t="shared" si="15"/>
        <v>88.2</v>
      </c>
      <c r="I185" s="118">
        <v>475</v>
      </c>
      <c r="J185" s="119">
        <f t="shared" si="15"/>
        <v>6.5022421524663754E-2</v>
      </c>
      <c r="K185" s="118">
        <v>480</v>
      </c>
      <c r="L185" s="119">
        <f t="shared" si="15"/>
        <v>1.0526315789473717E-2</v>
      </c>
      <c r="M185" s="118">
        <v>396</v>
      </c>
      <c r="N185" s="119">
        <f t="shared" ref="N185:N196" si="16">IFERROR(M185/K185-1,"-")</f>
        <v>-0.17500000000000004</v>
      </c>
    </row>
    <row r="186" spans="1:15" x14ac:dyDescent="0.25">
      <c r="B186" s="117" t="s">
        <v>73</v>
      </c>
      <c r="C186" s="118">
        <v>388</v>
      </c>
      <c r="D186" s="119">
        <v>0.72444444444444445</v>
      </c>
      <c r="E186" s="118">
        <v>25</v>
      </c>
      <c r="F186" s="119">
        <f t="shared" si="15"/>
        <v>-0.93556701030927836</v>
      </c>
      <c r="G186" s="118">
        <v>483</v>
      </c>
      <c r="H186" s="119">
        <f t="shared" si="15"/>
        <v>18.32</v>
      </c>
      <c r="I186" s="118">
        <v>598</v>
      </c>
      <c r="J186" s="119">
        <f t="shared" si="15"/>
        <v>0.23809523809523814</v>
      </c>
      <c r="K186" s="118">
        <v>677</v>
      </c>
      <c r="L186" s="119">
        <f t="shared" si="15"/>
        <v>0.13210702341137126</v>
      </c>
      <c r="M186" s="118"/>
      <c r="N186" s="119"/>
    </row>
    <row r="187" spans="1:15" x14ac:dyDescent="0.25">
      <c r="B187" s="117" t="s">
        <v>75</v>
      </c>
      <c r="C187" s="118">
        <v>167</v>
      </c>
      <c r="D187" s="119">
        <v>-0.58250000000000002</v>
      </c>
      <c r="E187" s="118">
        <v>32</v>
      </c>
      <c r="F187" s="119">
        <f t="shared" si="15"/>
        <v>-0.80838323353293418</v>
      </c>
      <c r="G187" s="118">
        <v>540</v>
      </c>
      <c r="H187" s="119">
        <f t="shared" si="15"/>
        <v>15.875</v>
      </c>
      <c r="I187" s="118">
        <v>372</v>
      </c>
      <c r="J187" s="119">
        <f t="shared" si="15"/>
        <v>-0.31111111111111112</v>
      </c>
      <c r="K187" s="118">
        <v>497</v>
      </c>
      <c r="L187" s="119">
        <f t="shared" si="15"/>
        <v>0.33602150537634401</v>
      </c>
      <c r="M187" s="118"/>
      <c r="N187" s="119"/>
    </row>
    <row r="188" spans="1:15" x14ac:dyDescent="0.25">
      <c r="B188" s="117" t="s">
        <v>77</v>
      </c>
      <c r="C188" s="118">
        <v>0</v>
      </c>
      <c r="D188" s="119">
        <v>-1</v>
      </c>
      <c r="E188" s="118">
        <v>91</v>
      </c>
      <c r="F188" s="119" t="str">
        <f t="shared" si="15"/>
        <v>-</v>
      </c>
      <c r="G188" s="118">
        <v>533</v>
      </c>
      <c r="H188" s="119">
        <f t="shared" si="15"/>
        <v>4.8571428571428568</v>
      </c>
      <c r="I188" s="118">
        <v>264</v>
      </c>
      <c r="J188" s="119">
        <f t="shared" si="15"/>
        <v>-0.50469043151969983</v>
      </c>
      <c r="K188" s="118">
        <v>408</v>
      </c>
      <c r="L188" s="119">
        <f t="shared" si="15"/>
        <v>0.54545454545454541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322</v>
      </c>
      <c r="F189" s="119" t="str">
        <f t="shared" si="15"/>
        <v>-</v>
      </c>
      <c r="G189" s="118">
        <v>275</v>
      </c>
      <c r="H189" s="119">
        <f t="shared" si="15"/>
        <v>-0.14596273291925466</v>
      </c>
      <c r="I189" s="118">
        <v>366</v>
      </c>
      <c r="J189" s="119">
        <f t="shared" si="15"/>
        <v>0.33090909090909082</v>
      </c>
      <c r="K189" s="118">
        <v>265</v>
      </c>
      <c r="L189" s="119">
        <f t="shared" si="15"/>
        <v>-0.27595628415300544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520</v>
      </c>
      <c r="F190" s="119" t="str">
        <f t="shared" si="15"/>
        <v>-</v>
      </c>
      <c r="G190" s="118">
        <v>128</v>
      </c>
      <c r="H190" s="119">
        <f t="shared" si="15"/>
        <v>-0.75384615384615383</v>
      </c>
      <c r="I190" s="118">
        <v>260</v>
      </c>
      <c r="J190" s="119">
        <f t="shared" si="15"/>
        <v>1.03125</v>
      </c>
      <c r="K190" s="118">
        <v>315</v>
      </c>
      <c r="L190" s="119">
        <f t="shared" si="15"/>
        <v>0.21153846153846145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570</v>
      </c>
      <c r="F191" s="119" t="str">
        <f t="shared" si="15"/>
        <v>-</v>
      </c>
      <c r="G191" s="118">
        <v>543</v>
      </c>
      <c r="H191" s="119">
        <f t="shared" si="15"/>
        <v>-4.7368421052631615E-2</v>
      </c>
      <c r="I191" s="118">
        <v>1051</v>
      </c>
      <c r="J191" s="119">
        <f t="shared" si="15"/>
        <v>0.9355432780847146</v>
      </c>
      <c r="K191" s="118">
        <v>327</v>
      </c>
      <c r="L191" s="119">
        <f t="shared" si="15"/>
        <v>-0.68886774500475734</v>
      </c>
      <c r="M191" s="118"/>
      <c r="N191" s="119"/>
    </row>
    <row r="192" spans="1:15" x14ac:dyDescent="0.25">
      <c r="B192" s="117" t="s">
        <v>85</v>
      </c>
      <c r="C192" s="118">
        <v>456</v>
      </c>
      <c r="D192" s="119">
        <v>0.16326530612244894</v>
      </c>
      <c r="E192" s="118">
        <v>475</v>
      </c>
      <c r="F192" s="119">
        <f t="shared" si="15"/>
        <v>4.1666666666666741E-2</v>
      </c>
      <c r="G192" s="118">
        <v>374</v>
      </c>
      <c r="H192" s="119">
        <f t="shared" si="15"/>
        <v>-0.21263157894736839</v>
      </c>
      <c r="I192" s="118">
        <v>248</v>
      </c>
      <c r="J192" s="119">
        <f t="shared" si="15"/>
        <v>-0.33689839572192515</v>
      </c>
      <c r="K192" s="118">
        <v>281</v>
      </c>
      <c r="L192" s="119">
        <f t="shared" si="15"/>
        <v>0.13306451612903225</v>
      </c>
      <c r="M192" s="118"/>
      <c r="N192" s="119"/>
    </row>
    <row r="193" spans="2:15" x14ac:dyDescent="0.25">
      <c r="B193" s="117" t="s">
        <v>87</v>
      </c>
      <c r="C193" s="118">
        <v>1202</v>
      </c>
      <c r="D193" s="119">
        <v>3.8273092369477908</v>
      </c>
      <c r="E193" s="118">
        <v>618</v>
      </c>
      <c r="F193" s="119">
        <f t="shared" si="15"/>
        <v>-0.4858569051580699</v>
      </c>
      <c r="G193" s="118">
        <v>425</v>
      </c>
      <c r="H193" s="119">
        <f t="shared" si="15"/>
        <v>-0.31229773462783172</v>
      </c>
      <c r="I193" s="118">
        <v>370</v>
      </c>
      <c r="J193" s="119">
        <f t="shared" si="15"/>
        <v>-0.12941176470588234</v>
      </c>
      <c r="K193" s="118">
        <v>360</v>
      </c>
      <c r="L193" s="119">
        <f t="shared" si="15"/>
        <v>-2.7027027027026973E-2</v>
      </c>
      <c r="M193" s="118"/>
      <c r="N193" s="119"/>
    </row>
    <row r="194" spans="2:15" x14ac:dyDescent="0.25">
      <c r="B194" s="117" t="s">
        <v>89</v>
      </c>
      <c r="C194" s="118">
        <v>163</v>
      </c>
      <c r="D194" s="119">
        <v>-0.23831775700934577</v>
      </c>
      <c r="E194" s="118">
        <v>624</v>
      </c>
      <c r="F194" s="119">
        <f t="shared" si="15"/>
        <v>2.8282208588957056</v>
      </c>
      <c r="G194" s="118">
        <v>357</v>
      </c>
      <c r="H194" s="119">
        <f t="shared" si="15"/>
        <v>-0.42788461538461542</v>
      </c>
      <c r="I194" s="118">
        <v>373</v>
      </c>
      <c r="J194" s="119">
        <f t="shared" si="15"/>
        <v>4.481792717086841E-2</v>
      </c>
      <c r="K194" s="118">
        <v>608</v>
      </c>
      <c r="L194" s="119">
        <f t="shared" si="15"/>
        <v>0.63002680965147451</v>
      </c>
      <c r="M194" s="118"/>
      <c r="N194" s="119"/>
    </row>
    <row r="195" spans="2:15" x14ac:dyDescent="0.25">
      <c r="B195" s="117" t="s">
        <v>91</v>
      </c>
      <c r="C195" s="118">
        <v>46</v>
      </c>
      <c r="D195" s="119">
        <v>-0.8729281767955801</v>
      </c>
      <c r="E195" s="118">
        <v>469</v>
      </c>
      <c r="F195" s="119">
        <f t="shared" si="15"/>
        <v>9.195652173913043</v>
      </c>
      <c r="G195" s="118">
        <v>291</v>
      </c>
      <c r="H195" s="119">
        <f t="shared" si="15"/>
        <v>-0.3795309168443497</v>
      </c>
      <c r="I195" s="118">
        <v>504</v>
      </c>
      <c r="J195" s="119">
        <f t="shared" si="15"/>
        <v>0.731958762886598</v>
      </c>
      <c r="K195" s="118">
        <v>547</v>
      </c>
      <c r="L195" s="119">
        <f t="shared" si="15"/>
        <v>8.5317460317460236E-2</v>
      </c>
      <c r="M195" s="118"/>
      <c r="N195" s="119"/>
    </row>
    <row r="196" spans="2:15" x14ac:dyDescent="0.25">
      <c r="B196" s="117" t="s">
        <v>93</v>
      </c>
      <c r="C196" s="118">
        <v>71</v>
      </c>
      <c r="D196" s="119">
        <v>-0.75850340136054428</v>
      </c>
      <c r="E196" s="118">
        <v>617</v>
      </c>
      <c r="F196" s="119">
        <f t="shared" si="15"/>
        <v>7.6901408450704221</v>
      </c>
      <c r="G196" s="118">
        <v>355</v>
      </c>
      <c r="H196" s="119">
        <f t="shared" si="15"/>
        <v>-0.42463533225283634</v>
      </c>
      <c r="I196" s="118">
        <v>459</v>
      </c>
      <c r="J196" s="119">
        <f t="shared" si="15"/>
        <v>0.29295774647887329</v>
      </c>
      <c r="K196" s="118">
        <v>381</v>
      </c>
      <c r="L196" s="119">
        <f t="shared" si="15"/>
        <v>-0.16993464052287577</v>
      </c>
      <c r="M196" s="118"/>
      <c r="N196" s="119"/>
    </row>
    <row r="197" spans="2:15" ht="15.75" x14ac:dyDescent="0.25">
      <c r="B197" s="120" t="s">
        <v>30</v>
      </c>
      <c r="C197" s="121">
        <v>2838</v>
      </c>
      <c r="D197" s="122">
        <v>-0.24299813283542282</v>
      </c>
      <c r="E197" s="121">
        <v>4368</v>
      </c>
      <c r="F197" s="122">
        <f t="shared" si="15"/>
        <v>0.53911205073995783</v>
      </c>
      <c r="G197" s="121">
        <v>4750</v>
      </c>
      <c r="H197" s="122">
        <f t="shared" si="15"/>
        <v>8.7454212454212366E-2</v>
      </c>
      <c r="I197" s="121">
        <v>5340</v>
      </c>
      <c r="J197" s="122">
        <f t="shared" si="15"/>
        <v>0.12421052631578955</v>
      </c>
      <c r="K197" s="121">
        <v>5146</v>
      </c>
      <c r="L197" s="122">
        <f t="shared" si="15"/>
        <v>-3.6329588014981318E-2</v>
      </c>
      <c r="M197" s="121">
        <v>396</v>
      </c>
      <c r="N197" s="122">
        <v>-0.17500000000000004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239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0" t="s">
        <v>123</v>
      </c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</row>
    <row r="205" spans="2:15" ht="22.5" thickTop="1" thickBot="1" x14ac:dyDescent="0.3">
      <c r="B205" s="109"/>
      <c r="C205" s="292">
        <f>C$7</f>
        <v>2020</v>
      </c>
      <c r="D205" s="293"/>
      <c r="E205" s="292">
        <f>E$7</f>
        <v>2021</v>
      </c>
      <c r="F205" s="293"/>
      <c r="G205" s="292">
        <f>G$7</f>
        <v>2022</v>
      </c>
      <c r="H205" s="293"/>
      <c r="I205" s="292">
        <f>I$7</f>
        <v>2023</v>
      </c>
      <c r="J205" s="293"/>
      <c r="K205" s="292">
        <f>K$7</f>
        <v>2024</v>
      </c>
      <c r="L205" s="293"/>
      <c r="M205" s="292">
        <f>M$7</f>
        <v>2025</v>
      </c>
      <c r="N205" s="293"/>
    </row>
    <row r="206" spans="2:15" ht="16.5" thickTop="1" thickBot="1" x14ac:dyDescent="0.3">
      <c r="B206" s="85"/>
      <c r="C206" s="114" t="s">
        <v>69</v>
      </c>
      <c r="D206" s="115" t="str">
        <f>CONCATENATE("var ",RIGHT(C205,2),"/",RIGHT(C205-1,2))</f>
        <v>var 20/19</v>
      </c>
      <c r="E206" s="116" t="s">
        <v>69</v>
      </c>
      <c r="F206" s="115" t="str">
        <f>CONCATENATE("var ",RIGHT(E205,2),"/",RIGHT(E205-1,2))</f>
        <v>var 21/20</v>
      </c>
      <c r="G206" s="116" t="s">
        <v>69</v>
      </c>
      <c r="H206" s="115" t="str">
        <f>CONCATENATE("var ",RIGHT(G205,2),"/",RIGHT(G205-1,2))</f>
        <v>var 22/21</v>
      </c>
      <c r="I206" s="116" t="s">
        <v>69</v>
      </c>
      <c r="J206" s="115" t="str">
        <f>CONCATENATE("var ",RIGHT(I205,2),"/",RIGHT(I205-1,2))</f>
        <v>var 23/22</v>
      </c>
      <c r="K206" s="116" t="s">
        <v>69</v>
      </c>
      <c r="L206" s="115" t="str">
        <f>CONCATENATE("var ",RIGHT(K205,2),"/",RIGHT(K205-1,2))</f>
        <v>var 24/23</v>
      </c>
      <c r="M206" s="116" t="s">
        <v>69</v>
      </c>
      <c r="N206" s="115" t="str">
        <f>CONCATENATE("var ",RIGHT(M205,2),"/",RIGHT(M205-1,2))</f>
        <v>var 25/24</v>
      </c>
    </row>
    <row r="207" spans="2:15" x14ac:dyDescent="0.25">
      <c r="B207" s="117" t="s">
        <v>71</v>
      </c>
      <c r="C207" s="118">
        <v>301</v>
      </c>
      <c r="D207" s="119">
        <v>9.8540145985401395E-2</v>
      </c>
      <c r="E207" s="118">
        <v>0</v>
      </c>
      <c r="F207" s="119">
        <f t="shared" ref="F207:L219" si="17">IFERROR(E207/C207-1,"-")</f>
        <v>-1</v>
      </c>
      <c r="G207" s="118">
        <v>670</v>
      </c>
      <c r="H207" s="119" t="str">
        <f t="shared" si="17"/>
        <v>-</v>
      </c>
      <c r="I207" s="118">
        <v>539</v>
      </c>
      <c r="J207" s="119">
        <f t="shared" si="17"/>
        <v>-0.19552238805970146</v>
      </c>
      <c r="K207" s="118">
        <v>688</v>
      </c>
      <c r="L207" s="119">
        <f t="shared" si="17"/>
        <v>0.27643784786641934</v>
      </c>
      <c r="M207" s="118">
        <v>680</v>
      </c>
      <c r="N207" s="119">
        <f t="shared" ref="N207:N213" si="18">IFERROR(M207/K207-1,"-")</f>
        <v>-1.1627906976744207E-2</v>
      </c>
    </row>
    <row r="208" spans="2:15" x14ac:dyDescent="0.25">
      <c r="B208" s="117" t="s">
        <v>73</v>
      </c>
      <c r="C208" s="118">
        <v>174</v>
      </c>
      <c r="D208" s="119">
        <v>-0.19069767441860463</v>
      </c>
      <c r="E208" s="118">
        <v>36</v>
      </c>
      <c r="F208" s="119">
        <f t="shared" si="17"/>
        <v>-0.7931034482758621</v>
      </c>
      <c r="G208" s="118">
        <v>604</v>
      </c>
      <c r="H208" s="119">
        <f t="shared" si="17"/>
        <v>15.777777777777779</v>
      </c>
      <c r="I208" s="118">
        <v>504</v>
      </c>
      <c r="J208" s="119">
        <f t="shared" si="17"/>
        <v>-0.16556291390728473</v>
      </c>
      <c r="K208" s="118">
        <v>892</v>
      </c>
      <c r="L208" s="119">
        <f t="shared" si="17"/>
        <v>0.76984126984126977</v>
      </c>
      <c r="M208" s="118"/>
      <c r="N208" s="119"/>
    </row>
    <row r="209" spans="2:15" x14ac:dyDescent="0.25">
      <c r="B209" s="117" t="s">
        <v>75</v>
      </c>
      <c r="C209" s="118">
        <v>111</v>
      </c>
      <c r="D209" s="119">
        <v>-0.66465256797583083</v>
      </c>
      <c r="E209" s="118">
        <v>18</v>
      </c>
      <c r="F209" s="119">
        <f t="shared" si="17"/>
        <v>-0.83783783783783783</v>
      </c>
      <c r="G209" s="118">
        <v>743</v>
      </c>
      <c r="H209" s="119">
        <f t="shared" si="17"/>
        <v>40.277777777777779</v>
      </c>
      <c r="I209" s="118">
        <v>692</v>
      </c>
      <c r="J209" s="119">
        <f t="shared" si="17"/>
        <v>-6.8640646029609731E-2</v>
      </c>
      <c r="K209" s="118">
        <v>527</v>
      </c>
      <c r="L209" s="119">
        <f t="shared" si="17"/>
        <v>-0.23843930635838151</v>
      </c>
      <c r="M209" s="118"/>
      <c r="N209" s="119"/>
    </row>
    <row r="210" spans="2:15" x14ac:dyDescent="0.25">
      <c r="B210" s="117" t="s">
        <v>77</v>
      </c>
      <c r="C210" s="118">
        <v>0</v>
      </c>
      <c r="D210" s="119">
        <v>-1</v>
      </c>
      <c r="E210" s="118">
        <v>51</v>
      </c>
      <c r="F210" s="119" t="str">
        <f t="shared" si="17"/>
        <v>-</v>
      </c>
      <c r="G210" s="118">
        <v>396</v>
      </c>
      <c r="H210" s="119">
        <f t="shared" si="17"/>
        <v>6.7647058823529411</v>
      </c>
      <c r="I210" s="118">
        <v>772</v>
      </c>
      <c r="J210" s="119">
        <f t="shared" si="17"/>
        <v>0.94949494949494939</v>
      </c>
      <c r="K210" s="118">
        <v>713</v>
      </c>
      <c r="L210" s="119">
        <f t="shared" si="17"/>
        <v>-7.6424870466321293E-2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59</v>
      </c>
      <c r="F211" s="119" t="str">
        <f t="shared" si="17"/>
        <v>-</v>
      </c>
      <c r="G211" s="118">
        <v>1005</v>
      </c>
      <c r="H211" s="119">
        <f t="shared" si="17"/>
        <v>16.033898305084747</v>
      </c>
      <c r="I211" s="118">
        <v>335</v>
      </c>
      <c r="J211" s="119">
        <f t="shared" si="17"/>
        <v>-0.66666666666666674</v>
      </c>
      <c r="K211" s="118">
        <v>517</v>
      </c>
      <c r="L211" s="119">
        <f t="shared" si="17"/>
        <v>0.5432835820895523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591</v>
      </c>
      <c r="F212" s="119" t="str">
        <f t="shared" si="17"/>
        <v>-</v>
      </c>
      <c r="G212" s="118">
        <v>258</v>
      </c>
      <c r="H212" s="119">
        <f t="shared" si="17"/>
        <v>-0.56345177664974622</v>
      </c>
      <c r="I212" s="118">
        <v>259</v>
      </c>
      <c r="J212" s="119">
        <f t="shared" si="17"/>
        <v>3.8759689922480689E-3</v>
      </c>
      <c r="K212" s="118">
        <v>182</v>
      </c>
      <c r="L212" s="119">
        <f t="shared" si="17"/>
        <v>-0.29729729729729726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401</v>
      </c>
      <c r="F213" s="119" t="str">
        <f t="shared" si="17"/>
        <v>-</v>
      </c>
      <c r="G213" s="118">
        <v>255</v>
      </c>
      <c r="H213" s="119">
        <f t="shared" si="17"/>
        <v>-0.36408977556109723</v>
      </c>
      <c r="I213" s="118">
        <v>394</v>
      </c>
      <c r="J213" s="119">
        <f t="shared" si="17"/>
        <v>0.54509803921568634</v>
      </c>
      <c r="K213" s="118">
        <v>292</v>
      </c>
      <c r="L213" s="119">
        <f t="shared" si="17"/>
        <v>-0.25888324873096447</v>
      </c>
      <c r="M213" s="118"/>
      <c r="N213" s="119"/>
    </row>
    <row r="214" spans="2:15" x14ac:dyDescent="0.25">
      <c r="B214" s="117" t="s">
        <v>85</v>
      </c>
      <c r="C214" s="118">
        <v>450</v>
      </c>
      <c r="D214" s="119">
        <v>0.88284518828451874</v>
      </c>
      <c r="E214" s="118">
        <v>515</v>
      </c>
      <c r="F214" s="119">
        <f t="shared" si="17"/>
        <v>0.14444444444444438</v>
      </c>
      <c r="G214" s="118">
        <v>246</v>
      </c>
      <c r="H214" s="119">
        <f t="shared" si="17"/>
        <v>-0.52233009708737865</v>
      </c>
      <c r="I214" s="118">
        <v>449</v>
      </c>
      <c r="J214" s="119">
        <f t="shared" si="17"/>
        <v>0.82520325203252032</v>
      </c>
      <c r="K214" s="118">
        <v>255</v>
      </c>
      <c r="L214" s="119">
        <f t="shared" si="17"/>
        <v>-0.43207126948775054</v>
      </c>
      <c r="M214" s="118"/>
      <c r="N214" s="119"/>
    </row>
    <row r="215" spans="2:15" x14ac:dyDescent="0.25">
      <c r="B215" s="117" t="s">
        <v>87</v>
      </c>
      <c r="C215" s="118">
        <v>22</v>
      </c>
      <c r="D215" s="119">
        <v>-0.77319587628865982</v>
      </c>
      <c r="E215" s="118">
        <v>494</v>
      </c>
      <c r="F215" s="119">
        <f t="shared" si="17"/>
        <v>21.454545454545453</v>
      </c>
      <c r="G215" s="118">
        <v>392</v>
      </c>
      <c r="H215" s="119">
        <f t="shared" si="17"/>
        <v>-0.20647773279352222</v>
      </c>
      <c r="I215" s="118">
        <v>394</v>
      </c>
      <c r="J215" s="119">
        <f t="shared" si="17"/>
        <v>5.1020408163264808E-3</v>
      </c>
      <c r="K215" s="118">
        <v>386</v>
      </c>
      <c r="L215" s="119">
        <f t="shared" si="17"/>
        <v>-2.0304568527918732E-2</v>
      </c>
      <c r="M215" s="118"/>
      <c r="N215" s="119"/>
    </row>
    <row r="216" spans="2:15" x14ac:dyDescent="0.25">
      <c r="B216" s="117" t="s">
        <v>89</v>
      </c>
      <c r="C216" s="118">
        <v>48</v>
      </c>
      <c r="D216" s="119">
        <v>-0.81395348837209303</v>
      </c>
      <c r="E216" s="118">
        <v>581</v>
      </c>
      <c r="F216" s="119">
        <f t="shared" si="17"/>
        <v>11.104166666666666</v>
      </c>
      <c r="G216" s="118">
        <v>475</v>
      </c>
      <c r="H216" s="119">
        <f t="shared" si="17"/>
        <v>-0.18244406196213425</v>
      </c>
      <c r="I216" s="118">
        <v>853</v>
      </c>
      <c r="J216" s="119">
        <f t="shared" si="17"/>
        <v>0.7957894736842106</v>
      </c>
      <c r="K216" s="118">
        <v>735</v>
      </c>
      <c r="L216" s="119">
        <f t="shared" si="17"/>
        <v>-0.13833528722157096</v>
      </c>
      <c r="M216" s="118"/>
      <c r="N216" s="119"/>
    </row>
    <row r="217" spans="2:15" x14ac:dyDescent="0.25">
      <c r="B217" s="117" t="s">
        <v>91</v>
      </c>
      <c r="C217" s="118">
        <v>115</v>
      </c>
      <c r="D217" s="119">
        <v>-0.44444444444444442</v>
      </c>
      <c r="E217" s="118">
        <v>344</v>
      </c>
      <c r="F217" s="119">
        <f t="shared" si="17"/>
        <v>1.991304347826087</v>
      </c>
      <c r="G217" s="118">
        <v>699</v>
      </c>
      <c r="H217" s="119">
        <f t="shared" si="17"/>
        <v>1.0319767441860463</v>
      </c>
      <c r="I217" s="118">
        <v>654</v>
      </c>
      <c r="J217" s="119">
        <f t="shared" si="17"/>
        <v>-6.4377682403433445E-2</v>
      </c>
      <c r="K217" s="118">
        <v>754</v>
      </c>
      <c r="L217" s="119">
        <f t="shared" si="17"/>
        <v>0.15290519877675846</v>
      </c>
      <c r="M217" s="118"/>
      <c r="N217" s="119"/>
    </row>
    <row r="218" spans="2:15" x14ac:dyDescent="0.25">
      <c r="B218" s="117" t="s">
        <v>93</v>
      </c>
      <c r="C218" s="118">
        <v>41</v>
      </c>
      <c r="D218" s="119">
        <v>-0.77956989247311825</v>
      </c>
      <c r="E218" s="118">
        <v>573</v>
      </c>
      <c r="F218" s="119">
        <f t="shared" si="17"/>
        <v>12.975609756097562</v>
      </c>
      <c r="G218" s="118">
        <v>547</v>
      </c>
      <c r="H218" s="119">
        <f t="shared" si="17"/>
        <v>-4.5375218150087271E-2</v>
      </c>
      <c r="I218" s="118">
        <v>669</v>
      </c>
      <c r="J218" s="119">
        <f t="shared" si="17"/>
        <v>0.22303473491773307</v>
      </c>
      <c r="K218" s="118">
        <v>541</v>
      </c>
      <c r="L218" s="119">
        <f t="shared" si="17"/>
        <v>-0.19133034379671154</v>
      </c>
      <c r="M218" s="118"/>
      <c r="N218" s="119"/>
    </row>
    <row r="219" spans="2:15" ht="15.75" x14ac:dyDescent="0.25">
      <c r="B219" s="120" t="s">
        <v>30</v>
      </c>
      <c r="C219" s="121">
        <v>1300</v>
      </c>
      <c r="D219" s="122">
        <v>-0.47916666666666663</v>
      </c>
      <c r="E219" s="121">
        <v>3663</v>
      </c>
      <c r="F219" s="122">
        <f t="shared" si="17"/>
        <v>1.8176923076923077</v>
      </c>
      <c r="G219" s="121">
        <v>6290</v>
      </c>
      <c r="H219" s="122">
        <f t="shared" si="17"/>
        <v>0.71717171717171713</v>
      </c>
      <c r="I219" s="121">
        <v>6514</v>
      </c>
      <c r="J219" s="122">
        <f t="shared" si="17"/>
        <v>3.5612082670906098E-2</v>
      </c>
      <c r="K219" s="121">
        <v>6482</v>
      </c>
      <c r="L219" s="122">
        <f t="shared" si="17"/>
        <v>-4.912496162112423E-3</v>
      </c>
      <c r="M219" s="121">
        <v>680</v>
      </c>
      <c r="N219" s="122">
        <v>-1.1627906976744207E-2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68" t="s">
        <v>238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0" t="s">
        <v>119</v>
      </c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</row>
    <row r="227" spans="2:15" ht="22.5" thickTop="1" thickBot="1" x14ac:dyDescent="0.3">
      <c r="B227" s="109"/>
      <c r="C227" s="292">
        <f>C$7</f>
        <v>2020</v>
      </c>
      <c r="D227" s="293"/>
      <c r="E227" s="292">
        <f>E$7</f>
        <v>2021</v>
      </c>
      <c r="F227" s="293"/>
      <c r="G227" s="292">
        <f>G$7</f>
        <v>2022</v>
      </c>
      <c r="H227" s="293"/>
      <c r="I227" s="292">
        <f>I$7</f>
        <v>2023</v>
      </c>
      <c r="J227" s="293"/>
      <c r="K227" s="292">
        <f>K$7</f>
        <v>2024</v>
      </c>
      <c r="L227" s="293"/>
      <c r="M227" s="292">
        <f>M$7</f>
        <v>2025</v>
      </c>
      <c r="N227" s="293"/>
    </row>
    <row r="228" spans="2:15" ht="16.5" thickTop="1" thickBot="1" x14ac:dyDescent="0.3">
      <c r="B228" s="85"/>
      <c r="C228" s="114" t="s">
        <v>69</v>
      </c>
      <c r="D228" s="115" t="str">
        <f>CONCATENATE("var ",RIGHT(C227,2),"/",RIGHT(C227-1,2))</f>
        <v>var 20/19</v>
      </c>
      <c r="E228" s="116" t="s">
        <v>69</v>
      </c>
      <c r="F228" s="115" t="str">
        <f>CONCATENATE("var ",RIGHT(E227,2),"/",RIGHT(E227-1,2))</f>
        <v>var 21/20</v>
      </c>
      <c r="G228" s="116" t="s">
        <v>69</v>
      </c>
      <c r="H228" s="115" t="str">
        <f>CONCATENATE("var ",RIGHT(G227,2),"/",RIGHT(G227-1,2))</f>
        <v>var 22/21</v>
      </c>
      <c r="I228" s="116" t="s">
        <v>69</v>
      </c>
      <c r="J228" s="115" t="str">
        <f>CONCATENATE("var ",RIGHT(I227,2),"/",RIGHT(I227-1,2))</f>
        <v>var 23/22</v>
      </c>
      <c r="K228" s="116" t="s">
        <v>69</v>
      </c>
      <c r="L228" s="115" t="str">
        <f>CONCATENATE("var ",RIGHT(K227,2),"/",RIGHT(K227-1,2))</f>
        <v>var 24/23</v>
      </c>
      <c r="M228" s="116" t="s">
        <v>69</v>
      </c>
      <c r="N228" s="115" t="str">
        <f>CONCATENATE("var ",RIGHT(M227,2),"/",RIGHT(M227-1,2))</f>
        <v>var 25/24</v>
      </c>
    </row>
    <row r="229" spans="2:15" x14ac:dyDescent="0.25">
      <c r="B229" s="117" t="s">
        <v>71</v>
      </c>
      <c r="C229" s="118">
        <v>320</v>
      </c>
      <c r="D229" s="119">
        <v>0.13074204946996471</v>
      </c>
      <c r="E229" s="118">
        <v>5</v>
      </c>
      <c r="F229" s="119">
        <f t="shared" ref="F229:L241" si="19">IFERROR(E229/C229-1,"-")</f>
        <v>-0.984375</v>
      </c>
      <c r="G229" s="118">
        <v>446</v>
      </c>
      <c r="H229" s="119">
        <f t="shared" si="19"/>
        <v>88.2</v>
      </c>
      <c r="I229" s="118">
        <v>475</v>
      </c>
      <c r="J229" s="119">
        <f t="shared" si="19"/>
        <v>6.5022421524663754E-2</v>
      </c>
      <c r="K229" s="118">
        <v>480</v>
      </c>
      <c r="L229" s="119">
        <f t="shared" si="19"/>
        <v>1.0526315789473717E-2</v>
      </c>
      <c r="M229" s="118">
        <v>396</v>
      </c>
      <c r="N229" s="119">
        <f t="shared" ref="N229:N235" si="20">IFERROR(M229/K229-1,"-")</f>
        <v>-0.17500000000000004</v>
      </c>
    </row>
    <row r="230" spans="2:15" x14ac:dyDescent="0.25">
      <c r="B230" s="117" t="s">
        <v>73</v>
      </c>
      <c r="C230" s="118">
        <v>388</v>
      </c>
      <c r="D230" s="119">
        <v>0.72444444444444445</v>
      </c>
      <c r="E230" s="118">
        <v>25</v>
      </c>
      <c r="F230" s="119">
        <f t="shared" si="19"/>
        <v>-0.93556701030927836</v>
      </c>
      <c r="G230" s="118">
        <v>483</v>
      </c>
      <c r="H230" s="119">
        <f t="shared" si="19"/>
        <v>18.32</v>
      </c>
      <c r="I230" s="118">
        <v>598</v>
      </c>
      <c r="J230" s="119">
        <f t="shared" si="19"/>
        <v>0.23809523809523814</v>
      </c>
      <c r="K230" s="118">
        <v>677</v>
      </c>
      <c r="L230" s="119">
        <f t="shared" si="19"/>
        <v>0.13210702341137126</v>
      </c>
      <c r="M230" s="118"/>
      <c r="N230" s="119"/>
    </row>
    <row r="231" spans="2:15" x14ac:dyDescent="0.25">
      <c r="B231" s="117" t="s">
        <v>75</v>
      </c>
      <c r="C231" s="118">
        <v>167</v>
      </c>
      <c r="D231" s="119">
        <v>-0.58250000000000002</v>
      </c>
      <c r="E231" s="118">
        <v>32</v>
      </c>
      <c r="F231" s="119">
        <f t="shared" si="19"/>
        <v>-0.80838323353293418</v>
      </c>
      <c r="G231" s="118">
        <v>540</v>
      </c>
      <c r="H231" s="119">
        <f t="shared" si="19"/>
        <v>15.875</v>
      </c>
      <c r="I231" s="118">
        <v>372</v>
      </c>
      <c r="J231" s="119">
        <f t="shared" si="19"/>
        <v>-0.31111111111111112</v>
      </c>
      <c r="K231" s="118">
        <v>497</v>
      </c>
      <c r="L231" s="119">
        <f t="shared" si="19"/>
        <v>0.33602150537634401</v>
      </c>
      <c r="M231" s="118"/>
      <c r="N231" s="119"/>
    </row>
    <row r="232" spans="2:15" x14ac:dyDescent="0.25">
      <c r="B232" s="117" t="s">
        <v>77</v>
      </c>
      <c r="C232" s="118">
        <v>0</v>
      </c>
      <c r="D232" s="119">
        <v>-1</v>
      </c>
      <c r="E232" s="118">
        <v>91</v>
      </c>
      <c r="F232" s="119" t="str">
        <f t="shared" si="19"/>
        <v>-</v>
      </c>
      <c r="G232" s="118">
        <v>533</v>
      </c>
      <c r="H232" s="119">
        <f t="shared" si="19"/>
        <v>4.8571428571428568</v>
      </c>
      <c r="I232" s="118">
        <v>264</v>
      </c>
      <c r="J232" s="119">
        <f t="shared" si="19"/>
        <v>-0.50469043151969983</v>
      </c>
      <c r="K232" s="118">
        <v>408</v>
      </c>
      <c r="L232" s="119">
        <f t="shared" si="19"/>
        <v>0.54545454545454541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322</v>
      </c>
      <c r="F233" s="119" t="str">
        <f t="shared" si="19"/>
        <v>-</v>
      </c>
      <c r="G233" s="118">
        <v>275</v>
      </c>
      <c r="H233" s="119">
        <f t="shared" si="19"/>
        <v>-0.14596273291925466</v>
      </c>
      <c r="I233" s="118">
        <v>366</v>
      </c>
      <c r="J233" s="119">
        <f t="shared" si="19"/>
        <v>0.33090909090909082</v>
      </c>
      <c r="K233" s="118">
        <v>265</v>
      </c>
      <c r="L233" s="119">
        <f t="shared" si="19"/>
        <v>-0.27595628415300544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520</v>
      </c>
      <c r="F234" s="119" t="str">
        <f t="shared" si="19"/>
        <v>-</v>
      </c>
      <c r="G234" s="118">
        <v>128</v>
      </c>
      <c r="H234" s="119">
        <f t="shared" si="19"/>
        <v>-0.75384615384615383</v>
      </c>
      <c r="I234" s="118">
        <v>260</v>
      </c>
      <c r="J234" s="119">
        <f t="shared" si="19"/>
        <v>1.03125</v>
      </c>
      <c r="K234" s="118">
        <v>315</v>
      </c>
      <c r="L234" s="119">
        <f t="shared" si="19"/>
        <v>0.21153846153846145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570</v>
      </c>
      <c r="F235" s="119" t="str">
        <f t="shared" si="19"/>
        <v>-</v>
      </c>
      <c r="G235" s="118">
        <v>543</v>
      </c>
      <c r="H235" s="119">
        <f t="shared" si="19"/>
        <v>-4.7368421052631615E-2</v>
      </c>
      <c r="I235" s="118">
        <v>1051</v>
      </c>
      <c r="J235" s="119">
        <f t="shared" si="19"/>
        <v>0.9355432780847146</v>
      </c>
      <c r="K235" s="118">
        <v>327</v>
      </c>
      <c r="L235" s="119">
        <f t="shared" si="19"/>
        <v>-0.68886774500475734</v>
      </c>
      <c r="M235" s="118"/>
      <c r="N235" s="119"/>
    </row>
    <row r="236" spans="2:15" x14ac:dyDescent="0.25">
      <c r="B236" s="117" t="s">
        <v>85</v>
      </c>
      <c r="C236" s="118">
        <v>456</v>
      </c>
      <c r="D236" s="119">
        <v>0.16326530612244894</v>
      </c>
      <c r="E236" s="118">
        <v>475</v>
      </c>
      <c r="F236" s="119">
        <f t="shared" si="19"/>
        <v>4.1666666666666741E-2</v>
      </c>
      <c r="G236" s="118">
        <v>374</v>
      </c>
      <c r="H236" s="119">
        <f t="shared" si="19"/>
        <v>-0.21263157894736839</v>
      </c>
      <c r="I236" s="118">
        <v>248</v>
      </c>
      <c r="J236" s="119">
        <f t="shared" si="19"/>
        <v>-0.33689839572192515</v>
      </c>
      <c r="K236" s="118">
        <v>281</v>
      </c>
      <c r="L236" s="119">
        <f t="shared" si="19"/>
        <v>0.13306451612903225</v>
      </c>
      <c r="M236" s="118"/>
      <c r="N236" s="119"/>
    </row>
    <row r="237" spans="2:15" x14ac:dyDescent="0.25">
      <c r="B237" s="117" t="s">
        <v>87</v>
      </c>
      <c r="C237" s="118">
        <v>1202</v>
      </c>
      <c r="D237" s="119">
        <v>3.8273092369477908</v>
      </c>
      <c r="E237" s="118">
        <v>618</v>
      </c>
      <c r="F237" s="119">
        <f t="shared" si="19"/>
        <v>-0.4858569051580699</v>
      </c>
      <c r="G237" s="118">
        <v>425</v>
      </c>
      <c r="H237" s="119">
        <f t="shared" si="19"/>
        <v>-0.31229773462783172</v>
      </c>
      <c r="I237" s="118">
        <v>370</v>
      </c>
      <c r="J237" s="119">
        <f t="shared" si="19"/>
        <v>-0.12941176470588234</v>
      </c>
      <c r="K237" s="118">
        <v>360</v>
      </c>
      <c r="L237" s="119">
        <f t="shared" si="19"/>
        <v>-2.7027027027026973E-2</v>
      </c>
      <c r="M237" s="118"/>
      <c r="N237" s="119"/>
    </row>
    <row r="238" spans="2:15" x14ac:dyDescent="0.25">
      <c r="B238" s="117" t="s">
        <v>89</v>
      </c>
      <c r="C238" s="118">
        <v>163</v>
      </c>
      <c r="D238" s="119">
        <v>-0.23831775700934577</v>
      </c>
      <c r="E238" s="118">
        <v>624</v>
      </c>
      <c r="F238" s="119">
        <f t="shared" si="19"/>
        <v>2.8282208588957056</v>
      </c>
      <c r="G238" s="118">
        <v>357</v>
      </c>
      <c r="H238" s="119">
        <f t="shared" si="19"/>
        <v>-0.42788461538461542</v>
      </c>
      <c r="I238" s="118">
        <v>373</v>
      </c>
      <c r="J238" s="119">
        <f t="shared" si="19"/>
        <v>4.481792717086841E-2</v>
      </c>
      <c r="K238" s="118">
        <v>608</v>
      </c>
      <c r="L238" s="119">
        <f t="shared" si="19"/>
        <v>0.63002680965147451</v>
      </c>
      <c r="M238" s="118"/>
      <c r="N238" s="119"/>
    </row>
    <row r="239" spans="2:15" x14ac:dyDescent="0.25">
      <c r="B239" s="117" t="s">
        <v>91</v>
      </c>
      <c r="C239" s="118">
        <v>46</v>
      </c>
      <c r="D239" s="119">
        <v>-0.8729281767955801</v>
      </c>
      <c r="E239" s="118">
        <v>469</v>
      </c>
      <c r="F239" s="119">
        <f t="shared" si="19"/>
        <v>9.195652173913043</v>
      </c>
      <c r="G239" s="118">
        <v>291</v>
      </c>
      <c r="H239" s="119">
        <f t="shared" si="19"/>
        <v>-0.3795309168443497</v>
      </c>
      <c r="I239" s="118">
        <v>504</v>
      </c>
      <c r="J239" s="119">
        <f t="shared" si="19"/>
        <v>0.731958762886598</v>
      </c>
      <c r="K239" s="118">
        <v>547</v>
      </c>
      <c r="L239" s="119">
        <f t="shared" si="19"/>
        <v>8.5317460317460236E-2</v>
      </c>
      <c r="M239" s="118"/>
      <c r="N239" s="119"/>
    </row>
    <row r="240" spans="2:15" x14ac:dyDescent="0.25">
      <c r="B240" s="117" t="s">
        <v>93</v>
      </c>
      <c r="C240" s="118">
        <v>71</v>
      </c>
      <c r="D240" s="119">
        <v>-0.75850340136054428</v>
      </c>
      <c r="E240" s="118">
        <v>617</v>
      </c>
      <c r="F240" s="119">
        <f t="shared" si="19"/>
        <v>7.6901408450704221</v>
      </c>
      <c r="G240" s="118">
        <v>355</v>
      </c>
      <c r="H240" s="119">
        <f t="shared" si="19"/>
        <v>-0.42463533225283634</v>
      </c>
      <c r="I240" s="118">
        <v>459</v>
      </c>
      <c r="J240" s="119">
        <f t="shared" si="19"/>
        <v>0.29295774647887329</v>
      </c>
      <c r="K240" s="118">
        <v>381</v>
      </c>
      <c r="L240" s="119">
        <f t="shared" si="19"/>
        <v>-0.16993464052287577</v>
      </c>
      <c r="M240" s="118"/>
      <c r="N240" s="119"/>
    </row>
    <row r="241" spans="2:15" ht="15.75" x14ac:dyDescent="0.25">
      <c r="B241" s="120" t="s">
        <v>30</v>
      </c>
      <c r="C241" s="121">
        <v>2838</v>
      </c>
      <c r="D241" s="122">
        <v>-0.24299813283542282</v>
      </c>
      <c r="E241" s="121">
        <v>4368</v>
      </c>
      <c r="F241" s="122">
        <f t="shared" si="19"/>
        <v>0.53911205073995783</v>
      </c>
      <c r="G241" s="121">
        <v>4750</v>
      </c>
      <c r="H241" s="122">
        <f t="shared" si="19"/>
        <v>8.7454212454212366E-2</v>
      </c>
      <c r="I241" s="121">
        <v>5340</v>
      </c>
      <c r="J241" s="122">
        <f t="shared" si="19"/>
        <v>0.12421052631578955</v>
      </c>
      <c r="K241" s="121">
        <v>5146</v>
      </c>
      <c r="L241" s="122">
        <f t="shared" si="19"/>
        <v>-3.6329588014981318E-2</v>
      </c>
      <c r="M241" s="121">
        <v>396</v>
      </c>
      <c r="N241" s="122">
        <v>-0.17500000000000004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68" t="s">
        <v>240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0" t="s">
        <v>128</v>
      </c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</row>
    <row r="249" spans="2:15" ht="22.5" thickTop="1" thickBot="1" x14ac:dyDescent="0.3">
      <c r="B249" s="109"/>
      <c r="C249" s="292">
        <f>C$7</f>
        <v>2020</v>
      </c>
      <c r="D249" s="293"/>
      <c r="E249" s="292">
        <f>E$7</f>
        <v>2021</v>
      </c>
      <c r="F249" s="293"/>
      <c r="G249" s="292">
        <f>G$7</f>
        <v>2022</v>
      </c>
      <c r="H249" s="293"/>
      <c r="I249" s="292">
        <f>I$7</f>
        <v>2023</v>
      </c>
      <c r="J249" s="293"/>
      <c r="K249" s="292">
        <f>K$7</f>
        <v>2024</v>
      </c>
      <c r="L249" s="293"/>
      <c r="M249" s="292">
        <f>M$7</f>
        <v>2025</v>
      </c>
      <c r="N249" s="293"/>
    </row>
    <row r="250" spans="2:15" ht="16.5" thickTop="1" thickBot="1" x14ac:dyDescent="0.3">
      <c r="B250" s="85"/>
      <c r="C250" s="114" t="s">
        <v>69</v>
      </c>
      <c r="D250" s="115" t="str">
        <f>CONCATENATE("var ",RIGHT(C249,2),"/",RIGHT(C249-1,2))</f>
        <v>var 20/19</v>
      </c>
      <c r="E250" s="116" t="s">
        <v>69</v>
      </c>
      <c r="F250" s="115" t="str">
        <f>CONCATENATE("var ",RIGHT(E249,2),"/",RIGHT(E249-1,2))</f>
        <v>var 21/20</v>
      </c>
      <c r="G250" s="116" t="s">
        <v>69</v>
      </c>
      <c r="H250" s="115" t="str">
        <f>CONCATENATE("var ",RIGHT(G249,2),"/",RIGHT(G249-1,2))</f>
        <v>var 22/21</v>
      </c>
      <c r="I250" s="116" t="s">
        <v>69</v>
      </c>
      <c r="J250" s="115" t="str">
        <f>CONCATENATE("var ",RIGHT(I249,2),"/",RIGHT(I249-1,2))</f>
        <v>var 23/22</v>
      </c>
      <c r="K250" s="116" t="s">
        <v>69</v>
      </c>
      <c r="L250" s="115" t="str">
        <f>CONCATENATE("var ",RIGHT(K249,2),"/",RIGHT(K249-1,2))</f>
        <v>var 24/23</v>
      </c>
      <c r="M250" s="116" t="s">
        <v>69</v>
      </c>
      <c r="N250" s="115" t="str">
        <f>CONCATENATE("var ",RIGHT(M249,2),"/",RIGHT(M249-1,2))</f>
        <v>var 25/24</v>
      </c>
    </row>
    <row r="251" spans="2:15" x14ac:dyDescent="0.25">
      <c r="B251" s="117" t="s">
        <v>71</v>
      </c>
      <c r="C251" s="118">
        <v>121</v>
      </c>
      <c r="D251" s="119">
        <v>-1.6260162601625994E-2</v>
      </c>
      <c r="E251" s="118">
        <v>0</v>
      </c>
      <c r="F251" s="119">
        <f t="shared" ref="F251:L263" si="21">IFERROR(E251/C251-1,"-")</f>
        <v>-1</v>
      </c>
      <c r="G251" s="118">
        <v>100</v>
      </c>
      <c r="H251" s="119" t="str">
        <f t="shared" si="21"/>
        <v>-</v>
      </c>
      <c r="I251" s="118">
        <v>170</v>
      </c>
      <c r="J251" s="119">
        <f t="shared" si="21"/>
        <v>0.7</v>
      </c>
      <c r="K251" s="118">
        <v>178</v>
      </c>
      <c r="L251" s="119">
        <f t="shared" si="21"/>
        <v>4.705882352941182E-2</v>
      </c>
      <c r="M251" s="118">
        <v>193</v>
      </c>
      <c r="N251" s="119">
        <f t="shared" ref="N251:N257" si="22">IFERROR(M251/K251-1,"-")</f>
        <v>8.4269662921348409E-2</v>
      </c>
    </row>
    <row r="252" spans="2:15" x14ac:dyDescent="0.25">
      <c r="B252" s="117" t="s">
        <v>73</v>
      </c>
      <c r="C252" s="118">
        <v>175</v>
      </c>
      <c r="D252" s="119">
        <v>0.25899280575539563</v>
      </c>
      <c r="E252" s="118">
        <v>0</v>
      </c>
      <c r="F252" s="119">
        <f t="shared" si="21"/>
        <v>-1</v>
      </c>
      <c r="G252" s="118">
        <v>157</v>
      </c>
      <c r="H252" s="119" t="str">
        <f t="shared" si="21"/>
        <v>-</v>
      </c>
      <c r="I252" s="118">
        <v>240</v>
      </c>
      <c r="J252" s="119">
        <f t="shared" si="21"/>
        <v>0.52866242038216571</v>
      </c>
      <c r="K252" s="118">
        <v>373</v>
      </c>
      <c r="L252" s="119">
        <f t="shared" si="21"/>
        <v>0.5541666666666667</v>
      </c>
      <c r="M252" s="118"/>
      <c r="N252" s="119"/>
    </row>
    <row r="253" spans="2:15" x14ac:dyDescent="0.25">
      <c r="B253" s="117" t="s">
        <v>75</v>
      </c>
      <c r="C253" s="118">
        <v>90</v>
      </c>
      <c r="D253" s="119">
        <v>-0.35251798561151082</v>
      </c>
      <c r="E253" s="118">
        <v>0</v>
      </c>
      <c r="F253" s="119">
        <f t="shared" si="21"/>
        <v>-1</v>
      </c>
      <c r="G253" s="118">
        <v>132</v>
      </c>
      <c r="H253" s="119" t="str">
        <f t="shared" si="21"/>
        <v>-</v>
      </c>
      <c r="I253" s="118">
        <v>204</v>
      </c>
      <c r="J253" s="119">
        <f t="shared" si="21"/>
        <v>0.54545454545454541</v>
      </c>
      <c r="K253" s="118">
        <v>254</v>
      </c>
      <c r="L253" s="119">
        <f t="shared" si="21"/>
        <v>0.24509803921568629</v>
      </c>
      <c r="M253" s="118"/>
      <c r="N253" s="119"/>
    </row>
    <row r="254" spans="2:15" x14ac:dyDescent="0.25">
      <c r="B254" s="117" t="s">
        <v>77</v>
      </c>
      <c r="C254" s="118">
        <v>0</v>
      </c>
      <c r="D254" s="119">
        <v>-1</v>
      </c>
      <c r="E254" s="118">
        <v>4</v>
      </c>
      <c r="F254" s="119" t="str">
        <f t="shared" si="21"/>
        <v>-</v>
      </c>
      <c r="G254" s="118">
        <v>60</v>
      </c>
      <c r="H254" s="119">
        <f t="shared" si="21"/>
        <v>14</v>
      </c>
      <c r="I254" s="118">
        <v>53</v>
      </c>
      <c r="J254" s="119">
        <f t="shared" si="21"/>
        <v>-0.1166666666666667</v>
      </c>
      <c r="K254" s="118">
        <v>57</v>
      </c>
      <c r="L254" s="119">
        <f t="shared" si="21"/>
        <v>7.547169811320753E-2</v>
      </c>
      <c r="M254" s="118"/>
      <c r="N254" s="119"/>
    </row>
    <row r="255" spans="2:15" x14ac:dyDescent="0.25">
      <c r="B255" s="117" t="s">
        <v>79</v>
      </c>
      <c r="C255" s="118">
        <v>0</v>
      </c>
      <c r="D255" s="119">
        <v>-1</v>
      </c>
      <c r="E255" s="118">
        <v>0</v>
      </c>
      <c r="F255" s="119" t="str">
        <f t="shared" si="21"/>
        <v>-</v>
      </c>
      <c r="G255" s="118">
        <v>16</v>
      </c>
      <c r="H255" s="119" t="str">
        <f t="shared" si="21"/>
        <v>-</v>
      </c>
      <c r="I255" s="118">
        <v>19</v>
      </c>
      <c r="J255" s="119">
        <f t="shared" si="21"/>
        <v>0.1875</v>
      </c>
      <c r="K255" s="118">
        <v>9</v>
      </c>
      <c r="L255" s="119">
        <f t="shared" si="21"/>
        <v>-0.52631578947368429</v>
      </c>
      <c r="M255" s="118"/>
      <c r="N255" s="119"/>
    </row>
    <row r="256" spans="2:15" x14ac:dyDescent="0.25">
      <c r="B256" s="117" t="s">
        <v>81</v>
      </c>
      <c r="C256" s="118">
        <v>0</v>
      </c>
      <c r="D256" s="119">
        <v>-1</v>
      </c>
      <c r="E256" s="118">
        <v>10</v>
      </c>
      <c r="F256" s="119" t="str">
        <f t="shared" si="21"/>
        <v>-</v>
      </c>
      <c r="G256" s="118">
        <v>6</v>
      </c>
      <c r="H256" s="119">
        <f t="shared" si="21"/>
        <v>-0.4</v>
      </c>
      <c r="I256" s="118">
        <v>14</v>
      </c>
      <c r="J256" s="119">
        <f t="shared" si="21"/>
        <v>1.3333333333333335</v>
      </c>
      <c r="K256" s="118">
        <v>7</v>
      </c>
      <c r="L256" s="119">
        <f t="shared" si="21"/>
        <v>-0.5</v>
      </c>
      <c r="M256" s="118"/>
      <c r="N256" s="119"/>
    </row>
    <row r="257" spans="2:15" x14ac:dyDescent="0.25">
      <c r="B257" s="117" t="s">
        <v>83</v>
      </c>
      <c r="C257" s="118">
        <v>0</v>
      </c>
      <c r="D257" s="119">
        <v>-1</v>
      </c>
      <c r="E257" s="118">
        <v>26</v>
      </c>
      <c r="F257" s="119" t="str">
        <f t="shared" si="21"/>
        <v>-</v>
      </c>
      <c r="G257" s="118">
        <v>24</v>
      </c>
      <c r="H257" s="119">
        <f t="shared" si="21"/>
        <v>-7.6923076923076872E-2</v>
      </c>
      <c r="I257" s="118">
        <v>153</v>
      </c>
      <c r="J257" s="119">
        <f t="shared" si="21"/>
        <v>5.375</v>
      </c>
      <c r="K257" s="118">
        <v>16</v>
      </c>
      <c r="L257" s="119">
        <f t="shared" si="21"/>
        <v>-0.89542483660130723</v>
      </c>
      <c r="M257" s="118"/>
      <c r="N257" s="119"/>
    </row>
    <row r="258" spans="2:15" x14ac:dyDescent="0.25">
      <c r="B258" s="117" t="s">
        <v>85</v>
      </c>
      <c r="C258" s="118">
        <v>3</v>
      </c>
      <c r="D258" s="119">
        <v>-0.875</v>
      </c>
      <c r="E258" s="118">
        <v>11</v>
      </c>
      <c r="F258" s="119">
        <f t="shared" si="21"/>
        <v>2.6666666666666665</v>
      </c>
      <c r="G258" s="118">
        <v>41</v>
      </c>
      <c r="H258" s="119">
        <f t="shared" si="21"/>
        <v>2.7272727272727271</v>
      </c>
      <c r="I258" s="118">
        <v>17</v>
      </c>
      <c r="J258" s="119">
        <f t="shared" si="21"/>
        <v>-0.58536585365853666</v>
      </c>
      <c r="K258" s="118">
        <v>4</v>
      </c>
      <c r="L258" s="119">
        <f t="shared" si="21"/>
        <v>-0.76470588235294112</v>
      </c>
      <c r="M258" s="118"/>
      <c r="N258" s="119"/>
    </row>
    <row r="259" spans="2:15" x14ac:dyDescent="0.25">
      <c r="B259" s="117" t="s">
        <v>87</v>
      </c>
      <c r="C259" s="118">
        <v>14</v>
      </c>
      <c r="D259" s="119">
        <v>0.39999999999999991</v>
      </c>
      <c r="E259" s="118">
        <v>10</v>
      </c>
      <c r="F259" s="119">
        <f t="shared" si="21"/>
        <v>-0.2857142857142857</v>
      </c>
      <c r="G259" s="118">
        <v>16</v>
      </c>
      <c r="H259" s="119">
        <f t="shared" si="21"/>
        <v>0.60000000000000009</v>
      </c>
      <c r="I259" s="118">
        <v>43</v>
      </c>
      <c r="J259" s="119">
        <f t="shared" si="21"/>
        <v>1.6875</v>
      </c>
      <c r="K259" s="118">
        <v>13</v>
      </c>
      <c r="L259" s="119">
        <f t="shared" si="21"/>
        <v>-0.69767441860465118</v>
      </c>
      <c r="M259" s="118"/>
      <c r="N259" s="119"/>
    </row>
    <row r="260" spans="2:15" x14ac:dyDescent="0.25">
      <c r="B260" s="117" t="s">
        <v>89</v>
      </c>
      <c r="C260" s="118">
        <v>0</v>
      </c>
      <c r="D260" s="119">
        <v>-1</v>
      </c>
      <c r="E260" s="118">
        <v>78</v>
      </c>
      <c r="F260" s="119" t="str">
        <f t="shared" si="21"/>
        <v>-</v>
      </c>
      <c r="G260" s="118">
        <v>374</v>
      </c>
      <c r="H260" s="119">
        <f t="shared" si="21"/>
        <v>3.7948717948717947</v>
      </c>
      <c r="I260" s="118">
        <v>91</v>
      </c>
      <c r="J260" s="119">
        <f t="shared" si="21"/>
        <v>-0.75668449197860965</v>
      </c>
      <c r="K260" s="118">
        <v>53</v>
      </c>
      <c r="L260" s="119">
        <f t="shared" si="21"/>
        <v>-0.41758241758241754</v>
      </c>
      <c r="M260" s="118"/>
      <c r="N260" s="119"/>
    </row>
    <row r="261" spans="2:15" x14ac:dyDescent="0.25">
      <c r="B261" s="117" t="s">
        <v>91</v>
      </c>
      <c r="C261" s="118">
        <v>0</v>
      </c>
      <c r="D261" s="119">
        <v>-1</v>
      </c>
      <c r="E261" s="118">
        <v>107</v>
      </c>
      <c r="F261" s="119" t="str">
        <f t="shared" si="21"/>
        <v>-</v>
      </c>
      <c r="G261" s="118">
        <v>217</v>
      </c>
      <c r="H261" s="119">
        <f t="shared" si="21"/>
        <v>1.02803738317757</v>
      </c>
      <c r="I261" s="118">
        <v>277</v>
      </c>
      <c r="J261" s="119">
        <f t="shared" si="21"/>
        <v>0.27649769585253448</v>
      </c>
      <c r="K261" s="118">
        <v>61</v>
      </c>
      <c r="L261" s="119">
        <f t="shared" si="21"/>
        <v>-0.77978339350180503</v>
      </c>
      <c r="M261" s="118"/>
      <c r="N261" s="119"/>
    </row>
    <row r="262" spans="2:15" x14ac:dyDescent="0.25">
      <c r="B262" s="117" t="s">
        <v>93</v>
      </c>
      <c r="C262" s="118">
        <v>3</v>
      </c>
      <c r="D262" s="119">
        <v>-0.97169811320754718</v>
      </c>
      <c r="E262" s="118">
        <v>123</v>
      </c>
      <c r="F262" s="119">
        <f t="shared" si="21"/>
        <v>40</v>
      </c>
      <c r="G262" s="118">
        <v>118</v>
      </c>
      <c r="H262" s="119">
        <f t="shared" si="21"/>
        <v>-4.065040650406504E-2</v>
      </c>
      <c r="I262" s="118">
        <v>176</v>
      </c>
      <c r="J262" s="119">
        <f t="shared" si="21"/>
        <v>0.49152542372881358</v>
      </c>
      <c r="K262" s="118">
        <v>152</v>
      </c>
      <c r="L262" s="119">
        <f t="shared" si="21"/>
        <v>-0.13636363636363635</v>
      </c>
      <c r="M262" s="118"/>
      <c r="N262" s="119"/>
    </row>
    <row r="263" spans="2:15" ht="15.75" x14ac:dyDescent="0.25">
      <c r="B263" s="120" t="s">
        <v>30</v>
      </c>
      <c r="C263" s="121">
        <v>406</v>
      </c>
      <c r="D263" s="122">
        <v>-0.50847457627118642</v>
      </c>
      <c r="E263" s="121">
        <v>369</v>
      </c>
      <c r="F263" s="122">
        <f t="shared" si="21"/>
        <v>-9.113300492610843E-2</v>
      </c>
      <c r="G263" s="121">
        <v>1261</v>
      </c>
      <c r="H263" s="122">
        <f t="shared" si="21"/>
        <v>2.4173441734417342</v>
      </c>
      <c r="I263" s="121">
        <v>1457</v>
      </c>
      <c r="J263" s="122">
        <f t="shared" si="21"/>
        <v>0.15543219666930996</v>
      </c>
      <c r="K263" s="121">
        <v>1177</v>
      </c>
      <c r="L263" s="122">
        <f t="shared" si="21"/>
        <v>-0.19217570350034319</v>
      </c>
      <c r="M263" s="121">
        <v>193</v>
      </c>
      <c r="N263" s="122">
        <v>8.4269662921348409E-2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68" t="s">
        <v>241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0" t="s">
        <v>131</v>
      </c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</row>
    <row r="271" spans="2:15" ht="22.5" thickTop="1" thickBot="1" x14ac:dyDescent="0.3">
      <c r="B271" s="109"/>
      <c r="C271" s="292">
        <f>C$7</f>
        <v>2020</v>
      </c>
      <c r="D271" s="293"/>
      <c r="E271" s="292">
        <f>E$7</f>
        <v>2021</v>
      </c>
      <c r="F271" s="293"/>
      <c r="G271" s="292">
        <f>G$7</f>
        <v>2022</v>
      </c>
      <c r="H271" s="293"/>
      <c r="I271" s="292">
        <f>I$7</f>
        <v>2023</v>
      </c>
      <c r="J271" s="293"/>
      <c r="K271" s="292">
        <f>K$7</f>
        <v>2024</v>
      </c>
      <c r="L271" s="293"/>
      <c r="M271" s="292">
        <f>M$7</f>
        <v>2025</v>
      </c>
      <c r="N271" s="293"/>
    </row>
    <row r="272" spans="2:15" ht="16.5" thickTop="1" thickBot="1" x14ac:dyDescent="0.3">
      <c r="B272" s="85"/>
      <c r="C272" s="114" t="s">
        <v>69</v>
      </c>
      <c r="D272" s="115" t="str">
        <f>CONCATENATE("var ",RIGHT(C271,2),"/",RIGHT(C271-1,2))</f>
        <v>var 20/19</v>
      </c>
      <c r="E272" s="116" t="s">
        <v>69</v>
      </c>
      <c r="F272" s="115" t="str">
        <f>CONCATENATE("var ",RIGHT(E271,2),"/",RIGHT(E271-1,2))</f>
        <v>var 21/20</v>
      </c>
      <c r="G272" s="116" t="s">
        <v>69</v>
      </c>
      <c r="H272" s="115" t="str">
        <f>CONCATENATE("var ",RIGHT(G271,2),"/",RIGHT(G271-1,2))</f>
        <v>var 22/21</v>
      </c>
      <c r="I272" s="116" t="s">
        <v>69</v>
      </c>
      <c r="J272" s="115" t="str">
        <f>CONCATENATE("var ",RIGHT(I271,2),"/",RIGHT(I271-1,2))</f>
        <v>var 23/22</v>
      </c>
      <c r="K272" s="116" t="s">
        <v>69</v>
      </c>
      <c r="L272" s="115" t="str">
        <f>CONCATENATE("var ",RIGHT(K271,2),"/",RIGHT(K271-1,2))</f>
        <v>var 24/23</v>
      </c>
      <c r="M272" s="116" t="s">
        <v>69</v>
      </c>
      <c r="N272" s="115" t="str">
        <f>CONCATENATE("var ",RIGHT(M271,2),"/",RIGHT(M271-1,2))</f>
        <v>var 25/24</v>
      </c>
    </row>
    <row r="273" spans="2:14" x14ac:dyDescent="0.25">
      <c r="B273" s="117" t="s">
        <v>71</v>
      </c>
      <c r="C273" s="118">
        <v>316</v>
      </c>
      <c r="D273" s="119">
        <v>-8.4057971014492749E-2</v>
      </c>
      <c r="E273" s="118">
        <v>0</v>
      </c>
      <c r="F273" s="119">
        <f t="shared" ref="F273:L285" si="23">IFERROR(E273/C273-1,"-")</f>
        <v>-1</v>
      </c>
      <c r="G273" s="118">
        <v>227</v>
      </c>
      <c r="H273" s="119" t="str">
        <f t="shared" si="23"/>
        <v>-</v>
      </c>
      <c r="I273" s="118">
        <v>189</v>
      </c>
      <c r="J273" s="119">
        <f t="shared" si="23"/>
        <v>-0.16740088105726869</v>
      </c>
      <c r="K273" s="118">
        <v>274</v>
      </c>
      <c r="L273" s="119">
        <f t="shared" si="23"/>
        <v>0.44973544973544977</v>
      </c>
      <c r="M273" s="118">
        <v>201</v>
      </c>
      <c r="N273" s="119">
        <f t="shared" ref="N273:N279" si="24">IFERROR(M273/K273-1,"-")</f>
        <v>-0.26642335766423353</v>
      </c>
    </row>
    <row r="274" spans="2:14" x14ac:dyDescent="0.25">
      <c r="B274" s="117" t="s">
        <v>73</v>
      </c>
      <c r="C274" s="118">
        <v>459</v>
      </c>
      <c r="D274" s="119">
        <v>1.467741935483871</v>
      </c>
      <c r="E274" s="118">
        <v>0</v>
      </c>
      <c r="F274" s="119">
        <f t="shared" si="23"/>
        <v>-1</v>
      </c>
      <c r="G274" s="118">
        <v>129</v>
      </c>
      <c r="H274" s="119" t="str">
        <f t="shared" si="23"/>
        <v>-</v>
      </c>
      <c r="I274" s="118">
        <v>124</v>
      </c>
      <c r="J274" s="119">
        <f t="shared" si="23"/>
        <v>-3.8759689922480578E-2</v>
      </c>
      <c r="K274" s="118">
        <v>414</v>
      </c>
      <c r="L274" s="119">
        <f t="shared" si="23"/>
        <v>2.338709677419355</v>
      </c>
      <c r="M274" s="118"/>
      <c r="N274" s="119"/>
    </row>
    <row r="275" spans="2:14" x14ac:dyDescent="0.25">
      <c r="B275" s="117" t="s">
        <v>75</v>
      </c>
      <c r="C275" s="118">
        <v>134</v>
      </c>
      <c r="D275" s="119">
        <v>-0.30208333333333337</v>
      </c>
      <c r="E275" s="118">
        <v>0</v>
      </c>
      <c r="F275" s="119">
        <f t="shared" si="23"/>
        <v>-1</v>
      </c>
      <c r="G275" s="118">
        <v>250</v>
      </c>
      <c r="H275" s="119" t="str">
        <f t="shared" si="23"/>
        <v>-</v>
      </c>
      <c r="I275" s="118">
        <v>80</v>
      </c>
      <c r="J275" s="119">
        <f t="shared" si="23"/>
        <v>-0.67999999999999994</v>
      </c>
      <c r="K275" s="118">
        <v>313</v>
      </c>
      <c r="L275" s="119">
        <f t="shared" si="23"/>
        <v>2.9125000000000001</v>
      </c>
      <c r="M275" s="118"/>
      <c r="N275" s="119"/>
    </row>
    <row r="276" spans="2:14" x14ac:dyDescent="0.25">
      <c r="B276" s="117" t="s">
        <v>77</v>
      </c>
      <c r="C276" s="118">
        <v>0</v>
      </c>
      <c r="D276" s="119">
        <v>-1</v>
      </c>
      <c r="E276" s="118">
        <v>4</v>
      </c>
      <c r="F276" s="119" t="str">
        <f t="shared" si="23"/>
        <v>-</v>
      </c>
      <c r="G276" s="118">
        <v>67</v>
      </c>
      <c r="H276" s="119">
        <f t="shared" si="23"/>
        <v>15.75</v>
      </c>
      <c r="I276" s="118">
        <v>26</v>
      </c>
      <c r="J276" s="119">
        <f t="shared" si="23"/>
        <v>-0.61194029850746268</v>
      </c>
      <c r="K276" s="118">
        <v>55</v>
      </c>
      <c r="L276" s="119">
        <f t="shared" si="23"/>
        <v>1.1153846153846154</v>
      </c>
      <c r="M276" s="118"/>
      <c r="N276" s="119"/>
    </row>
    <row r="277" spans="2:14" x14ac:dyDescent="0.25">
      <c r="B277" s="117" t="s">
        <v>79</v>
      </c>
      <c r="C277" s="118">
        <v>0</v>
      </c>
      <c r="D277" s="119">
        <v>-1</v>
      </c>
      <c r="E277" s="118">
        <v>2</v>
      </c>
      <c r="F277" s="119" t="str">
        <f t="shared" si="23"/>
        <v>-</v>
      </c>
      <c r="G277" s="118">
        <v>18</v>
      </c>
      <c r="H277" s="119">
        <f t="shared" si="23"/>
        <v>8</v>
      </c>
      <c r="I277" s="118">
        <v>3</v>
      </c>
      <c r="J277" s="119">
        <f t="shared" si="23"/>
        <v>-0.83333333333333337</v>
      </c>
      <c r="K277" s="118">
        <v>11</v>
      </c>
      <c r="L277" s="119">
        <f t="shared" si="23"/>
        <v>2.6666666666666665</v>
      </c>
      <c r="M277" s="118"/>
      <c r="N277" s="119"/>
    </row>
    <row r="278" spans="2:14" x14ac:dyDescent="0.25">
      <c r="B278" s="117" t="s">
        <v>81</v>
      </c>
      <c r="C278" s="118">
        <v>0</v>
      </c>
      <c r="D278" s="119">
        <v>-1</v>
      </c>
      <c r="E278" s="118">
        <v>14</v>
      </c>
      <c r="F278" s="119" t="str">
        <f t="shared" si="23"/>
        <v>-</v>
      </c>
      <c r="G278" s="118">
        <v>10</v>
      </c>
      <c r="H278" s="119">
        <f t="shared" si="23"/>
        <v>-0.2857142857142857</v>
      </c>
      <c r="I278" s="118">
        <v>15</v>
      </c>
      <c r="J278" s="119">
        <f t="shared" si="23"/>
        <v>0.5</v>
      </c>
      <c r="K278" s="118">
        <v>11</v>
      </c>
      <c r="L278" s="119">
        <f t="shared" si="23"/>
        <v>-0.26666666666666672</v>
      </c>
      <c r="M278" s="118"/>
      <c r="N278" s="119"/>
    </row>
    <row r="279" spans="2:14" x14ac:dyDescent="0.25">
      <c r="B279" s="117" t="s">
        <v>83</v>
      </c>
      <c r="C279" s="118">
        <v>0</v>
      </c>
      <c r="D279" s="119">
        <v>-1</v>
      </c>
      <c r="E279" s="118">
        <v>1</v>
      </c>
      <c r="F279" s="119" t="str">
        <f t="shared" si="23"/>
        <v>-</v>
      </c>
      <c r="G279" s="118">
        <v>7</v>
      </c>
      <c r="H279" s="119">
        <f t="shared" si="23"/>
        <v>6</v>
      </c>
      <c r="I279" s="118">
        <v>18</v>
      </c>
      <c r="J279" s="119">
        <f t="shared" si="23"/>
        <v>1.5714285714285716</v>
      </c>
      <c r="K279" s="118">
        <v>53</v>
      </c>
      <c r="L279" s="119">
        <f t="shared" si="23"/>
        <v>1.9444444444444446</v>
      </c>
      <c r="M279" s="118"/>
      <c r="N279" s="119"/>
    </row>
    <row r="280" spans="2:14" x14ac:dyDescent="0.25">
      <c r="B280" s="117" t="s">
        <v>85</v>
      </c>
      <c r="C280" s="118">
        <v>0</v>
      </c>
      <c r="D280" s="119">
        <v>-1</v>
      </c>
      <c r="E280" s="118">
        <v>5</v>
      </c>
      <c r="F280" s="119" t="str">
        <f t="shared" si="23"/>
        <v>-</v>
      </c>
      <c r="G280" s="118">
        <v>10</v>
      </c>
      <c r="H280" s="119">
        <f t="shared" si="23"/>
        <v>1</v>
      </c>
      <c r="I280" s="118">
        <v>17</v>
      </c>
      <c r="J280" s="119">
        <f t="shared" si="23"/>
        <v>0.7</v>
      </c>
      <c r="K280" s="118">
        <v>1</v>
      </c>
      <c r="L280" s="119">
        <f t="shared" si="23"/>
        <v>-0.94117647058823528</v>
      </c>
      <c r="M280" s="118"/>
      <c r="N280" s="119"/>
    </row>
    <row r="281" spans="2:14" x14ac:dyDescent="0.25">
      <c r="B281" s="117" t="s">
        <v>87</v>
      </c>
      <c r="C281" s="118">
        <v>8</v>
      </c>
      <c r="D281" s="119">
        <v>-0.66666666666666674</v>
      </c>
      <c r="E281" s="118">
        <v>13</v>
      </c>
      <c r="F281" s="119">
        <f t="shared" si="23"/>
        <v>0.625</v>
      </c>
      <c r="G281" s="118">
        <v>7</v>
      </c>
      <c r="H281" s="119">
        <f t="shared" si="23"/>
        <v>-0.46153846153846156</v>
      </c>
      <c r="I281" s="118">
        <v>18</v>
      </c>
      <c r="J281" s="119">
        <f t="shared" si="23"/>
        <v>1.5714285714285716</v>
      </c>
      <c r="K281" s="118">
        <v>4</v>
      </c>
      <c r="L281" s="119">
        <f t="shared" si="23"/>
        <v>-0.77777777777777779</v>
      </c>
      <c r="M281" s="118"/>
      <c r="N281" s="119"/>
    </row>
    <row r="282" spans="2:14" x14ac:dyDescent="0.25">
      <c r="B282" s="117" t="s">
        <v>89</v>
      </c>
      <c r="C282" s="118">
        <v>8</v>
      </c>
      <c r="D282" s="119">
        <v>-0.91489361702127658</v>
      </c>
      <c r="E282" s="118">
        <v>61</v>
      </c>
      <c r="F282" s="119">
        <f t="shared" si="23"/>
        <v>6.625</v>
      </c>
      <c r="G282" s="118">
        <v>56</v>
      </c>
      <c r="H282" s="119">
        <f t="shared" si="23"/>
        <v>-8.1967213114754078E-2</v>
      </c>
      <c r="I282" s="118">
        <v>34</v>
      </c>
      <c r="J282" s="119">
        <f t="shared" si="23"/>
        <v>-0.3928571428571429</v>
      </c>
      <c r="K282" s="118">
        <v>47</v>
      </c>
      <c r="L282" s="119">
        <f t="shared" si="23"/>
        <v>0.38235294117647056</v>
      </c>
      <c r="M282" s="118"/>
      <c r="N282" s="119"/>
    </row>
    <row r="283" spans="2:14" x14ac:dyDescent="0.25">
      <c r="B283" s="117" t="s">
        <v>91</v>
      </c>
      <c r="C283" s="118">
        <v>0</v>
      </c>
      <c r="D283" s="119">
        <v>-1</v>
      </c>
      <c r="E283" s="118">
        <v>251</v>
      </c>
      <c r="F283" s="119" t="str">
        <f t="shared" si="23"/>
        <v>-</v>
      </c>
      <c r="G283" s="118">
        <v>80</v>
      </c>
      <c r="H283" s="119">
        <f t="shared" si="23"/>
        <v>-0.68127490039840644</v>
      </c>
      <c r="I283" s="118">
        <v>201</v>
      </c>
      <c r="J283" s="119">
        <f t="shared" si="23"/>
        <v>1.5125000000000002</v>
      </c>
      <c r="K283" s="118">
        <v>107</v>
      </c>
      <c r="L283" s="119">
        <f t="shared" si="23"/>
        <v>-0.46766169154228854</v>
      </c>
      <c r="M283" s="118"/>
      <c r="N283" s="119"/>
    </row>
    <row r="284" spans="2:14" x14ac:dyDescent="0.25">
      <c r="B284" s="117" t="s">
        <v>93</v>
      </c>
      <c r="C284" s="118">
        <v>7</v>
      </c>
      <c r="D284" s="119">
        <v>-0.97552447552447552</v>
      </c>
      <c r="E284" s="118">
        <v>170</v>
      </c>
      <c r="F284" s="119">
        <f t="shared" si="23"/>
        <v>23.285714285714285</v>
      </c>
      <c r="G284" s="118">
        <v>119</v>
      </c>
      <c r="H284" s="119">
        <f t="shared" si="23"/>
        <v>-0.30000000000000004</v>
      </c>
      <c r="I284" s="118">
        <v>219</v>
      </c>
      <c r="J284" s="119">
        <f t="shared" si="23"/>
        <v>0.84033613445378141</v>
      </c>
      <c r="K284" s="118">
        <v>218</v>
      </c>
      <c r="L284" s="119">
        <f t="shared" si="23"/>
        <v>-4.5662100456621557E-3</v>
      </c>
      <c r="M284" s="118"/>
      <c r="N284" s="119"/>
    </row>
    <row r="285" spans="2:14" ht="15.75" x14ac:dyDescent="0.25">
      <c r="B285" s="120" t="s">
        <v>30</v>
      </c>
      <c r="C285" s="121">
        <v>932</v>
      </c>
      <c r="D285" s="122">
        <v>-0.43990384615384615</v>
      </c>
      <c r="E285" s="121">
        <v>521</v>
      </c>
      <c r="F285" s="122">
        <f t="shared" si="23"/>
        <v>-0.44098712446351929</v>
      </c>
      <c r="G285" s="121">
        <v>980</v>
      </c>
      <c r="H285" s="122">
        <f t="shared" si="23"/>
        <v>0.88099808061420348</v>
      </c>
      <c r="I285" s="121">
        <v>944</v>
      </c>
      <c r="J285" s="122">
        <f t="shared" si="23"/>
        <v>-3.6734693877551017E-2</v>
      </c>
      <c r="K285" s="121">
        <v>1508</v>
      </c>
      <c r="L285" s="122">
        <f t="shared" si="23"/>
        <v>0.59745762711864403</v>
      </c>
      <c r="M285" s="121">
        <v>201</v>
      </c>
      <c r="N285" s="122">
        <v>-0.26642335766423353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E189C-7BD3-4BD7-9DA1-4509821E9168}">
  <sheetPr codeName="Hoja9"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8" t="s">
        <v>229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0" t="s">
        <v>132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</row>
    <row r="7" spans="1:18" ht="22.5" thickTop="1" thickBot="1" x14ac:dyDescent="0.3">
      <c r="B7" s="109"/>
      <c r="C7" s="110">
        <v>2018</v>
      </c>
      <c r="D7" s="292">
        <v>2019</v>
      </c>
      <c r="E7" s="293"/>
      <c r="F7" s="292">
        <v>2020</v>
      </c>
      <c r="G7" s="293"/>
      <c r="H7" s="292">
        <v>2021</v>
      </c>
      <c r="I7" s="293"/>
      <c r="J7" s="292">
        <v>2022</v>
      </c>
      <c r="K7" s="293"/>
      <c r="L7" s="294">
        <v>2023</v>
      </c>
      <c r="M7" s="293"/>
      <c r="N7" s="294">
        <v>2024</v>
      </c>
      <c r="O7" s="295"/>
      <c r="P7" s="294">
        <v>2025</v>
      </c>
      <c r="Q7" s="295"/>
    </row>
    <row r="8" spans="1:18" ht="16.5" thickTop="1" thickBot="1" x14ac:dyDescent="0.3">
      <c r="B8" s="85"/>
      <c r="C8" s="114" t="s">
        <v>69</v>
      </c>
      <c r="D8" s="114" t="s">
        <v>69</v>
      </c>
      <c r="E8" s="115" t="s">
        <v>133</v>
      </c>
      <c r="F8" s="114" t="s">
        <v>69</v>
      </c>
      <c r="G8" s="115" t="s">
        <v>134</v>
      </c>
      <c r="H8" s="114" t="s">
        <v>69</v>
      </c>
      <c r="I8" s="115" t="s">
        <v>135</v>
      </c>
      <c r="J8" s="114" t="s">
        <v>69</v>
      </c>
      <c r="K8" s="115" t="s">
        <v>136</v>
      </c>
      <c r="L8" s="116" t="s">
        <v>69</v>
      </c>
      <c r="M8" s="115" t="s">
        <v>242</v>
      </c>
      <c r="N8" s="116" t="s">
        <v>69</v>
      </c>
      <c r="O8" s="115" t="s">
        <v>243</v>
      </c>
      <c r="P8" s="116" t="s">
        <v>69</v>
      </c>
      <c r="Q8" s="115" t="s">
        <v>136</v>
      </c>
    </row>
    <row r="9" spans="1:18" x14ac:dyDescent="0.25">
      <c r="A9" s="1" t="s">
        <v>70</v>
      </c>
      <c r="B9" s="117" t="s">
        <v>71</v>
      </c>
      <c r="C9" s="118">
        <v>11537</v>
      </c>
      <c r="D9" s="118">
        <v>11811</v>
      </c>
      <c r="E9" s="119">
        <f t="shared" ref="E9:E21" si="0">D9/C9-1</f>
        <v>2.3749674958828182E-2</v>
      </c>
      <c r="F9" s="118">
        <v>14599</v>
      </c>
      <c r="G9" s="119">
        <f>F9/D9-1</f>
        <v>0.23605113876894412</v>
      </c>
      <c r="H9" s="118">
        <v>2476</v>
      </c>
      <c r="I9" s="119">
        <f>IFERROR(H9/F9-1,"-")</f>
        <v>-0.83039934242071378</v>
      </c>
      <c r="J9" s="118">
        <v>11584</v>
      </c>
      <c r="K9" s="119">
        <f>IFERROR(J9/H9-1,"-")</f>
        <v>3.6785137318255252</v>
      </c>
      <c r="L9" s="118">
        <v>15634</v>
      </c>
      <c r="M9" s="119">
        <f t="shared" ref="M9:M21" si="1">IFERROR(L9/J9-1,"-")</f>
        <v>0.34962016574585641</v>
      </c>
      <c r="N9" s="118">
        <v>17228</v>
      </c>
      <c r="O9" s="119">
        <f>IFERROR(N9/L9-1,"-")</f>
        <v>0.10195727261097609</v>
      </c>
      <c r="P9" s="118">
        <v>20420</v>
      </c>
      <c r="Q9" s="119">
        <f t="shared" ref="Q9:Q20" si="2">IFERROR(P9/N9-1,"-")</f>
        <v>0.18527977710703514</v>
      </c>
    </row>
    <row r="10" spans="1:18" x14ac:dyDescent="0.25">
      <c r="A10" s="1" t="s">
        <v>72</v>
      </c>
      <c r="B10" s="117" t="s">
        <v>73</v>
      </c>
      <c r="C10" s="118">
        <v>11473</v>
      </c>
      <c r="D10" s="118">
        <v>12040</v>
      </c>
      <c r="E10" s="119">
        <f t="shared" si="0"/>
        <v>4.9420378279438681E-2</v>
      </c>
      <c r="F10" s="118">
        <v>15480</v>
      </c>
      <c r="G10" s="119">
        <f t="shared" ref="G10:G20" si="3">F10/D10-1</f>
        <v>0.28571428571428581</v>
      </c>
      <c r="H10" s="118">
        <v>1925</v>
      </c>
      <c r="I10" s="119">
        <f t="shared" ref="I10:I21" si="4">IFERROR(H10/F10-1,"-")</f>
        <v>-0.87564599483204131</v>
      </c>
      <c r="J10" s="118">
        <v>14671</v>
      </c>
      <c r="K10" s="119">
        <f t="shared" ref="K10:K21" si="5">IFERROR(J10/H10-1,"-")</f>
        <v>6.6212987012987012</v>
      </c>
      <c r="L10" s="118">
        <v>20512</v>
      </c>
      <c r="M10" s="119">
        <f t="shared" si="1"/>
        <v>0.3981323699815964</v>
      </c>
      <c r="N10" s="118">
        <v>17964</v>
      </c>
      <c r="O10" s="119">
        <f t="shared" ref="O10:O21" si="6">IFERROR(N10/L10-1,"-")</f>
        <v>-0.12421996879875197</v>
      </c>
      <c r="P10" s="118" t="s">
        <v>230</v>
      </c>
      <c r="Q10" s="119" t="str">
        <f t="shared" si="2"/>
        <v>-</v>
      </c>
    </row>
    <row r="11" spans="1:18" x14ac:dyDescent="0.25">
      <c r="A11" s="1" t="s">
        <v>74</v>
      </c>
      <c r="B11" s="117" t="s">
        <v>75</v>
      </c>
      <c r="C11" s="118">
        <v>12699</v>
      </c>
      <c r="D11" s="118">
        <v>12441</v>
      </c>
      <c r="E11" s="119">
        <f t="shared" si="0"/>
        <v>-2.0316560359083358E-2</v>
      </c>
      <c r="F11" s="118">
        <v>5930</v>
      </c>
      <c r="G11" s="119">
        <f t="shared" si="3"/>
        <v>-0.52335021300538542</v>
      </c>
      <c r="H11" s="118">
        <v>3083</v>
      </c>
      <c r="I11" s="119">
        <f t="shared" si="4"/>
        <v>-0.48010118043844852</v>
      </c>
      <c r="J11" s="118">
        <v>19941</v>
      </c>
      <c r="K11" s="119">
        <f t="shared" si="5"/>
        <v>5.4680506000648723</v>
      </c>
      <c r="L11" s="118">
        <v>21527</v>
      </c>
      <c r="M11" s="119">
        <f t="shared" si="1"/>
        <v>7.953462715009274E-2</v>
      </c>
      <c r="N11" s="118">
        <v>21188</v>
      </c>
      <c r="O11" s="119">
        <f t="shared" si="6"/>
        <v>-1.5747665722116388E-2</v>
      </c>
      <c r="P11" s="118" t="s">
        <v>230</v>
      </c>
      <c r="Q11" s="119" t="str">
        <f t="shared" si="2"/>
        <v>-</v>
      </c>
    </row>
    <row r="12" spans="1:18" x14ac:dyDescent="0.25">
      <c r="A12" s="1" t="s">
        <v>76</v>
      </c>
      <c r="B12" s="117" t="s">
        <v>77</v>
      </c>
      <c r="C12" s="118">
        <v>11115</v>
      </c>
      <c r="D12" s="118">
        <v>11487</v>
      </c>
      <c r="E12" s="119">
        <f t="shared" si="0"/>
        <v>3.3468286099864963E-2</v>
      </c>
      <c r="F12" s="118">
        <v>0</v>
      </c>
      <c r="G12" s="119">
        <f t="shared" si="3"/>
        <v>-1</v>
      </c>
      <c r="H12" s="118">
        <v>5874</v>
      </c>
      <c r="I12" s="119" t="str">
        <f t="shared" si="4"/>
        <v>-</v>
      </c>
      <c r="J12" s="118">
        <v>16329</v>
      </c>
      <c r="K12" s="119">
        <f t="shared" si="5"/>
        <v>1.7798774259448416</v>
      </c>
      <c r="L12" s="118">
        <v>26292</v>
      </c>
      <c r="M12" s="119">
        <f t="shared" si="1"/>
        <v>0.61014146610325182</v>
      </c>
      <c r="N12" s="118">
        <v>20460</v>
      </c>
      <c r="O12" s="119">
        <f t="shared" si="6"/>
        <v>-0.221816522136011</v>
      </c>
      <c r="P12" s="118" t="s">
        <v>230</v>
      </c>
      <c r="Q12" s="119" t="str">
        <f t="shared" si="2"/>
        <v>-</v>
      </c>
    </row>
    <row r="13" spans="1:18" x14ac:dyDescent="0.25">
      <c r="A13" s="1" t="s">
        <v>78</v>
      </c>
      <c r="B13" s="117" t="s">
        <v>79</v>
      </c>
      <c r="C13" s="118">
        <v>10094</v>
      </c>
      <c r="D13" s="118">
        <v>9934</v>
      </c>
      <c r="E13" s="119">
        <f t="shared" si="0"/>
        <v>-1.5851000594412468E-2</v>
      </c>
      <c r="F13" s="118">
        <v>0</v>
      </c>
      <c r="G13" s="119">
        <f t="shared" si="3"/>
        <v>-1</v>
      </c>
      <c r="H13" s="118">
        <v>6562</v>
      </c>
      <c r="I13" s="119" t="str">
        <f t="shared" si="4"/>
        <v>-</v>
      </c>
      <c r="J13" s="118">
        <v>15949</v>
      </c>
      <c r="K13" s="119">
        <f t="shared" si="5"/>
        <v>1.4305089911612314</v>
      </c>
      <c r="L13" s="118">
        <v>20694</v>
      </c>
      <c r="M13" s="119">
        <f t="shared" si="1"/>
        <v>0.29751081572512383</v>
      </c>
      <c r="N13" s="118">
        <v>21715</v>
      </c>
      <c r="O13" s="119">
        <f t="shared" si="6"/>
        <v>4.9337972359137838E-2</v>
      </c>
      <c r="P13" s="118" t="s">
        <v>230</v>
      </c>
      <c r="Q13" s="119" t="str">
        <f t="shared" si="2"/>
        <v>-</v>
      </c>
    </row>
    <row r="14" spans="1:18" x14ac:dyDescent="0.25">
      <c r="A14" s="1" t="s">
        <v>80</v>
      </c>
      <c r="B14" s="117" t="s">
        <v>81</v>
      </c>
      <c r="C14" s="118">
        <v>11696</v>
      </c>
      <c r="D14" s="118">
        <v>11553</v>
      </c>
      <c r="E14" s="119">
        <f t="shared" si="0"/>
        <v>-1.2226402188782459E-2</v>
      </c>
      <c r="F14" s="118">
        <v>0</v>
      </c>
      <c r="G14" s="119">
        <f t="shared" si="3"/>
        <v>-1</v>
      </c>
      <c r="H14" s="118">
        <v>12758</v>
      </c>
      <c r="I14" s="119" t="str">
        <f t="shared" si="4"/>
        <v>-</v>
      </c>
      <c r="J14" s="118">
        <v>13606</v>
      </c>
      <c r="K14" s="119">
        <f t="shared" si="5"/>
        <v>6.6468098448032586E-2</v>
      </c>
      <c r="L14" s="118">
        <v>22097</v>
      </c>
      <c r="M14" s="119">
        <f t="shared" si="1"/>
        <v>0.62406291342054976</v>
      </c>
      <c r="N14" s="118">
        <v>19721</v>
      </c>
      <c r="O14" s="119">
        <f t="shared" si="6"/>
        <v>-0.10752590849436572</v>
      </c>
      <c r="P14" s="118" t="s">
        <v>230</v>
      </c>
      <c r="Q14" s="119" t="str">
        <f t="shared" si="2"/>
        <v>-</v>
      </c>
    </row>
    <row r="15" spans="1:18" x14ac:dyDescent="0.25">
      <c r="A15" s="1" t="s">
        <v>82</v>
      </c>
      <c r="B15" s="117" t="s">
        <v>83</v>
      </c>
      <c r="C15" s="118">
        <v>14656</v>
      </c>
      <c r="D15" s="118">
        <v>12797</v>
      </c>
      <c r="E15" s="119">
        <f t="shared" si="0"/>
        <v>-0.12684224890829698</v>
      </c>
      <c r="F15" s="118">
        <v>0</v>
      </c>
      <c r="G15" s="119">
        <f t="shared" si="3"/>
        <v>-1</v>
      </c>
      <c r="H15" s="118">
        <v>10658</v>
      </c>
      <c r="I15" s="119" t="str">
        <f t="shared" si="4"/>
        <v>-</v>
      </c>
      <c r="J15" s="118">
        <v>15515</v>
      </c>
      <c r="K15" s="119">
        <f t="shared" si="5"/>
        <v>0.45571401763933195</v>
      </c>
      <c r="L15" s="118">
        <v>21748</v>
      </c>
      <c r="M15" s="119">
        <f t="shared" si="1"/>
        <v>0.4017402513696422</v>
      </c>
      <c r="N15" s="118">
        <v>20589</v>
      </c>
      <c r="O15" s="119">
        <f t="shared" si="6"/>
        <v>-5.3292256759242207E-2</v>
      </c>
      <c r="P15" s="118" t="s">
        <v>230</v>
      </c>
      <c r="Q15" s="119" t="str">
        <f t="shared" si="2"/>
        <v>-</v>
      </c>
    </row>
    <row r="16" spans="1:18" x14ac:dyDescent="0.25">
      <c r="A16" s="1" t="s">
        <v>84</v>
      </c>
      <c r="B16" s="117" t="s">
        <v>85</v>
      </c>
      <c r="C16" s="118">
        <v>12534</v>
      </c>
      <c r="D16" s="118">
        <v>13742</v>
      </c>
      <c r="E16" s="119">
        <f t="shared" si="0"/>
        <v>9.6377852241902096E-2</v>
      </c>
      <c r="F16" s="118">
        <v>12002</v>
      </c>
      <c r="G16" s="119">
        <f t="shared" si="3"/>
        <v>-0.12661912385387863</v>
      </c>
      <c r="H16" s="118">
        <v>13469</v>
      </c>
      <c r="I16" s="119">
        <f t="shared" si="4"/>
        <v>0.12222962839526752</v>
      </c>
      <c r="J16" s="118">
        <v>21074</v>
      </c>
      <c r="K16" s="119">
        <f t="shared" si="5"/>
        <v>0.56462989086049453</v>
      </c>
      <c r="L16" s="118">
        <v>20367</v>
      </c>
      <c r="M16" s="119">
        <f t="shared" si="1"/>
        <v>-3.3548448324950186E-2</v>
      </c>
      <c r="N16" s="118">
        <v>22021</v>
      </c>
      <c r="O16" s="119">
        <f t="shared" si="6"/>
        <v>8.1209800166936796E-2</v>
      </c>
      <c r="P16" s="118" t="s">
        <v>230</v>
      </c>
      <c r="Q16" s="119" t="str">
        <f t="shared" si="2"/>
        <v>-</v>
      </c>
    </row>
    <row r="17" spans="1:17" x14ac:dyDescent="0.25">
      <c r="A17" s="1" t="s">
        <v>86</v>
      </c>
      <c r="B17" s="117" t="s">
        <v>87</v>
      </c>
      <c r="C17" s="118">
        <v>12232</v>
      </c>
      <c r="D17" s="118">
        <v>11463</v>
      </c>
      <c r="E17" s="119">
        <f t="shared" si="0"/>
        <v>-6.2867887508175291E-2</v>
      </c>
      <c r="F17" s="118">
        <v>11710</v>
      </c>
      <c r="G17" s="119">
        <f t="shared" si="3"/>
        <v>2.1547587891476816E-2</v>
      </c>
      <c r="H17" s="118">
        <v>13048</v>
      </c>
      <c r="I17" s="119">
        <f t="shared" si="4"/>
        <v>0.11426131511528603</v>
      </c>
      <c r="J17" s="118">
        <v>17425</v>
      </c>
      <c r="K17" s="119">
        <f t="shared" si="5"/>
        <v>0.33545370938074792</v>
      </c>
      <c r="L17" s="118">
        <v>18863</v>
      </c>
      <c r="M17" s="119">
        <f t="shared" si="1"/>
        <v>8.2525107604017212E-2</v>
      </c>
      <c r="N17" s="118">
        <v>20469</v>
      </c>
      <c r="O17" s="119">
        <f t="shared" si="6"/>
        <v>8.5140221597836963E-2</v>
      </c>
      <c r="P17" s="118" t="s">
        <v>230</v>
      </c>
      <c r="Q17" s="119" t="str">
        <f t="shared" si="2"/>
        <v>-</v>
      </c>
    </row>
    <row r="18" spans="1:17" x14ac:dyDescent="0.25">
      <c r="A18" s="1" t="s">
        <v>88</v>
      </c>
      <c r="B18" s="117" t="s">
        <v>89</v>
      </c>
      <c r="C18" s="118">
        <v>13667</v>
      </c>
      <c r="D18" s="118">
        <v>11916</v>
      </c>
      <c r="E18" s="119">
        <f t="shared" si="0"/>
        <v>-0.12811882637008853</v>
      </c>
      <c r="F18" s="118">
        <v>4520</v>
      </c>
      <c r="G18" s="119">
        <f t="shared" si="3"/>
        <v>-0.62067807989258139</v>
      </c>
      <c r="H18" s="118">
        <v>13324</v>
      </c>
      <c r="I18" s="119">
        <f t="shared" si="4"/>
        <v>1.9477876106194691</v>
      </c>
      <c r="J18" s="118">
        <v>20050</v>
      </c>
      <c r="K18" s="119">
        <f t="shared" si="5"/>
        <v>0.50480336235364764</v>
      </c>
      <c r="L18" s="118">
        <v>26095</v>
      </c>
      <c r="M18" s="119">
        <f t="shared" si="1"/>
        <v>0.30149625935162105</v>
      </c>
      <c r="N18" s="118">
        <v>21212</v>
      </c>
      <c r="O18" s="119">
        <f t="shared" si="6"/>
        <v>-0.18712397010921633</v>
      </c>
      <c r="P18" s="118" t="s">
        <v>230</v>
      </c>
      <c r="Q18" s="119" t="str">
        <f t="shared" si="2"/>
        <v>-</v>
      </c>
    </row>
    <row r="19" spans="1:17" x14ac:dyDescent="0.25">
      <c r="A19" s="1" t="s">
        <v>90</v>
      </c>
      <c r="B19" s="117" t="s">
        <v>91</v>
      </c>
      <c r="C19" s="118">
        <v>12228</v>
      </c>
      <c r="D19" s="118">
        <v>12009</v>
      </c>
      <c r="E19" s="119">
        <f t="shared" si="0"/>
        <v>-1.790971540726205E-2</v>
      </c>
      <c r="F19" s="118">
        <v>5547</v>
      </c>
      <c r="G19" s="119">
        <f t="shared" si="3"/>
        <v>-0.5380964276792406</v>
      </c>
      <c r="H19" s="118">
        <v>10944</v>
      </c>
      <c r="I19" s="119">
        <f t="shared" si="4"/>
        <v>0.97295835586803681</v>
      </c>
      <c r="J19" s="118">
        <v>14824</v>
      </c>
      <c r="K19" s="119">
        <f t="shared" si="5"/>
        <v>0.35453216374269014</v>
      </c>
      <c r="L19" s="118">
        <v>18426</v>
      </c>
      <c r="M19" s="119">
        <f t="shared" si="1"/>
        <v>0.24298434970318405</v>
      </c>
      <c r="N19" s="118">
        <v>18264</v>
      </c>
      <c r="O19" s="119">
        <f t="shared" si="6"/>
        <v>-8.7919244545751063E-3</v>
      </c>
      <c r="P19" s="118" t="s">
        <v>230</v>
      </c>
      <c r="Q19" s="119" t="str">
        <f t="shared" si="2"/>
        <v>-</v>
      </c>
    </row>
    <row r="20" spans="1:17" x14ac:dyDescent="0.25">
      <c r="A20" s="1" t="s">
        <v>92</v>
      </c>
      <c r="B20" s="117" t="s">
        <v>93</v>
      </c>
      <c r="C20" s="118">
        <v>12866</v>
      </c>
      <c r="D20" s="118">
        <v>11708</v>
      </c>
      <c r="E20" s="119">
        <f t="shared" si="0"/>
        <v>-9.0004663454064993E-2</v>
      </c>
      <c r="F20" s="118">
        <v>6293</v>
      </c>
      <c r="G20" s="119">
        <f t="shared" si="3"/>
        <v>-0.46250427058421595</v>
      </c>
      <c r="H20" s="118">
        <v>13338</v>
      </c>
      <c r="I20" s="119">
        <f t="shared" si="4"/>
        <v>1.1194978547592562</v>
      </c>
      <c r="J20" s="118">
        <v>17905</v>
      </c>
      <c r="K20" s="119">
        <f t="shared" si="5"/>
        <v>0.34240515819463191</v>
      </c>
      <c r="L20" s="118">
        <v>20333</v>
      </c>
      <c r="M20" s="119">
        <f t="shared" si="1"/>
        <v>0.13560457972633344</v>
      </c>
      <c r="N20" s="118">
        <v>18315</v>
      </c>
      <c r="O20" s="119">
        <f t="shared" si="6"/>
        <v>-9.9247528648010674E-2</v>
      </c>
      <c r="P20" s="118" t="s">
        <v>230</v>
      </c>
      <c r="Q20" s="119" t="str">
        <f t="shared" si="2"/>
        <v>-</v>
      </c>
    </row>
    <row r="21" spans="1:17" ht="15.75" x14ac:dyDescent="0.25">
      <c r="A21" s="1" t="s">
        <v>0</v>
      </c>
      <c r="B21" s="120" t="s">
        <v>30</v>
      </c>
      <c r="C21" s="121">
        <v>146797</v>
      </c>
      <c r="D21" s="121">
        <v>142901</v>
      </c>
      <c r="E21" s="122">
        <f t="shared" si="0"/>
        <v>-2.6540051908417794E-2</v>
      </c>
      <c r="F21" s="121">
        <v>77467</v>
      </c>
      <c r="G21" s="122">
        <f>F21/D21-1</f>
        <v>-0.45789742549037449</v>
      </c>
      <c r="H21" s="121">
        <v>107459</v>
      </c>
      <c r="I21" s="122">
        <f t="shared" si="4"/>
        <v>0.38715840293286163</v>
      </c>
      <c r="J21" s="121">
        <v>198873</v>
      </c>
      <c r="K21" s="122">
        <f t="shared" si="5"/>
        <v>0.85068723885388842</v>
      </c>
      <c r="L21" s="121">
        <v>252588</v>
      </c>
      <c r="M21" s="122">
        <f t="shared" si="1"/>
        <v>0.27009699657570407</v>
      </c>
      <c r="N21" s="121">
        <v>239146</v>
      </c>
      <c r="O21" s="122">
        <f t="shared" si="6"/>
        <v>-5.3217096615832848E-2</v>
      </c>
      <c r="P21" s="121">
        <v>20420</v>
      </c>
      <c r="Q21" s="122">
        <v>0.18527977710703514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8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BAD031-7494-4562-8DA2-D51E64A8933D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B8C8CAF1-85C1-4EC9-8FF0-F9FC681820A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A84B57-8777-4F5F-82D3-FD5BE46C84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15</vt:i4>
      </vt:variant>
    </vt:vector>
  </HeadingPairs>
  <TitlesOfParts>
    <vt:vector size="5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2025-03-06T11:34:22Z</dcterms:created>
  <dcterms:modified xsi:type="dcterms:W3CDTF">2025-03-06T13:00:56Z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