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5.xml" ContentType="application/vnd.openxmlformats-officedocument.themeOverride+xml"/>
  <Override PartName="/xl/drawings/drawing47.xml" ContentType="application/vnd.openxmlformats-officedocument.drawingml.chartshapes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7.xml" ContentType="application/vnd.openxmlformats-officedocument.themeOverride+xml"/>
  <Override PartName="/xl/drawings/drawing49.xml" ContentType="application/vnd.openxmlformats-officedocument.drawingml.chartshapes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9.xml" ContentType="application/vnd.openxmlformats-officedocument.themeOverride+xml"/>
  <Override PartName="/xl/drawings/drawing51.xml" ContentType="application/vnd.openxmlformats-officedocument.drawingml.chartshapes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0.xml" ContentType="application/vnd.openxmlformats-officedocument.themeOverride+xml"/>
  <Override PartName="/xl/drawings/drawing52.xml" ContentType="application/vnd.openxmlformats-officedocument.drawingml.chartshapes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1.xml" ContentType="application/vnd.openxmlformats-officedocument.themeOverride+xml"/>
  <Override PartName="/xl/drawings/drawing53.xml" ContentType="application/vnd.openxmlformats-officedocument.drawingml.chartshapes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2.xml" ContentType="application/vnd.openxmlformats-officedocument.themeOverride+xml"/>
  <Override PartName="/xl/drawings/drawing54.xml" ContentType="application/vnd.openxmlformats-officedocument.drawingml.chartshapes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3.xml" ContentType="application/vnd.openxmlformats-officedocument.themeOverride+xml"/>
  <Override PartName="/xl/drawings/drawing55.xml" ContentType="application/vnd.openxmlformats-officedocument.drawingml.chartshapes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4.xml" ContentType="application/vnd.openxmlformats-officedocument.themeOverride+xml"/>
  <Override PartName="/xl/drawings/drawing56.xml" ContentType="application/vnd.openxmlformats-officedocument.drawingml.chartshapes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5.xml" ContentType="application/vnd.openxmlformats-officedocument.themeOverride+xml"/>
  <Override PartName="/xl/drawings/drawing57.xml" ContentType="application/vnd.openxmlformats-officedocument.drawingml.chartshapes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6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7.xml" ContentType="application/vnd.openxmlformats-officedocument.themeOverride+xml"/>
  <Override PartName="/xl/drawings/drawing60.xml" ContentType="application/vnd.openxmlformats-officedocument.drawingml.chartshapes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8.xml" ContentType="application/vnd.openxmlformats-officedocument.themeOverride+xml"/>
  <Override PartName="/xl/drawings/drawing61.xml" ContentType="application/vnd.openxmlformats-officedocument.drawingml.chartshapes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9.xml" ContentType="application/vnd.openxmlformats-officedocument.themeOverride+xml"/>
  <Override PartName="/xl/drawings/drawing62.xml" ContentType="application/vnd.openxmlformats-officedocument.drawingml.chartshapes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0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1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2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3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4.xml" ContentType="application/vnd.openxmlformats-officedocument.themeOverride+xml"/>
  <Override PartName="/xl/drawings/drawing71.xml" ContentType="application/vnd.openxmlformats-officedocument.drawingml.chartshapes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5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5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5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7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8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5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9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0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1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2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3.xml" ContentType="application/vnd.openxmlformats-officedocument.drawingml.chart+xml"/>
  <Override PartName="/xl/drawings/drawing97.xml" ContentType="application/vnd.openxmlformats-officedocument.drawingml.chartshapes+xml"/>
  <Override PartName="/xl/charts/chart64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98.xml" ContentType="application/vnd.openxmlformats-officedocument.drawingml.chartshapes+xml"/>
  <Override PartName="/xl/charts/chart65.xml" ContentType="application/vnd.openxmlformats-officedocument.drawingml.chart+xml"/>
  <Override PartName="/xl/theme/themeOverride63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1.xml" ContentType="application/vnd.openxmlformats-officedocument.drawingml.chartshapes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4.xml" ContentType="application/vnd.openxmlformats-officedocument.drawingml.chartshapes+xml"/>
  <Override PartName="/xl/charts/chart69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70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18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19.xml" ContentType="application/vnd.openxmlformats-officedocument.drawingml.chartshapes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67.xml" ContentType="application/vnd.openxmlformats-officedocument.themeOverrid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82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68.xml" ContentType="application/vnd.openxmlformats-officedocument.themeOverride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83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69.xml" ContentType="application/vnd.openxmlformats-officedocument.themeOverride+xml"/>
  <Override PartName="/xl/drawings/drawing12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enero/"/>
    </mc:Choice>
  </mc:AlternateContent>
  <xr:revisionPtr revIDLastSave="228" documentId="8_{B3AE3A96-17DC-44BF-8818-FB4661EC09B8}" xr6:coauthVersionLast="47" xr6:coauthVersionMax="47" xr10:uidLastSave="{1339F0A5-3AF9-48DB-9BF6-67445A7E7BA7}"/>
  <bookViews>
    <workbookView xWindow="-120" yWindow="-120" windowWidth="29040" windowHeight="15720" xr2:uid="{F12DBBBD-8801-4066-945B-C4FE524A4947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hot" sheetId="16" r:id="rId15"/>
    <sheet name="viaj entrados lugar residen apt" sheetId="17" r:id="rId16"/>
    <sheet name="viaj entrados lugar residen cat" sheetId="18" r:id="rId17"/>
    <sheet name="viaj entr lugar res año categor" sheetId="19" r:id="rId18"/>
    <sheet name="viajeros alojados" sheetId="20" r:id="rId19"/>
    <sheet name="viaj alojados lugar residen acu" sheetId="22" r:id="rId20"/>
    <sheet name="Pernoctaciones" sheetId="23" r:id="rId21"/>
    <sheet name="Pernoctaciones evol mensu TF" sheetId="49" r:id="rId22"/>
    <sheet name="Pernocta evol mensu TF cat" sheetId="50" r:id="rId23"/>
    <sheet name="Pernoctaciones lugar reside" sheetId="26" r:id="rId24"/>
    <sheet name="Pernoctaciones lugar reside año" sheetId="28" r:id="rId25"/>
    <sheet name="Estancia media" sheetId="29" r:id="rId26"/>
    <sheet name="EM evol menusual lugar resd" sheetId="30" r:id="rId27"/>
    <sheet name="EM evol mensu TF cat " sheetId="31" r:id="rId28"/>
    <sheet name="Tasa de ocupación" sheetId="32" r:id="rId29"/>
    <sheet name="tasa de ocupación evol mens" sheetId="52" r:id="rId30"/>
    <sheet name="indicadores rentabilidad" sheetId="34" r:id="rId31"/>
    <sheet name="ADR RevPAR ingresos totales ult" sheetId="35" r:id="rId32"/>
    <sheet name="viajeros españoles" sheetId="36" r:id="rId33"/>
    <sheet name="distribución españoles x Resid" sheetId="37" r:id="rId34"/>
    <sheet name="distribución españoles x cate" sheetId="38" r:id="rId35"/>
    <sheet name="distribución peninsulare x cate" sheetId="39" r:id="rId36"/>
    <sheet name="distribución canarios x cate" sheetId="40" r:id="rId37"/>
    <sheet name="distribución españoles x mun al" sheetId="41" r:id="rId38"/>
    <sheet name="distribución peninsula x munici" sheetId="42" r:id="rId39"/>
    <sheet name="distribución canarias x munici" sheetId="43" r:id="rId40"/>
    <sheet name="evolución anual viaj ent españo" sheetId="44" r:id="rId41"/>
    <sheet name="evolución anual viaj ent penins" sheetId="45" r:id="rId42"/>
    <sheet name="evolución anual viaj ent canari" sheetId="46" r:id="rId43"/>
  </sheets>
  <externalReferences>
    <externalReference r:id="rId44"/>
  </externalReferences>
  <definedNames>
    <definedName name="_xlnm.Print_Area" localSheetId="39">'distribución canarias x munici'!$B$3:$AB$37</definedName>
    <definedName name="_xlnm.Print_Area" localSheetId="36">'distribución canarios x cate'!$B$3:$AB$33</definedName>
    <definedName name="_xlnm.Print_Area" localSheetId="34">'distribución españoles x cate'!$B$3:$AB$33</definedName>
    <definedName name="_xlnm.Print_Area" localSheetId="37">'distribución españoles x mun al'!$B$3:$AB$37</definedName>
    <definedName name="_xlnm.Print_Area" localSheetId="33">'distribución españoles x Resid'!$B$3:$AB$32</definedName>
    <definedName name="_xlnm.Print_Area" localSheetId="38">'distribución peninsula x munici'!$B$3:$AB$37</definedName>
    <definedName name="_xlnm.Print_Area" localSheetId="35">'distribución peninsulare x cate'!$B$3:$AB$33</definedName>
    <definedName name="_xlnm.Print_Area" localSheetId="23">'Pernoctaciones lugar reside'!$B$4:$K$162</definedName>
    <definedName name="_xlnm.Print_Area" localSheetId="24">'Pernoctaciones lugar reside año'!$B$4:$M$162</definedName>
    <definedName name="_xlnm.Print_Area" localSheetId="19">'viaj alojados lugar residen acu'!$B$4:$L$163</definedName>
    <definedName name="_xlnm.Print_Area" localSheetId="17">'viaj entr lugar res año categor'!$B$4:$B$164</definedName>
    <definedName name="_xlnm.Print_Area" localSheetId="12">'viaj entrados lugar resid años '!$B$3:$K$162</definedName>
    <definedName name="_xlnm.Print_Area" localSheetId="15">'viaj entrados lugar residen apt'!$B$4:$K$22</definedName>
    <definedName name="_xlnm.Print_Area" localSheetId="16">'viaj entrados lugar residen cat'!$B$3:$B$163</definedName>
    <definedName name="_xlnm.Print_Area" localSheetId="14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52" l="1"/>
  <c r="L65" i="52"/>
  <c r="J40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74" i="52"/>
  <c r="J74" i="52"/>
  <c r="H74" i="52"/>
  <c r="F74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52" i="52"/>
  <c r="J52" i="52"/>
  <c r="H52" i="52"/>
  <c r="F52" i="52"/>
  <c r="L42" i="52"/>
  <c r="J42" i="52"/>
  <c r="H42" i="52"/>
  <c r="F42" i="52"/>
  <c r="L41" i="52"/>
  <c r="J41" i="52"/>
  <c r="H41" i="52"/>
  <c r="F41" i="52"/>
  <c r="L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30" i="52"/>
  <c r="J30" i="52"/>
  <c r="H30" i="52"/>
  <c r="F30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L8" i="52"/>
  <c r="J8" i="52"/>
  <c r="H8" i="52"/>
  <c r="F8" i="52"/>
  <c r="N75" i="52"/>
  <c r="N74" i="52"/>
  <c r="N53" i="52"/>
  <c r="N52" i="52"/>
  <c r="N31" i="52"/>
  <c r="N30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N75" i="50"/>
  <c r="L75" i="50"/>
  <c r="J75" i="50"/>
  <c r="H75" i="50"/>
  <c r="F75" i="50"/>
  <c r="M73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N53" i="50"/>
  <c r="L53" i="50"/>
  <c r="J53" i="50"/>
  <c r="H53" i="50"/>
  <c r="F53" i="50"/>
  <c r="M51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N31" i="50"/>
  <c r="L31" i="50"/>
  <c r="J31" i="50"/>
  <c r="H31" i="50"/>
  <c r="F31" i="50"/>
  <c r="M29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N9" i="50"/>
  <c r="L9" i="50"/>
  <c r="J9" i="50"/>
  <c r="H9" i="50"/>
  <c r="F9" i="50"/>
  <c r="K7" i="50"/>
  <c r="I7" i="50" s="1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N255" i="49"/>
  <c r="L255" i="49"/>
  <c r="J255" i="49"/>
  <c r="H255" i="49"/>
  <c r="F255" i="49"/>
  <c r="M253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N229" i="49"/>
  <c r="L229" i="49"/>
  <c r="J229" i="49"/>
  <c r="H229" i="49"/>
  <c r="F229" i="49"/>
  <c r="M227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N207" i="49"/>
  <c r="L207" i="49"/>
  <c r="J207" i="49"/>
  <c r="H207" i="49"/>
  <c r="F207" i="49"/>
  <c r="M205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N185" i="49"/>
  <c r="L185" i="49"/>
  <c r="J185" i="49"/>
  <c r="H185" i="49"/>
  <c r="F185" i="49"/>
  <c r="M183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N163" i="49"/>
  <c r="L163" i="49"/>
  <c r="J163" i="49"/>
  <c r="H163" i="49"/>
  <c r="F163" i="49"/>
  <c r="M161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N141" i="49"/>
  <c r="L141" i="49"/>
  <c r="J141" i="49"/>
  <c r="H141" i="49"/>
  <c r="F141" i="49"/>
  <c r="M139" i="49"/>
  <c r="K139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N119" i="49"/>
  <c r="L119" i="49"/>
  <c r="J119" i="49"/>
  <c r="H119" i="49"/>
  <c r="F119" i="49"/>
  <c r="M117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N97" i="49"/>
  <c r="L97" i="49"/>
  <c r="J97" i="49"/>
  <c r="H97" i="49"/>
  <c r="F97" i="49"/>
  <c r="M95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N75" i="49"/>
  <c r="L75" i="49"/>
  <c r="J75" i="49"/>
  <c r="H75" i="49"/>
  <c r="F75" i="49"/>
  <c r="M73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N53" i="49"/>
  <c r="L53" i="49"/>
  <c r="J53" i="49"/>
  <c r="H53" i="49"/>
  <c r="F53" i="49"/>
  <c r="M51" i="49"/>
  <c r="K51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N31" i="49"/>
  <c r="L31" i="49"/>
  <c r="J31" i="49"/>
  <c r="H31" i="49"/>
  <c r="F31" i="49"/>
  <c r="M29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N9" i="49"/>
  <c r="L9" i="49"/>
  <c r="J9" i="49"/>
  <c r="H9" i="49"/>
  <c r="F9" i="49"/>
  <c r="N8" i="49"/>
  <c r="K7" i="49"/>
  <c r="B252" i="49"/>
  <c r="B226" i="49"/>
  <c r="B204" i="49"/>
  <c r="B182" i="49"/>
  <c r="B160" i="49"/>
  <c r="B138" i="49"/>
  <c r="B116" i="49"/>
  <c r="L109" i="48"/>
  <c r="J109" i="48"/>
  <c r="H109" i="48"/>
  <c r="F109" i="48"/>
  <c r="L108" i="48"/>
  <c r="J108" i="48"/>
  <c r="H108" i="48"/>
  <c r="F108" i="48"/>
  <c r="L107" i="48"/>
  <c r="J107" i="48"/>
  <c r="H107" i="48"/>
  <c r="F107" i="48"/>
  <c r="L106" i="48"/>
  <c r="J106" i="48"/>
  <c r="H106" i="48"/>
  <c r="F106" i="48"/>
  <c r="L105" i="48"/>
  <c r="J105" i="48"/>
  <c r="H105" i="48"/>
  <c r="F105" i="48"/>
  <c r="L104" i="48"/>
  <c r="J104" i="48"/>
  <c r="H104" i="48"/>
  <c r="F104" i="48"/>
  <c r="L103" i="48"/>
  <c r="J103" i="48"/>
  <c r="H103" i="48"/>
  <c r="F103" i="48"/>
  <c r="L102" i="48"/>
  <c r="J102" i="48"/>
  <c r="H102" i="48"/>
  <c r="F102" i="48"/>
  <c r="L101" i="48"/>
  <c r="J101" i="48"/>
  <c r="H101" i="48"/>
  <c r="F101" i="48"/>
  <c r="L100" i="48"/>
  <c r="J100" i="48"/>
  <c r="H100" i="48"/>
  <c r="F100" i="48"/>
  <c r="L99" i="48"/>
  <c r="J99" i="48"/>
  <c r="H99" i="48"/>
  <c r="F99" i="48"/>
  <c r="L98" i="48"/>
  <c r="J98" i="48"/>
  <c r="H98" i="48"/>
  <c r="F98" i="48"/>
  <c r="N97" i="48"/>
  <c r="L97" i="48"/>
  <c r="J97" i="48"/>
  <c r="H97" i="48"/>
  <c r="F97" i="48"/>
  <c r="N96" i="48"/>
  <c r="L96" i="48"/>
  <c r="J96" i="48"/>
  <c r="H96" i="48"/>
  <c r="L87" i="48"/>
  <c r="J87" i="48"/>
  <c r="H87" i="48"/>
  <c r="F87" i="48"/>
  <c r="L86" i="48"/>
  <c r="J86" i="48"/>
  <c r="H86" i="48"/>
  <c r="F86" i="48"/>
  <c r="L85" i="48"/>
  <c r="J85" i="48"/>
  <c r="H85" i="48"/>
  <c r="F85" i="48"/>
  <c r="L84" i="48"/>
  <c r="J84" i="48"/>
  <c r="H84" i="48"/>
  <c r="F84" i="48"/>
  <c r="L83" i="48"/>
  <c r="J83" i="48"/>
  <c r="H83" i="48"/>
  <c r="F83" i="48"/>
  <c r="L82" i="48"/>
  <c r="J82" i="48"/>
  <c r="H82" i="48"/>
  <c r="F82" i="48"/>
  <c r="L81" i="48"/>
  <c r="J81" i="48"/>
  <c r="H81" i="48"/>
  <c r="F81" i="48"/>
  <c r="L80" i="48"/>
  <c r="J80" i="48"/>
  <c r="H80" i="48"/>
  <c r="F80" i="48"/>
  <c r="L79" i="48"/>
  <c r="J79" i="48"/>
  <c r="H79" i="48"/>
  <c r="F79" i="48"/>
  <c r="L78" i="48"/>
  <c r="J78" i="48"/>
  <c r="H78" i="48"/>
  <c r="F78" i="48"/>
  <c r="L77" i="48"/>
  <c r="J77" i="48"/>
  <c r="H77" i="48"/>
  <c r="F77" i="48"/>
  <c r="L76" i="48"/>
  <c r="J76" i="48"/>
  <c r="H76" i="48"/>
  <c r="F76" i="48"/>
  <c r="N75" i="48"/>
  <c r="L75" i="48"/>
  <c r="J75" i="48"/>
  <c r="H75" i="48"/>
  <c r="F75" i="48"/>
  <c r="N74" i="48"/>
  <c r="L74" i="48"/>
  <c r="J74" i="48"/>
  <c r="H74" i="48"/>
  <c r="L65" i="48"/>
  <c r="J65" i="48"/>
  <c r="H65" i="48"/>
  <c r="F65" i="48"/>
  <c r="L64" i="48"/>
  <c r="J64" i="48"/>
  <c r="H64" i="48"/>
  <c r="F64" i="48"/>
  <c r="L63" i="48"/>
  <c r="J63" i="48"/>
  <c r="H63" i="48"/>
  <c r="F63" i="48"/>
  <c r="L62" i="48"/>
  <c r="J62" i="48"/>
  <c r="H62" i="48"/>
  <c r="F62" i="48"/>
  <c r="L61" i="48"/>
  <c r="J61" i="48"/>
  <c r="H61" i="48"/>
  <c r="F61" i="48"/>
  <c r="L60" i="48"/>
  <c r="J60" i="48"/>
  <c r="H60" i="48"/>
  <c r="F60" i="48"/>
  <c r="L59" i="48"/>
  <c r="J59" i="48"/>
  <c r="H59" i="48"/>
  <c r="F59" i="48"/>
  <c r="L58" i="48"/>
  <c r="J58" i="48"/>
  <c r="H58" i="48"/>
  <c r="F58" i="48"/>
  <c r="L57" i="48"/>
  <c r="J57" i="48"/>
  <c r="H57" i="48"/>
  <c r="F57" i="48"/>
  <c r="L56" i="48"/>
  <c r="J56" i="48"/>
  <c r="H56" i="48"/>
  <c r="F56" i="48"/>
  <c r="L55" i="48"/>
  <c r="J55" i="48"/>
  <c r="H55" i="48"/>
  <c r="F55" i="48"/>
  <c r="L54" i="48"/>
  <c r="J54" i="48"/>
  <c r="H54" i="48"/>
  <c r="F54" i="48"/>
  <c r="N53" i="48"/>
  <c r="L53" i="48"/>
  <c r="J53" i="48"/>
  <c r="H53" i="48"/>
  <c r="F53" i="48"/>
  <c r="N52" i="48"/>
  <c r="L52" i="48"/>
  <c r="J52" i="48"/>
  <c r="H52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N31" i="48"/>
  <c r="L31" i="48"/>
  <c r="J31" i="48"/>
  <c r="H31" i="48"/>
  <c r="F31" i="48"/>
  <c r="N30" i="48"/>
  <c r="L30" i="48"/>
  <c r="J30" i="48"/>
  <c r="H30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N9" i="48"/>
  <c r="L9" i="48"/>
  <c r="J9" i="48"/>
  <c r="H9" i="48"/>
  <c r="F9" i="48"/>
  <c r="N8" i="48"/>
  <c r="K7" i="48"/>
  <c r="I7" i="48" s="1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N273" i="47"/>
  <c r="L273" i="47"/>
  <c r="J273" i="47"/>
  <c r="H273" i="47"/>
  <c r="F273" i="47"/>
  <c r="N272" i="47"/>
  <c r="M271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N251" i="47"/>
  <c r="L251" i="47"/>
  <c r="J251" i="47"/>
  <c r="H251" i="47"/>
  <c r="F251" i="47"/>
  <c r="M249" i="47"/>
  <c r="N250" i="47" s="1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N229" i="47"/>
  <c r="L229" i="47"/>
  <c r="J229" i="47"/>
  <c r="H229" i="47"/>
  <c r="F229" i="47"/>
  <c r="N228" i="47"/>
  <c r="M227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N207" i="47"/>
  <c r="L207" i="47"/>
  <c r="J207" i="47"/>
  <c r="H207" i="47"/>
  <c r="F207" i="47"/>
  <c r="N206" i="47"/>
  <c r="M205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N185" i="47"/>
  <c r="L185" i="47"/>
  <c r="J185" i="47"/>
  <c r="H185" i="47"/>
  <c r="F185" i="47"/>
  <c r="M183" i="47"/>
  <c r="N184" i="47" s="1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N163" i="47"/>
  <c r="L163" i="47"/>
  <c r="J163" i="47"/>
  <c r="H163" i="47"/>
  <c r="F163" i="47"/>
  <c r="N162" i="47"/>
  <c r="M161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N141" i="47"/>
  <c r="L141" i="47"/>
  <c r="J141" i="47"/>
  <c r="H141" i="47"/>
  <c r="F141" i="47"/>
  <c r="M139" i="47"/>
  <c r="N140" i="47" s="1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N119" i="47"/>
  <c r="L119" i="47"/>
  <c r="J119" i="47"/>
  <c r="H119" i="47"/>
  <c r="F119" i="47"/>
  <c r="M117" i="47"/>
  <c r="N118" i="47" s="1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N97" i="47"/>
  <c r="L97" i="47"/>
  <c r="J97" i="47"/>
  <c r="H97" i="47"/>
  <c r="F97" i="47"/>
  <c r="N96" i="47"/>
  <c r="M95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N75" i="47"/>
  <c r="L75" i="47"/>
  <c r="J75" i="47"/>
  <c r="H75" i="47"/>
  <c r="F75" i="47"/>
  <c r="N74" i="47"/>
  <c r="M73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N53" i="47"/>
  <c r="L53" i="47"/>
  <c r="J53" i="47"/>
  <c r="H53" i="47"/>
  <c r="F53" i="47"/>
  <c r="N52" i="47"/>
  <c r="M51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N31" i="47"/>
  <c r="L31" i="47"/>
  <c r="J31" i="47"/>
  <c r="H31" i="47"/>
  <c r="F31" i="47"/>
  <c r="M29" i="47"/>
  <c r="N30" i="47" s="1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N9" i="47"/>
  <c r="L9" i="47"/>
  <c r="J9" i="47"/>
  <c r="H9" i="47"/>
  <c r="F9" i="47"/>
  <c r="N8" i="47"/>
  <c r="K7" i="47"/>
  <c r="K183" i="47" s="1"/>
  <c r="L184" i="47" s="1"/>
  <c r="B270" i="47"/>
  <c r="B248" i="47"/>
  <c r="B226" i="47"/>
  <c r="B204" i="47"/>
  <c r="B182" i="47"/>
  <c r="B160" i="47"/>
  <c r="B138" i="47"/>
  <c r="B116" i="47"/>
  <c r="I29" i="50" l="1"/>
  <c r="G7" i="50"/>
  <c r="J8" i="50"/>
  <c r="I51" i="50"/>
  <c r="I73" i="50"/>
  <c r="K29" i="50"/>
  <c r="L30" i="50" s="1"/>
  <c r="K51" i="50"/>
  <c r="K73" i="50"/>
  <c r="L8" i="50"/>
  <c r="N8" i="50"/>
  <c r="K227" i="49"/>
  <c r="I7" i="49"/>
  <c r="K29" i="49"/>
  <c r="K117" i="49"/>
  <c r="K95" i="49"/>
  <c r="K183" i="49"/>
  <c r="K205" i="49"/>
  <c r="K73" i="49"/>
  <c r="K161" i="49"/>
  <c r="K253" i="49"/>
  <c r="G7" i="48"/>
  <c r="J8" i="48"/>
  <c r="L8" i="48"/>
  <c r="K227" i="47"/>
  <c r="L228" i="47" s="1"/>
  <c r="K271" i="47"/>
  <c r="L272" i="47" s="1"/>
  <c r="K29" i="47"/>
  <c r="L30" i="47" s="1"/>
  <c r="K205" i="47"/>
  <c r="L206" i="47" s="1"/>
  <c r="K51" i="47"/>
  <c r="L52" i="47" s="1"/>
  <c r="K73" i="47"/>
  <c r="L74" i="47" s="1"/>
  <c r="K249" i="47"/>
  <c r="L250" i="47" s="1"/>
  <c r="K95" i="47"/>
  <c r="L96" i="47" s="1"/>
  <c r="K117" i="47"/>
  <c r="L118" i="47" s="1"/>
  <c r="L8" i="47"/>
  <c r="K139" i="47"/>
  <c r="L140" i="47" s="1"/>
  <c r="K161" i="47"/>
  <c r="L162" i="47" s="1"/>
  <c r="I7" i="47"/>
  <c r="N74" i="50" l="1"/>
  <c r="L74" i="50"/>
  <c r="G51" i="50"/>
  <c r="G29" i="50"/>
  <c r="E7" i="50"/>
  <c r="G73" i="50"/>
  <c r="J30" i="50"/>
  <c r="L52" i="50"/>
  <c r="N52" i="50"/>
  <c r="N30" i="50"/>
  <c r="I227" i="49"/>
  <c r="I139" i="49"/>
  <c r="I51" i="49"/>
  <c r="I253" i="49"/>
  <c r="I161" i="49"/>
  <c r="I73" i="49"/>
  <c r="G7" i="49"/>
  <c r="J8" i="49" s="1"/>
  <c r="I183" i="49"/>
  <c r="I95" i="49"/>
  <c r="I205" i="49"/>
  <c r="I117" i="49"/>
  <c r="I29" i="49"/>
  <c r="L8" i="49"/>
  <c r="E7" i="48"/>
  <c r="H8" i="48"/>
  <c r="I205" i="47"/>
  <c r="J206" i="47" s="1"/>
  <c r="I29" i="47"/>
  <c r="J30" i="47" s="1"/>
  <c r="I183" i="47"/>
  <c r="J184" i="47" s="1"/>
  <c r="G7" i="47"/>
  <c r="I161" i="47"/>
  <c r="J162" i="47" s="1"/>
  <c r="I139" i="47"/>
  <c r="J140" i="47" s="1"/>
  <c r="J8" i="47"/>
  <c r="I117" i="47"/>
  <c r="J118" i="47" s="1"/>
  <c r="I95" i="47"/>
  <c r="J96" i="47" s="1"/>
  <c r="I73" i="47"/>
  <c r="J74" i="47" s="1"/>
  <c r="I227" i="47"/>
  <c r="J228" i="47" s="1"/>
  <c r="I271" i="47"/>
  <c r="J272" i="47" s="1"/>
  <c r="I249" i="47"/>
  <c r="J250" i="47" s="1"/>
  <c r="I51" i="47"/>
  <c r="J52" i="47" s="1"/>
  <c r="E73" i="50" l="1"/>
  <c r="E51" i="50"/>
  <c r="E29" i="50"/>
  <c r="F8" i="50"/>
  <c r="C7" i="50"/>
  <c r="H30" i="50"/>
  <c r="H52" i="50"/>
  <c r="H74" i="50"/>
  <c r="J52" i="50"/>
  <c r="H8" i="50"/>
  <c r="J74" i="50"/>
  <c r="E7" i="49"/>
  <c r="G227" i="49"/>
  <c r="H228" i="49" s="1"/>
  <c r="G139" i="49"/>
  <c r="H140" i="49" s="1"/>
  <c r="G51" i="49"/>
  <c r="H52" i="49" s="1"/>
  <c r="H8" i="49"/>
  <c r="G95" i="49"/>
  <c r="H96" i="49" s="1"/>
  <c r="G253" i="49"/>
  <c r="H254" i="49" s="1"/>
  <c r="G161" i="49"/>
  <c r="H162" i="49" s="1"/>
  <c r="G73" i="49"/>
  <c r="H74" i="49" s="1"/>
  <c r="G183" i="49"/>
  <c r="H184" i="49" s="1"/>
  <c r="G205" i="49"/>
  <c r="H206" i="49" s="1"/>
  <c r="G117" i="49"/>
  <c r="H118" i="49" s="1"/>
  <c r="G29" i="49"/>
  <c r="H30" i="49" s="1"/>
  <c r="C7" i="48"/>
  <c r="F8" i="48"/>
  <c r="G227" i="47"/>
  <c r="H228" i="47" s="1"/>
  <c r="G51" i="47"/>
  <c r="H52" i="47" s="1"/>
  <c r="G205" i="47"/>
  <c r="H206" i="47" s="1"/>
  <c r="G29" i="47"/>
  <c r="H30" i="47" s="1"/>
  <c r="E7" i="47"/>
  <c r="G183" i="47"/>
  <c r="H184" i="47" s="1"/>
  <c r="G161" i="47"/>
  <c r="H162" i="47" s="1"/>
  <c r="G139" i="47"/>
  <c r="H140" i="47" s="1"/>
  <c r="H8" i="47"/>
  <c r="G117" i="47"/>
  <c r="H118" i="47" s="1"/>
  <c r="G249" i="47"/>
  <c r="H250" i="47" s="1"/>
  <c r="G271" i="47"/>
  <c r="H272" i="47" s="1"/>
  <c r="G95" i="47"/>
  <c r="H96" i="47" s="1"/>
  <c r="G73" i="47"/>
  <c r="H74" i="47" s="1"/>
  <c r="C73" i="50" l="1"/>
  <c r="D74" i="50" s="1"/>
  <c r="C51" i="50"/>
  <c r="D52" i="50" s="1"/>
  <c r="C29" i="50"/>
  <c r="D30" i="50" s="1"/>
  <c r="D8" i="50"/>
  <c r="F30" i="50"/>
  <c r="F74" i="50"/>
  <c r="E205" i="49"/>
  <c r="F206" i="49" s="1"/>
  <c r="E117" i="49"/>
  <c r="F118" i="49" s="1"/>
  <c r="E29" i="49"/>
  <c r="F30" i="49" s="1"/>
  <c r="C7" i="49"/>
  <c r="E227" i="49"/>
  <c r="F228" i="49" s="1"/>
  <c r="E139" i="49"/>
  <c r="F140" i="49" s="1"/>
  <c r="E51" i="49"/>
  <c r="F52" i="49" s="1"/>
  <c r="F8" i="49"/>
  <c r="E253" i="49"/>
  <c r="F254" i="49" s="1"/>
  <c r="E161" i="49"/>
  <c r="F162" i="49" s="1"/>
  <c r="E73" i="49"/>
  <c r="F74" i="49" s="1"/>
  <c r="E183" i="49"/>
  <c r="F184" i="49" s="1"/>
  <c r="E95" i="49"/>
  <c r="F96" i="49" s="1"/>
  <c r="E73" i="48"/>
  <c r="F74" i="48" s="1"/>
  <c r="C73" i="48"/>
  <c r="D74" i="48" s="1"/>
  <c r="E29" i="48"/>
  <c r="F30" i="48" s="1"/>
  <c r="E95" i="48"/>
  <c r="F96" i="48" s="1"/>
  <c r="C29" i="48"/>
  <c r="D30" i="48" s="1"/>
  <c r="E51" i="48"/>
  <c r="F52" i="48" s="1"/>
  <c r="C95" i="48"/>
  <c r="D96" i="48" s="1"/>
  <c r="C51" i="48"/>
  <c r="D52" i="48" s="1"/>
  <c r="D8" i="48"/>
  <c r="E249" i="47"/>
  <c r="F250" i="47" s="1"/>
  <c r="E73" i="47"/>
  <c r="F74" i="47" s="1"/>
  <c r="E227" i="47"/>
  <c r="F228" i="47" s="1"/>
  <c r="E51" i="47"/>
  <c r="F52" i="47" s="1"/>
  <c r="E205" i="47"/>
  <c r="F206" i="47" s="1"/>
  <c r="E29" i="47"/>
  <c r="F30" i="47" s="1"/>
  <c r="E183" i="47"/>
  <c r="F184" i="47" s="1"/>
  <c r="C7" i="47"/>
  <c r="E161" i="47"/>
  <c r="F162" i="47" s="1"/>
  <c r="E139" i="47"/>
  <c r="F140" i="47" s="1"/>
  <c r="F8" i="47"/>
  <c r="E271" i="47"/>
  <c r="F272" i="47" s="1"/>
  <c r="E117" i="47"/>
  <c r="F118" i="47" s="1"/>
  <c r="E95" i="47"/>
  <c r="F96" i="47" s="1"/>
  <c r="F52" i="50" l="1"/>
  <c r="C205" i="49"/>
  <c r="D206" i="49" s="1"/>
  <c r="C117" i="49"/>
  <c r="D118" i="49" s="1"/>
  <c r="C29" i="49"/>
  <c r="D30" i="49" s="1"/>
  <c r="C161" i="49"/>
  <c r="D162" i="49" s="1"/>
  <c r="C227" i="49"/>
  <c r="D228" i="49" s="1"/>
  <c r="C139" i="49"/>
  <c r="D140" i="49" s="1"/>
  <c r="C51" i="49"/>
  <c r="D52" i="49" s="1"/>
  <c r="C253" i="49"/>
  <c r="D254" i="49" s="1"/>
  <c r="C73" i="49"/>
  <c r="D74" i="49" s="1"/>
  <c r="D8" i="49"/>
  <c r="C183" i="49"/>
  <c r="D184" i="49" s="1"/>
  <c r="C95" i="49"/>
  <c r="D96" i="49" s="1"/>
  <c r="C271" i="47"/>
  <c r="D272" i="47" s="1"/>
  <c r="C95" i="47"/>
  <c r="D96" i="47" s="1"/>
  <c r="C249" i="47"/>
  <c r="D250" i="47" s="1"/>
  <c r="C73" i="47"/>
  <c r="D74" i="47" s="1"/>
  <c r="C227" i="47"/>
  <c r="D228" i="47" s="1"/>
  <c r="C51" i="47"/>
  <c r="D52" i="47" s="1"/>
  <c r="C205" i="47"/>
  <c r="D206" i="47" s="1"/>
  <c r="C29" i="47"/>
  <c r="D30" i="47" s="1"/>
  <c r="C183" i="47"/>
  <c r="D184" i="47" s="1"/>
  <c r="C161" i="47"/>
  <c r="D162" i="47" s="1"/>
  <c r="D8" i="47"/>
  <c r="C117" i="47"/>
  <c r="D118" i="47" s="1"/>
  <c r="C139" i="47"/>
  <c r="D140" i="47" s="1"/>
  <c r="O135" i="43" l="1"/>
  <c r="M135" i="43"/>
  <c r="K135" i="43"/>
  <c r="N5" i="43"/>
  <c r="M5" i="43"/>
  <c r="L5" i="43"/>
  <c r="F5" i="43"/>
  <c r="K135" i="42"/>
  <c r="I135" i="42"/>
  <c r="H135" i="42"/>
  <c r="G135" i="42"/>
  <c r="T5" i="42"/>
  <c r="S5" i="42"/>
  <c r="R5" i="42"/>
  <c r="Q5" i="42"/>
  <c r="N5" i="42"/>
  <c r="J5" i="42"/>
  <c r="H5" i="42"/>
  <c r="F5" i="42"/>
  <c r="M135" i="41"/>
  <c r="K135" i="41"/>
  <c r="H135" i="41"/>
  <c r="M133" i="40"/>
  <c r="K133" i="40"/>
  <c r="L133" i="40"/>
  <c r="N133" i="40"/>
  <c r="P5" i="40"/>
  <c r="H5" i="40"/>
  <c r="F5" i="40"/>
  <c r="O133" i="39"/>
  <c r="L133" i="39"/>
  <c r="G133" i="39"/>
  <c r="Q5" i="39"/>
  <c r="N5" i="39"/>
  <c r="F5" i="39"/>
  <c r="N133" i="38"/>
  <c r="K133" i="38"/>
  <c r="M133" i="38"/>
  <c r="H133" i="38"/>
  <c r="P5" i="38"/>
  <c r="N5" i="38"/>
  <c r="H5" i="38"/>
  <c r="F5" i="38"/>
  <c r="I123" i="37"/>
  <c r="H123" i="37"/>
  <c r="T5" i="37"/>
  <c r="S5" i="37"/>
  <c r="P5" i="37"/>
  <c r="R5" i="37"/>
  <c r="M5" i="37"/>
  <c r="L5" i="37"/>
  <c r="K5" i="37"/>
  <c r="I5" i="37"/>
  <c r="H5" i="37"/>
  <c r="AK29" i="35"/>
  <c r="H7" i="35"/>
  <c r="J96" i="31"/>
  <c r="L96" i="31"/>
  <c r="D96" i="31"/>
  <c r="L74" i="31"/>
  <c r="F74" i="31"/>
  <c r="D74" i="31"/>
  <c r="J52" i="31"/>
  <c r="D52" i="31"/>
  <c r="L52" i="31"/>
  <c r="F52" i="31"/>
  <c r="L30" i="31"/>
  <c r="F30" i="31"/>
  <c r="D30" i="31"/>
  <c r="N8" i="31"/>
  <c r="H8" i="31"/>
  <c r="M51" i="31"/>
  <c r="N52" i="31" s="1"/>
  <c r="J8" i="31"/>
  <c r="J272" i="30"/>
  <c r="H272" i="30"/>
  <c r="L272" i="30"/>
  <c r="D272" i="30"/>
  <c r="B270" i="30"/>
  <c r="J250" i="30"/>
  <c r="D250" i="30"/>
  <c r="N250" i="30"/>
  <c r="L250" i="30"/>
  <c r="H250" i="30"/>
  <c r="F250" i="30"/>
  <c r="B248" i="30"/>
  <c r="H228" i="30"/>
  <c r="J228" i="30"/>
  <c r="D228" i="30"/>
  <c r="B226" i="30"/>
  <c r="H206" i="30"/>
  <c r="D206" i="30"/>
  <c r="N206" i="30"/>
  <c r="L206" i="30"/>
  <c r="J206" i="30"/>
  <c r="F206" i="30"/>
  <c r="B204" i="30"/>
  <c r="L184" i="30"/>
  <c r="J184" i="30"/>
  <c r="F184" i="30"/>
  <c r="B182" i="30"/>
  <c r="J162" i="30"/>
  <c r="H162" i="30"/>
  <c r="L162" i="30"/>
  <c r="D162" i="30"/>
  <c r="B160" i="30"/>
  <c r="D140" i="30"/>
  <c r="N140" i="30"/>
  <c r="J140" i="30"/>
  <c r="H140" i="30"/>
  <c r="B138" i="30"/>
  <c r="J118" i="30"/>
  <c r="N118" i="30"/>
  <c r="L118" i="30"/>
  <c r="F118" i="30"/>
  <c r="D118" i="30"/>
  <c r="B116" i="30"/>
  <c r="D96" i="30"/>
  <c r="N96" i="30"/>
  <c r="H96" i="30"/>
  <c r="D74" i="30"/>
  <c r="J74" i="30"/>
  <c r="H74" i="30"/>
  <c r="F74" i="30"/>
  <c r="H30" i="30"/>
  <c r="J30" i="30"/>
  <c r="F30" i="30"/>
  <c r="D30" i="30"/>
  <c r="J8" i="30"/>
  <c r="D8" i="30"/>
  <c r="N8" i="30"/>
  <c r="L8" i="30"/>
  <c r="H8" i="30"/>
  <c r="F8" i="30"/>
  <c r="B4" i="28"/>
  <c r="B4" i="26"/>
  <c r="J7" i="22"/>
  <c r="B4" i="22"/>
  <c r="B4" i="19"/>
  <c r="B3" i="18"/>
  <c r="I7" i="17"/>
  <c r="B4" i="17"/>
  <c r="W7" i="16"/>
  <c r="V7" i="16"/>
  <c r="U7" i="16"/>
  <c r="K7" i="16"/>
  <c r="J7" i="16"/>
  <c r="I7" i="16"/>
  <c r="B4" i="16"/>
  <c r="J9" i="14"/>
  <c r="B6" i="14"/>
  <c r="W6" i="13"/>
  <c r="V6" i="13"/>
  <c r="U6" i="13"/>
  <c r="K6" i="13"/>
  <c r="J6" i="13"/>
  <c r="B3" i="13"/>
  <c r="S6" i="6"/>
  <c r="K6" i="6"/>
  <c r="B3" i="6"/>
  <c r="B3" i="5"/>
  <c r="L152" i="3"/>
  <c r="K152" i="3"/>
  <c r="L79" i="3"/>
  <c r="L6" i="3"/>
  <c r="J6" i="3"/>
  <c r="J31" i="2"/>
  <c r="L6" i="2"/>
  <c r="B39" i="1"/>
  <c r="B38" i="1"/>
  <c r="B37" i="1"/>
  <c r="K74" i="2" l="1"/>
  <c r="J74" i="2"/>
  <c r="K47" i="3"/>
  <c r="J47" i="3"/>
  <c r="E17" i="2"/>
  <c r="L37" i="2"/>
  <c r="H68" i="2"/>
  <c r="V50" i="5"/>
  <c r="T50" i="5"/>
  <c r="K20" i="2"/>
  <c r="J20" i="2"/>
  <c r="L33" i="2"/>
  <c r="I42" i="2"/>
  <c r="L39" i="2"/>
  <c r="H17" i="2"/>
  <c r="L23" i="2"/>
  <c r="G43" i="2"/>
  <c r="E67" i="2"/>
  <c r="L32" i="2"/>
  <c r="L36" i="2"/>
  <c r="I43" i="2"/>
  <c r="L40" i="2"/>
  <c r="F67" i="2"/>
  <c r="L20" i="3"/>
  <c r="L24" i="3"/>
  <c r="L28" i="3"/>
  <c r="L32" i="3"/>
  <c r="L36" i="3"/>
  <c r="L52" i="5"/>
  <c r="J52" i="5"/>
  <c r="E18" i="2"/>
  <c r="L34" i="2"/>
  <c r="L38" i="2"/>
  <c r="J19" i="2"/>
  <c r="K19" i="2"/>
  <c r="H67" i="2"/>
  <c r="L17" i="3"/>
  <c r="H18" i="2"/>
  <c r="L7" i="3"/>
  <c r="L9" i="3"/>
  <c r="L11" i="3"/>
  <c r="L13" i="3"/>
  <c r="L15" i="3"/>
  <c r="L21" i="3"/>
  <c r="L25" i="3"/>
  <c r="L29" i="3"/>
  <c r="L33" i="3"/>
  <c r="L37" i="3"/>
  <c r="L22" i="2"/>
  <c r="L24" i="2"/>
  <c r="K49" i="2"/>
  <c r="J49" i="2"/>
  <c r="G42" i="2"/>
  <c r="E68" i="2"/>
  <c r="L18" i="3"/>
  <c r="L35" i="2"/>
  <c r="F68" i="2"/>
  <c r="L22" i="3"/>
  <c r="L26" i="3"/>
  <c r="L30" i="3"/>
  <c r="L34" i="3"/>
  <c r="L38" i="3"/>
  <c r="W12" i="5"/>
  <c r="W23" i="5"/>
  <c r="W39" i="5"/>
  <c r="U47" i="5"/>
  <c r="S47" i="5"/>
  <c r="O10" i="9"/>
  <c r="U9" i="5"/>
  <c r="S9" i="5"/>
  <c r="U20" i="5"/>
  <c r="S20" i="5"/>
  <c r="W36" i="5"/>
  <c r="E16" i="9"/>
  <c r="I20" i="9"/>
  <c r="W22" i="5"/>
  <c r="V46" i="5"/>
  <c r="T46" i="5"/>
  <c r="I12" i="9"/>
  <c r="M16" i="9"/>
  <c r="Q20" i="9"/>
  <c r="W38" i="5"/>
  <c r="Q12" i="9"/>
  <c r="G18" i="9"/>
  <c r="I140" i="13"/>
  <c r="J140" i="13"/>
  <c r="L208" i="3"/>
  <c r="L209" i="3"/>
  <c r="L210" i="3"/>
  <c r="L211" i="3"/>
  <c r="L212" i="3"/>
  <c r="L213" i="3"/>
  <c r="L214" i="3"/>
  <c r="L215" i="3"/>
  <c r="L216" i="3"/>
  <c r="L217" i="3"/>
  <c r="L218" i="3"/>
  <c r="G10" i="9"/>
  <c r="K14" i="9"/>
  <c r="O18" i="9"/>
  <c r="G9" i="9"/>
  <c r="O9" i="9"/>
  <c r="I11" i="9"/>
  <c r="Q11" i="9"/>
  <c r="K13" i="9"/>
  <c r="E15" i="9"/>
  <c r="M15" i="9"/>
  <c r="G17" i="9"/>
  <c r="O17" i="9"/>
  <c r="I19" i="9"/>
  <c r="Q19" i="9"/>
  <c r="K21" i="9"/>
  <c r="D9" i="11"/>
  <c r="D13" i="11"/>
  <c r="D17" i="11"/>
  <c r="D21" i="11"/>
  <c r="D33" i="11"/>
  <c r="D37" i="11"/>
  <c r="D41" i="11"/>
  <c r="D57" i="11"/>
  <c r="D61" i="11"/>
  <c r="D65" i="11"/>
  <c r="I10" i="9"/>
  <c r="Q10" i="9"/>
  <c r="K12" i="9"/>
  <c r="E14" i="9"/>
  <c r="M14" i="9"/>
  <c r="G16" i="9"/>
  <c r="O16" i="9"/>
  <c r="I18" i="9"/>
  <c r="Q18" i="9"/>
  <c r="K20" i="9"/>
  <c r="D78" i="11"/>
  <c r="D82" i="11"/>
  <c r="D86" i="11"/>
  <c r="D90" i="11"/>
  <c r="D102" i="11"/>
  <c r="D106" i="11"/>
  <c r="D110" i="11"/>
  <c r="J27" i="13"/>
  <c r="I27" i="13"/>
  <c r="I9" i="9"/>
  <c r="Q9" i="9"/>
  <c r="K11" i="9"/>
  <c r="E13" i="9"/>
  <c r="M13" i="9"/>
  <c r="G15" i="9"/>
  <c r="O15" i="9"/>
  <c r="I17" i="9"/>
  <c r="Q17" i="9"/>
  <c r="K19" i="9"/>
  <c r="E21" i="9"/>
  <c r="M21" i="9"/>
  <c r="D10" i="11"/>
  <c r="D14" i="11"/>
  <c r="D18" i="11"/>
  <c r="D34" i="11"/>
  <c r="D38" i="11"/>
  <c r="D42" i="11"/>
  <c r="D54" i="11"/>
  <c r="D58" i="11"/>
  <c r="D62" i="11"/>
  <c r="D66" i="11"/>
  <c r="J19" i="16"/>
  <c r="I19" i="16"/>
  <c r="K10" i="9"/>
  <c r="E12" i="9"/>
  <c r="M12" i="9"/>
  <c r="G14" i="9"/>
  <c r="O14" i="9"/>
  <c r="I16" i="9"/>
  <c r="Q16" i="9"/>
  <c r="K18" i="9"/>
  <c r="E20" i="9"/>
  <c r="M20" i="9"/>
  <c r="D79" i="11"/>
  <c r="D83" i="11"/>
  <c r="D87" i="11"/>
  <c r="D103" i="11"/>
  <c r="D107" i="11"/>
  <c r="D111" i="11"/>
  <c r="S22" i="14"/>
  <c r="U17" i="16"/>
  <c r="V17" i="16"/>
  <c r="K9" i="9"/>
  <c r="E11" i="9"/>
  <c r="M11" i="9"/>
  <c r="G13" i="9"/>
  <c r="O13" i="9"/>
  <c r="I15" i="9"/>
  <c r="Q15" i="9"/>
  <c r="K17" i="9"/>
  <c r="E19" i="9"/>
  <c r="M19" i="9"/>
  <c r="G21" i="9"/>
  <c r="O21" i="9"/>
  <c r="D11" i="11"/>
  <c r="D15" i="11"/>
  <c r="D19" i="11"/>
  <c r="D31" i="11"/>
  <c r="D35" i="11"/>
  <c r="D39" i="11"/>
  <c r="D43" i="11"/>
  <c r="D55" i="11"/>
  <c r="D59" i="11"/>
  <c r="D63" i="11"/>
  <c r="D67" i="11"/>
  <c r="T9" i="16"/>
  <c r="E10" i="9"/>
  <c r="M10" i="9"/>
  <c r="G12" i="9"/>
  <c r="O12" i="9"/>
  <c r="I14" i="9"/>
  <c r="Q14" i="9"/>
  <c r="K16" i="9"/>
  <c r="E18" i="9"/>
  <c r="M18" i="9"/>
  <c r="G20" i="9"/>
  <c r="O20" i="9"/>
  <c r="D80" i="11"/>
  <c r="D84" i="11"/>
  <c r="D88" i="11"/>
  <c r="D100" i="11"/>
  <c r="D104" i="11"/>
  <c r="D108" i="11"/>
  <c r="D112" i="11"/>
  <c r="J15" i="14"/>
  <c r="I15" i="14"/>
  <c r="H23" i="14"/>
  <c r="E9" i="9"/>
  <c r="M9" i="9"/>
  <c r="G11" i="9"/>
  <c r="O11" i="9"/>
  <c r="I13" i="9"/>
  <c r="Q13" i="9"/>
  <c r="K15" i="9"/>
  <c r="E17" i="9"/>
  <c r="M17" i="9"/>
  <c r="G19" i="9"/>
  <c r="O19" i="9"/>
  <c r="I21" i="9"/>
  <c r="D8" i="11"/>
  <c r="D12" i="11"/>
  <c r="D16" i="11"/>
  <c r="D20" i="11"/>
  <c r="D32" i="11"/>
  <c r="D36" i="11"/>
  <c r="D40" i="11"/>
  <c r="D44" i="11"/>
  <c r="D56" i="11"/>
  <c r="D60" i="11"/>
  <c r="D64" i="11"/>
  <c r="V18" i="16"/>
  <c r="U18" i="16"/>
  <c r="D77" i="11"/>
  <c r="D81" i="11"/>
  <c r="D85" i="11"/>
  <c r="D89" i="11"/>
  <c r="D101" i="11"/>
  <c r="D105" i="11"/>
  <c r="D109" i="11"/>
  <c r="D113" i="11"/>
  <c r="J14" i="14"/>
  <c r="I14" i="14"/>
  <c r="J22" i="14"/>
  <c r="I22" i="14"/>
  <c r="J13" i="14"/>
  <c r="I13" i="14"/>
  <c r="J21" i="14"/>
  <c r="I21" i="14"/>
  <c r="J12" i="14"/>
  <c r="I12" i="14"/>
  <c r="J20" i="14"/>
  <c r="I20" i="14"/>
  <c r="D37" i="14"/>
  <c r="D51" i="14"/>
  <c r="D65" i="14"/>
  <c r="D79" i="14"/>
  <c r="D93" i="14"/>
  <c r="D107" i="14"/>
  <c r="D121" i="14"/>
  <c r="D135" i="14"/>
  <c r="D149" i="14"/>
  <c r="D163" i="14"/>
  <c r="Q9" i="18"/>
  <c r="J11" i="14"/>
  <c r="I11" i="14"/>
  <c r="D23" i="14"/>
  <c r="J19" i="14"/>
  <c r="I19" i="14"/>
  <c r="E37" i="14"/>
  <c r="E51" i="14"/>
  <c r="E65" i="14"/>
  <c r="E79" i="14"/>
  <c r="E93" i="14"/>
  <c r="E107" i="14"/>
  <c r="E121" i="14"/>
  <c r="E135" i="14"/>
  <c r="E149" i="14"/>
  <c r="E163" i="14"/>
  <c r="E23" i="14"/>
  <c r="J18" i="14"/>
  <c r="I18" i="14"/>
  <c r="F37" i="14"/>
  <c r="F51" i="14"/>
  <c r="F65" i="14"/>
  <c r="F79" i="14"/>
  <c r="F93" i="14"/>
  <c r="F107" i="14"/>
  <c r="F121" i="14"/>
  <c r="F135" i="14"/>
  <c r="F149" i="14"/>
  <c r="F163" i="14"/>
  <c r="J13" i="16"/>
  <c r="I13" i="16"/>
  <c r="J17" i="16"/>
  <c r="I17" i="16"/>
  <c r="V17" i="17"/>
  <c r="U17" i="17"/>
  <c r="I9" i="18"/>
  <c r="F23" i="14"/>
  <c r="I17" i="14"/>
  <c r="J17" i="14"/>
  <c r="G37" i="14"/>
  <c r="G51" i="14"/>
  <c r="G65" i="14"/>
  <c r="G79" i="14"/>
  <c r="G93" i="14"/>
  <c r="G107" i="14"/>
  <c r="G121" i="14"/>
  <c r="G135" i="14"/>
  <c r="G149" i="14"/>
  <c r="G163" i="14"/>
  <c r="G9" i="16"/>
  <c r="R9" i="16"/>
  <c r="U13" i="16"/>
  <c r="V13" i="16"/>
  <c r="G23" i="14"/>
  <c r="J16" i="14"/>
  <c r="I16" i="14"/>
  <c r="J25" i="14"/>
  <c r="I25" i="14"/>
  <c r="J26" i="14"/>
  <c r="I26" i="14"/>
  <c r="J27" i="14"/>
  <c r="I27" i="14"/>
  <c r="J28" i="14"/>
  <c r="I28" i="14"/>
  <c r="H37" i="14"/>
  <c r="J29" i="14"/>
  <c r="I29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H51" i="14"/>
  <c r="J43" i="14"/>
  <c r="I43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H65" i="14"/>
  <c r="J57" i="14"/>
  <c r="I57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H79" i="14"/>
  <c r="J71" i="14"/>
  <c r="I71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H93" i="14"/>
  <c r="J85" i="14"/>
  <c r="I85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H107" i="14"/>
  <c r="J99" i="14"/>
  <c r="I99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H121" i="14"/>
  <c r="J113" i="14"/>
  <c r="I113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H135" i="14"/>
  <c r="J127" i="14"/>
  <c r="I127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H149" i="14"/>
  <c r="J141" i="14"/>
  <c r="I141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H163" i="14"/>
  <c r="J155" i="14"/>
  <c r="I155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W13" i="22"/>
  <c r="V13" i="22"/>
  <c r="J100" i="26"/>
  <c r="I100" i="26"/>
  <c r="K114" i="28"/>
  <c r="I114" i="28"/>
  <c r="H38" i="30"/>
  <c r="F53" i="30"/>
  <c r="H60" i="30"/>
  <c r="F106" i="30"/>
  <c r="L33" i="30"/>
  <c r="H34" i="30"/>
  <c r="L39" i="30"/>
  <c r="H40" i="30"/>
  <c r="L35" i="30"/>
  <c r="L56" i="30"/>
  <c r="H36" i="30"/>
  <c r="L41" i="30"/>
  <c r="L57" i="30"/>
  <c r="L64" i="30"/>
  <c r="F98" i="30"/>
  <c r="L31" i="30"/>
  <c r="H42" i="30"/>
  <c r="H32" i="30"/>
  <c r="L37" i="30"/>
  <c r="H59" i="30"/>
  <c r="J103" i="30"/>
  <c r="F9" i="30"/>
  <c r="N9" i="30"/>
  <c r="J10" i="30"/>
  <c r="F11" i="30"/>
  <c r="J12" i="30"/>
  <c r="F13" i="30"/>
  <c r="J14" i="30"/>
  <c r="F15" i="30"/>
  <c r="J16" i="30"/>
  <c r="F17" i="30"/>
  <c r="J18" i="30"/>
  <c r="F19" i="30"/>
  <c r="J20" i="30"/>
  <c r="F21" i="30"/>
  <c r="F54" i="30"/>
  <c r="J59" i="30"/>
  <c r="F62" i="30"/>
  <c r="F75" i="30"/>
  <c r="F31" i="30"/>
  <c r="N31" i="30"/>
  <c r="J32" i="30"/>
  <c r="F33" i="30"/>
  <c r="J34" i="30"/>
  <c r="F35" i="30"/>
  <c r="J36" i="30"/>
  <c r="F37" i="30"/>
  <c r="J38" i="30"/>
  <c r="F39" i="30"/>
  <c r="J40" i="30"/>
  <c r="F41" i="30"/>
  <c r="J42" i="30"/>
  <c r="F43" i="30"/>
  <c r="F55" i="30"/>
  <c r="J60" i="30"/>
  <c r="F63" i="30"/>
  <c r="J101" i="30"/>
  <c r="F104" i="30"/>
  <c r="H9" i="30"/>
  <c r="L10" i="30"/>
  <c r="H11" i="30"/>
  <c r="L12" i="30"/>
  <c r="H13" i="30"/>
  <c r="L14" i="30"/>
  <c r="H15" i="30"/>
  <c r="L16" i="30"/>
  <c r="H17" i="30"/>
  <c r="L18" i="30"/>
  <c r="H19" i="30"/>
  <c r="L20" i="30"/>
  <c r="H21" i="30"/>
  <c r="H31" i="30"/>
  <c r="L32" i="30"/>
  <c r="H33" i="30"/>
  <c r="L34" i="30"/>
  <c r="H35" i="30"/>
  <c r="L36" i="30"/>
  <c r="H37" i="30"/>
  <c r="L38" i="30"/>
  <c r="H39" i="30"/>
  <c r="L40" i="30"/>
  <c r="H41" i="30"/>
  <c r="L42" i="30"/>
  <c r="H43" i="30"/>
  <c r="J99" i="30"/>
  <c r="F102" i="30"/>
  <c r="J107" i="30"/>
  <c r="J9" i="30"/>
  <c r="F10" i="30"/>
  <c r="J11" i="30"/>
  <c r="F12" i="30"/>
  <c r="J13" i="30"/>
  <c r="F14" i="30"/>
  <c r="J15" i="30"/>
  <c r="F16" i="30"/>
  <c r="J17" i="30"/>
  <c r="F18" i="30"/>
  <c r="J19" i="30"/>
  <c r="F20" i="30"/>
  <c r="J21" i="30"/>
  <c r="J97" i="30"/>
  <c r="J31" i="30"/>
  <c r="F32" i="30"/>
  <c r="J33" i="30"/>
  <c r="F34" i="30"/>
  <c r="J35" i="30"/>
  <c r="F36" i="30"/>
  <c r="J37" i="30"/>
  <c r="F38" i="30"/>
  <c r="J39" i="30"/>
  <c r="F40" i="30"/>
  <c r="J41" i="30"/>
  <c r="F42" i="30"/>
  <c r="J43" i="30"/>
  <c r="F100" i="30"/>
  <c r="J105" i="30"/>
  <c r="F108" i="30"/>
  <c r="L9" i="30"/>
  <c r="H10" i="30"/>
  <c r="L11" i="30"/>
  <c r="H12" i="30"/>
  <c r="L13" i="30"/>
  <c r="H14" i="30"/>
  <c r="L15" i="30"/>
  <c r="H16" i="30"/>
  <c r="L17" i="30"/>
  <c r="H18" i="30"/>
  <c r="L19" i="30"/>
  <c r="H20" i="30"/>
  <c r="L21" i="30"/>
  <c r="L97" i="30"/>
  <c r="J109" i="30"/>
  <c r="J142" i="30"/>
  <c r="F145" i="30"/>
  <c r="J150" i="30"/>
  <c r="F153" i="30"/>
  <c r="L207" i="30"/>
  <c r="H210" i="30"/>
  <c r="L211" i="30"/>
  <c r="H214" i="30"/>
  <c r="L215" i="30"/>
  <c r="J218" i="30"/>
  <c r="F231" i="30"/>
  <c r="L238" i="30"/>
  <c r="N251" i="30"/>
  <c r="L87" i="31"/>
  <c r="F39" i="31"/>
  <c r="N141" i="30"/>
  <c r="L142" i="30"/>
  <c r="J143" i="30"/>
  <c r="H144" i="30"/>
  <c r="H145" i="30"/>
  <c r="F146" i="30"/>
  <c r="L149" i="30"/>
  <c r="L150" i="30"/>
  <c r="J151" i="30"/>
  <c r="H152" i="30"/>
  <c r="H153" i="30"/>
  <c r="F185" i="30"/>
  <c r="F186" i="30"/>
  <c r="H188" i="30"/>
  <c r="J190" i="30"/>
  <c r="J191" i="30"/>
  <c r="L193" i="30"/>
  <c r="N207" i="30"/>
  <c r="F209" i="30"/>
  <c r="J210" i="30"/>
  <c r="F213" i="30"/>
  <c r="J214" i="30"/>
  <c r="F217" i="30"/>
  <c r="L218" i="30"/>
  <c r="H231" i="30"/>
  <c r="H239" i="30"/>
  <c r="J252" i="30"/>
  <c r="L77" i="31"/>
  <c r="H98" i="30"/>
  <c r="L99" i="30"/>
  <c r="H100" i="30"/>
  <c r="L101" i="30"/>
  <c r="H102" i="30"/>
  <c r="L103" i="30"/>
  <c r="H104" i="30"/>
  <c r="L105" i="30"/>
  <c r="H106" i="30"/>
  <c r="L107" i="30"/>
  <c r="H108" i="30"/>
  <c r="L109" i="30"/>
  <c r="F141" i="30"/>
  <c r="J144" i="30"/>
  <c r="F147" i="30"/>
  <c r="J152" i="30"/>
  <c r="H186" i="30"/>
  <c r="H187" i="30"/>
  <c r="J188" i="30"/>
  <c r="J189" i="30"/>
  <c r="H209" i="30"/>
  <c r="L210" i="30"/>
  <c r="H213" i="30"/>
  <c r="L214" i="30"/>
  <c r="H217" i="30"/>
  <c r="F229" i="30"/>
  <c r="L234" i="30"/>
  <c r="F253" i="30"/>
  <c r="J278" i="30"/>
  <c r="H80" i="31"/>
  <c r="J80" i="30"/>
  <c r="J130" i="30"/>
  <c r="H141" i="30"/>
  <c r="L143" i="30"/>
  <c r="L144" i="30"/>
  <c r="J145" i="30"/>
  <c r="H146" i="30"/>
  <c r="H147" i="30"/>
  <c r="F148" i="30"/>
  <c r="L151" i="30"/>
  <c r="L152" i="30"/>
  <c r="J153" i="30"/>
  <c r="F208" i="30"/>
  <c r="J209" i="30"/>
  <c r="F212" i="30"/>
  <c r="J213" i="30"/>
  <c r="F216" i="30"/>
  <c r="J217" i="30"/>
  <c r="F219" i="30"/>
  <c r="H229" i="30"/>
  <c r="H235" i="30"/>
  <c r="L240" i="30"/>
  <c r="F97" i="30"/>
  <c r="N97" i="30"/>
  <c r="J98" i="30"/>
  <c r="F99" i="30"/>
  <c r="J100" i="30"/>
  <c r="F101" i="30"/>
  <c r="J102" i="30"/>
  <c r="F103" i="30"/>
  <c r="J104" i="30"/>
  <c r="F105" i="30"/>
  <c r="J106" i="30"/>
  <c r="F107" i="30"/>
  <c r="J108" i="30"/>
  <c r="F109" i="30"/>
  <c r="F142" i="30"/>
  <c r="J146" i="30"/>
  <c r="F149" i="30"/>
  <c r="H208" i="30"/>
  <c r="L209" i="30"/>
  <c r="H212" i="30"/>
  <c r="L213" i="30"/>
  <c r="H216" i="30"/>
  <c r="L217" i="30"/>
  <c r="H219" i="30"/>
  <c r="N229" i="30"/>
  <c r="J232" i="30"/>
  <c r="H241" i="30"/>
  <c r="F273" i="30"/>
  <c r="L85" i="31"/>
  <c r="J141" i="30"/>
  <c r="L145" i="30"/>
  <c r="L146" i="30"/>
  <c r="J147" i="30"/>
  <c r="H148" i="30"/>
  <c r="H149" i="30"/>
  <c r="F150" i="30"/>
  <c r="L153" i="30"/>
  <c r="F207" i="30"/>
  <c r="J208" i="30"/>
  <c r="F211" i="30"/>
  <c r="J212" i="30"/>
  <c r="F215" i="30"/>
  <c r="J216" i="30"/>
  <c r="J219" i="30"/>
  <c r="L232" i="30"/>
  <c r="L236" i="30"/>
  <c r="F281" i="30"/>
  <c r="H97" i="30"/>
  <c r="L98" i="30"/>
  <c r="H99" i="30"/>
  <c r="L100" i="30"/>
  <c r="H101" i="30"/>
  <c r="L102" i="30"/>
  <c r="H103" i="30"/>
  <c r="L104" i="30"/>
  <c r="H105" i="30"/>
  <c r="L106" i="30"/>
  <c r="H107" i="30"/>
  <c r="L108" i="30"/>
  <c r="H109" i="30"/>
  <c r="H142" i="30"/>
  <c r="F143" i="30"/>
  <c r="J148" i="30"/>
  <c r="F151" i="30"/>
  <c r="H207" i="30"/>
  <c r="L208" i="30"/>
  <c r="H211" i="30"/>
  <c r="L212" i="30"/>
  <c r="H215" i="30"/>
  <c r="L216" i="30"/>
  <c r="J230" i="30"/>
  <c r="F233" i="30"/>
  <c r="H237" i="30"/>
  <c r="H84" i="31"/>
  <c r="L35" i="31"/>
  <c r="L43" i="30"/>
  <c r="L141" i="30"/>
  <c r="H143" i="30"/>
  <c r="F144" i="30"/>
  <c r="L147" i="30"/>
  <c r="L148" i="30"/>
  <c r="J149" i="30"/>
  <c r="H150" i="30"/>
  <c r="H151" i="30"/>
  <c r="F152" i="30"/>
  <c r="J207" i="30"/>
  <c r="F210" i="30"/>
  <c r="J211" i="30"/>
  <c r="F214" i="30"/>
  <c r="J215" i="30"/>
  <c r="F218" i="30"/>
  <c r="L230" i="30"/>
  <c r="H233" i="30"/>
  <c r="F251" i="30"/>
  <c r="J234" i="30"/>
  <c r="F235" i="30"/>
  <c r="J236" i="30"/>
  <c r="F237" i="30"/>
  <c r="J238" i="30"/>
  <c r="F239" i="30"/>
  <c r="J240" i="30"/>
  <c r="F241" i="30"/>
  <c r="N273" i="30"/>
  <c r="J276" i="30"/>
  <c r="F279" i="30"/>
  <c r="L31" i="31"/>
  <c r="F35" i="31"/>
  <c r="L276" i="30"/>
  <c r="H279" i="30"/>
  <c r="H11" i="31"/>
  <c r="L12" i="31"/>
  <c r="F37" i="31"/>
  <c r="AL8" i="35"/>
  <c r="AK8" i="35"/>
  <c r="AJ8" i="35"/>
  <c r="H273" i="30"/>
  <c r="L278" i="30"/>
  <c r="H281" i="30"/>
  <c r="F285" i="30"/>
  <c r="H32" i="31"/>
  <c r="L37" i="31"/>
  <c r="F41" i="31"/>
  <c r="H218" i="30"/>
  <c r="L219" i="30"/>
  <c r="J229" i="30"/>
  <c r="F230" i="30"/>
  <c r="J231" i="30"/>
  <c r="F232" i="30"/>
  <c r="J233" i="30"/>
  <c r="F234" i="30"/>
  <c r="J235" i="30"/>
  <c r="F236" i="30"/>
  <c r="J237" i="30"/>
  <c r="F238" i="30"/>
  <c r="F275" i="30"/>
  <c r="J280" i="30"/>
  <c r="F283" i="30"/>
  <c r="H285" i="30"/>
  <c r="J32" i="31"/>
  <c r="F43" i="31"/>
  <c r="J285" i="30"/>
  <c r="H275" i="30"/>
  <c r="L280" i="30"/>
  <c r="H283" i="30"/>
  <c r="H9" i="31"/>
  <c r="L10" i="31"/>
  <c r="L229" i="30"/>
  <c r="H230" i="30"/>
  <c r="L231" i="30"/>
  <c r="H232" i="30"/>
  <c r="L233" i="30"/>
  <c r="H234" i="30"/>
  <c r="L235" i="30"/>
  <c r="H236" i="30"/>
  <c r="L237" i="30"/>
  <c r="H238" i="30"/>
  <c r="J274" i="30"/>
  <c r="F277" i="30"/>
  <c r="J282" i="30"/>
  <c r="J284" i="30"/>
  <c r="L285" i="30"/>
  <c r="F31" i="31"/>
  <c r="L274" i="30"/>
  <c r="H277" i="30"/>
  <c r="L282" i="30"/>
  <c r="L284" i="30"/>
  <c r="F33" i="31"/>
  <c r="N9" i="35"/>
  <c r="F9" i="31"/>
  <c r="N9" i="31"/>
  <c r="J10" i="31"/>
  <c r="F11" i="31"/>
  <c r="J12" i="31"/>
  <c r="F13" i="31"/>
  <c r="J14" i="31"/>
  <c r="F15" i="31"/>
  <c r="J16" i="31"/>
  <c r="F17" i="31"/>
  <c r="J18" i="31"/>
  <c r="F19" i="31"/>
  <c r="J20" i="31"/>
  <c r="F21" i="31"/>
  <c r="AL16" i="35"/>
  <c r="H13" i="31"/>
  <c r="L14" i="31"/>
  <c r="H15" i="31"/>
  <c r="L16" i="31"/>
  <c r="H17" i="31"/>
  <c r="L18" i="31"/>
  <c r="H19" i="31"/>
  <c r="L20" i="31"/>
  <c r="H21" i="31"/>
  <c r="H8" i="35"/>
  <c r="J9" i="31"/>
  <c r="F10" i="31"/>
  <c r="J11" i="31"/>
  <c r="F12" i="31"/>
  <c r="J13" i="31"/>
  <c r="F14" i="31"/>
  <c r="J15" i="31"/>
  <c r="F16" i="31"/>
  <c r="J17" i="31"/>
  <c r="F18" i="31"/>
  <c r="J19" i="31"/>
  <c r="F20" i="31"/>
  <c r="J21" i="31"/>
  <c r="L9" i="31"/>
  <c r="H10" i="31"/>
  <c r="L11" i="31"/>
  <c r="H12" i="31"/>
  <c r="L13" i="31"/>
  <c r="H14" i="31"/>
  <c r="L15" i="31"/>
  <c r="H16" i="31"/>
  <c r="L17" i="31"/>
  <c r="H18" i="31"/>
  <c r="L19" i="31"/>
  <c r="H20" i="31"/>
  <c r="L21" i="31"/>
  <c r="V36" i="35"/>
  <c r="W36" i="35"/>
  <c r="N17" i="35"/>
  <c r="V14" i="35"/>
  <c r="AK33" i="35"/>
  <c r="AL33" i="35"/>
  <c r="L9" i="38"/>
  <c r="L8" i="38"/>
  <c r="AL30" i="35"/>
  <c r="AK30" i="35"/>
  <c r="M125" i="37"/>
  <c r="L125" i="37"/>
  <c r="K125" i="37"/>
  <c r="F12" i="41"/>
  <c r="I125" i="37"/>
  <c r="I10" i="38"/>
  <c r="H10" i="38"/>
  <c r="I138" i="39"/>
  <c r="H138" i="39"/>
  <c r="G138" i="39"/>
  <c r="F8" i="38"/>
  <c r="T6" i="38"/>
  <c r="I7" i="38"/>
  <c r="H7" i="38"/>
  <c r="AL35" i="35"/>
  <c r="AK35" i="35"/>
  <c r="K6" i="37"/>
  <c r="L6" i="37"/>
  <c r="I127" i="37"/>
  <c r="G127" i="37"/>
  <c r="F129" i="37"/>
  <c r="H127" i="37"/>
  <c r="F7" i="38"/>
  <c r="S7" i="38"/>
  <c r="R7" i="38"/>
  <c r="AA19" i="38"/>
  <c r="T7" i="38"/>
  <c r="P7" i="38"/>
  <c r="Q7" i="38"/>
  <c r="I8" i="38"/>
  <c r="H8" i="38"/>
  <c r="M8" i="38"/>
  <c r="Q12" i="38"/>
  <c r="P12" i="38"/>
  <c r="S12" i="38"/>
  <c r="R12" i="38"/>
  <c r="T12" i="38"/>
  <c r="F11" i="39"/>
  <c r="G134" i="39"/>
  <c r="I134" i="39"/>
  <c r="H134" i="39"/>
  <c r="R10" i="40"/>
  <c r="S10" i="40"/>
  <c r="M8" i="37"/>
  <c r="L8" i="37"/>
  <c r="K8" i="37"/>
  <c r="I10" i="37"/>
  <c r="H10" i="37"/>
  <c r="G10" i="37"/>
  <c r="T10" i="37"/>
  <c r="S10" i="37"/>
  <c r="R10" i="37"/>
  <c r="Q10" i="37"/>
  <c r="P10" i="37"/>
  <c r="O10" i="37"/>
  <c r="I9" i="38"/>
  <c r="H9" i="38"/>
  <c r="M9" i="38"/>
  <c r="T9" i="38"/>
  <c r="S9" i="38"/>
  <c r="R9" i="38"/>
  <c r="Q9" i="38"/>
  <c r="P9" i="38"/>
  <c r="F6" i="38"/>
  <c r="H135" i="38"/>
  <c r="G135" i="38"/>
  <c r="I135" i="38"/>
  <c r="L138" i="38"/>
  <c r="N138" i="38"/>
  <c r="O138" i="38"/>
  <c r="M138" i="38"/>
  <c r="I8" i="40"/>
  <c r="H8" i="40"/>
  <c r="I137" i="41"/>
  <c r="R6" i="37"/>
  <c r="Q6" i="37"/>
  <c r="P6" i="37"/>
  <c r="O6" i="37"/>
  <c r="I7" i="37"/>
  <c r="H7" i="37"/>
  <c r="G7" i="37"/>
  <c r="R7" i="37"/>
  <c r="Q7" i="37"/>
  <c r="P7" i="37"/>
  <c r="O7" i="37"/>
  <c r="T7" i="37"/>
  <c r="S7" i="37"/>
  <c r="J11" i="37"/>
  <c r="M9" i="37"/>
  <c r="L9" i="37"/>
  <c r="K9" i="37"/>
  <c r="M12" i="39"/>
  <c r="L12" i="39"/>
  <c r="N6" i="40"/>
  <c r="C11" i="37"/>
  <c r="F9" i="38"/>
  <c r="F11" i="38"/>
  <c r="H134" i="38"/>
  <c r="G134" i="38"/>
  <c r="I134" i="38"/>
  <c r="N137" i="38"/>
  <c r="M137" i="38"/>
  <c r="O137" i="38"/>
  <c r="L137" i="38"/>
  <c r="O134" i="39"/>
  <c r="N134" i="39"/>
  <c r="M134" i="39"/>
  <c r="L134" i="39"/>
  <c r="K134" i="39"/>
  <c r="H6" i="37"/>
  <c r="G6" i="37"/>
  <c r="H8" i="37"/>
  <c r="G8" i="37"/>
  <c r="I8" i="37"/>
  <c r="P8" i="37"/>
  <c r="O8" i="37"/>
  <c r="T8" i="37"/>
  <c r="R8" i="37"/>
  <c r="Q8" i="37"/>
  <c r="S8" i="37"/>
  <c r="D11" i="37"/>
  <c r="L10" i="37"/>
  <c r="K10" i="37"/>
  <c r="M10" i="37"/>
  <c r="C129" i="37"/>
  <c r="I128" i="37"/>
  <c r="M7" i="38"/>
  <c r="L7" i="38"/>
  <c r="I12" i="38"/>
  <c r="H12" i="38"/>
  <c r="S11" i="41"/>
  <c r="R11" i="41"/>
  <c r="E11" i="37"/>
  <c r="F6" i="41"/>
  <c r="L7" i="37"/>
  <c r="K7" i="37"/>
  <c r="M7" i="37"/>
  <c r="F11" i="37"/>
  <c r="H9" i="37"/>
  <c r="G9" i="37"/>
  <c r="I9" i="37"/>
  <c r="T9" i="37"/>
  <c r="S9" i="37"/>
  <c r="N11" i="37"/>
  <c r="R9" i="37"/>
  <c r="P9" i="37"/>
  <c r="O9" i="37"/>
  <c r="Q9" i="37"/>
  <c r="F10" i="38"/>
  <c r="F7" i="39"/>
  <c r="F9" i="40"/>
  <c r="F6" i="39"/>
  <c r="F10" i="39"/>
  <c r="L11" i="39"/>
  <c r="M11" i="39"/>
  <c r="I136" i="39"/>
  <c r="G136" i="39"/>
  <c r="H136" i="39"/>
  <c r="H12" i="40"/>
  <c r="I12" i="40"/>
  <c r="N135" i="40"/>
  <c r="M135" i="40"/>
  <c r="O135" i="40"/>
  <c r="K135" i="40"/>
  <c r="L135" i="40"/>
  <c r="K136" i="40"/>
  <c r="O136" i="40"/>
  <c r="N136" i="40"/>
  <c r="L136" i="40"/>
  <c r="M136" i="40"/>
  <c r="O138" i="40"/>
  <c r="N138" i="40"/>
  <c r="M138" i="40"/>
  <c r="K138" i="40"/>
  <c r="L138" i="40"/>
  <c r="F8" i="41"/>
  <c r="I139" i="41"/>
  <c r="M12" i="38"/>
  <c r="L12" i="38"/>
  <c r="I138" i="38"/>
  <c r="H138" i="38"/>
  <c r="G138" i="38"/>
  <c r="O137" i="39"/>
  <c r="N137" i="39"/>
  <c r="M137" i="39"/>
  <c r="L137" i="39"/>
  <c r="K137" i="39"/>
  <c r="F6" i="40"/>
  <c r="F10" i="40"/>
  <c r="F11" i="40"/>
  <c r="P11" i="40"/>
  <c r="S11" i="40"/>
  <c r="R11" i="40"/>
  <c r="Q11" i="40"/>
  <c r="N137" i="40"/>
  <c r="L137" i="40"/>
  <c r="K137" i="40"/>
  <c r="O137" i="40"/>
  <c r="M137" i="40"/>
  <c r="I11" i="38"/>
  <c r="H11" i="38"/>
  <c r="S11" i="38"/>
  <c r="R11" i="38"/>
  <c r="P11" i="38"/>
  <c r="T11" i="38"/>
  <c r="Q11" i="38"/>
  <c r="F12" i="38"/>
  <c r="N136" i="38"/>
  <c r="M136" i="38"/>
  <c r="O136" i="38"/>
  <c r="L136" i="38"/>
  <c r="I135" i="39"/>
  <c r="H135" i="39"/>
  <c r="G135" i="39"/>
  <c r="H11" i="40"/>
  <c r="I11" i="40"/>
  <c r="I137" i="38"/>
  <c r="H137" i="38"/>
  <c r="G137" i="38"/>
  <c r="I11" i="39"/>
  <c r="H11" i="39"/>
  <c r="R11" i="39"/>
  <c r="Q11" i="39"/>
  <c r="P11" i="39"/>
  <c r="S11" i="39"/>
  <c r="F12" i="39"/>
  <c r="M136" i="39"/>
  <c r="L136" i="39"/>
  <c r="K136" i="39"/>
  <c r="O136" i="39"/>
  <c r="N136" i="39"/>
  <c r="M140" i="42"/>
  <c r="L140" i="42"/>
  <c r="H137" i="39"/>
  <c r="G137" i="39"/>
  <c r="I137" i="39"/>
  <c r="F8" i="40"/>
  <c r="S12" i="40"/>
  <c r="Q12" i="40"/>
  <c r="P12" i="40"/>
  <c r="R12" i="40"/>
  <c r="F10" i="41"/>
  <c r="O135" i="38"/>
  <c r="M135" i="38"/>
  <c r="N135" i="38"/>
  <c r="L135" i="38"/>
  <c r="H12" i="39"/>
  <c r="I12" i="39"/>
  <c r="P12" i="39"/>
  <c r="R12" i="39"/>
  <c r="Q12" i="39"/>
  <c r="S12" i="39"/>
  <c r="K138" i="39"/>
  <c r="O138" i="39"/>
  <c r="M138" i="39"/>
  <c r="L138" i="39"/>
  <c r="N138" i="39"/>
  <c r="N11" i="40"/>
  <c r="L11" i="40"/>
  <c r="M11" i="40"/>
  <c r="H136" i="40"/>
  <c r="G136" i="40"/>
  <c r="O138" i="41"/>
  <c r="N138" i="41"/>
  <c r="M11" i="38"/>
  <c r="L11" i="38"/>
  <c r="H136" i="38"/>
  <c r="I136" i="38"/>
  <c r="G136" i="38"/>
  <c r="O135" i="39"/>
  <c r="N135" i="39"/>
  <c r="L135" i="39"/>
  <c r="K135" i="39"/>
  <c r="M135" i="39"/>
  <c r="F12" i="40"/>
  <c r="K134" i="40"/>
  <c r="O134" i="40"/>
  <c r="N134" i="40"/>
  <c r="N6" i="42"/>
  <c r="M6" i="42"/>
  <c r="L6" i="42"/>
  <c r="K16" i="42"/>
  <c r="J7" i="42"/>
  <c r="I7" i="42"/>
  <c r="H7" i="42"/>
  <c r="N12" i="42"/>
  <c r="M12" i="42"/>
  <c r="L12" i="42"/>
  <c r="F14" i="42"/>
  <c r="F15" i="42"/>
  <c r="I145" i="42"/>
  <c r="H145" i="42"/>
  <c r="G145" i="42"/>
  <c r="D16" i="43"/>
  <c r="F9" i="43"/>
  <c r="D12" i="44"/>
  <c r="O136" i="41"/>
  <c r="N136" i="41"/>
  <c r="M136" i="41"/>
  <c r="L136" i="41"/>
  <c r="O16" i="42"/>
  <c r="T6" i="42"/>
  <c r="S6" i="42"/>
  <c r="R6" i="42"/>
  <c r="Q6" i="42"/>
  <c r="P6" i="42"/>
  <c r="R8" i="42"/>
  <c r="Q8" i="42"/>
  <c r="P8" i="42"/>
  <c r="T8" i="42"/>
  <c r="S8" i="42"/>
  <c r="N9" i="42"/>
  <c r="M9" i="42"/>
  <c r="L9" i="42"/>
  <c r="J10" i="42"/>
  <c r="I10" i="42"/>
  <c r="H10" i="42"/>
  <c r="O138" i="42"/>
  <c r="N138" i="42"/>
  <c r="M138" i="42"/>
  <c r="L138" i="42"/>
  <c r="E16" i="43"/>
  <c r="F16" i="43" s="1"/>
  <c r="F6" i="43"/>
  <c r="D19" i="44"/>
  <c r="I145" i="41"/>
  <c r="F8" i="42"/>
  <c r="N13" i="42"/>
  <c r="M13" i="42"/>
  <c r="L13" i="42"/>
  <c r="J15" i="42"/>
  <c r="I15" i="42"/>
  <c r="H15" i="42"/>
  <c r="I137" i="42"/>
  <c r="H137" i="42"/>
  <c r="G137" i="42"/>
  <c r="H141" i="42"/>
  <c r="G141" i="42"/>
  <c r="I141" i="42"/>
  <c r="N12" i="40"/>
  <c r="L12" i="40"/>
  <c r="M12" i="40"/>
  <c r="G138" i="40"/>
  <c r="H138" i="40"/>
  <c r="C16" i="42"/>
  <c r="J11" i="42"/>
  <c r="I11" i="42"/>
  <c r="H11" i="42"/>
  <c r="I140" i="42"/>
  <c r="H140" i="42"/>
  <c r="K140" i="42" s="1"/>
  <c r="G140" i="42"/>
  <c r="R9" i="43"/>
  <c r="Q9" i="43"/>
  <c r="T9" i="43"/>
  <c r="S9" i="43"/>
  <c r="P9" i="43"/>
  <c r="H135" i="40"/>
  <c r="G135" i="40"/>
  <c r="L145" i="41"/>
  <c r="O145" i="41"/>
  <c r="N145" i="41"/>
  <c r="M145" i="41"/>
  <c r="G16" i="42"/>
  <c r="I6" i="42"/>
  <c r="H6" i="42"/>
  <c r="J6" i="42"/>
  <c r="J8" i="42"/>
  <c r="I8" i="42"/>
  <c r="H8" i="42"/>
  <c r="I136" i="42"/>
  <c r="F146" i="42"/>
  <c r="H136" i="42"/>
  <c r="K136" i="42" s="1"/>
  <c r="G136" i="42"/>
  <c r="J12" i="43"/>
  <c r="I12" i="43"/>
  <c r="H12" i="43"/>
  <c r="I136" i="41"/>
  <c r="N139" i="41"/>
  <c r="M139" i="41"/>
  <c r="L139" i="41"/>
  <c r="O139" i="41"/>
  <c r="T7" i="42"/>
  <c r="S7" i="42"/>
  <c r="R7" i="42"/>
  <c r="P7" i="42"/>
  <c r="Q7" i="42"/>
  <c r="L8" i="42"/>
  <c r="N8" i="42"/>
  <c r="M8" i="42"/>
  <c r="L10" i="42"/>
  <c r="N10" i="42"/>
  <c r="M10" i="42"/>
  <c r="H12" i="42"/>
  <c r="I12" i="42"/>
  <c r="J12" i="42"/>
  <c r="T14" i="42"/>
  <c r="S14" i="42"/>
  <c r="R14" i="42"/>
  <c r="Q14" i="42"/>
  <c r="P14" i="42"/>
  <c r="R15" i="42"/>
  <c r="Q15" i="42"/>
  <c r="T15" i="42"/>
  <c r="P15" i="42"/>
  <c r="S15" i="42"/>
  <c r="H137" i="40"/>
  <c r="G137" i="40"/>
  <c r="F7" i="42"/>
  <c r="F9" i="42"/>
  <c r="N11" i="42"/>
  <c r="M11" i="42"/>
  <c r="L11" i="42"/>
  <c r="D13" i="46"/>
  <c r="I142" i="42"/>
  <c r="H142" i="42"/>
  <c r="K142" i="42" s="1"/>
  <c r="G142" i="42"/>
  <c r="N7" i="43"/>
  <c r="M7" i="43"/>
  <c r="L7" i="43"/>
  <c r="F8" i="43"/>
  <c r="T8" i="43"/>
  <c r="S8" i="43"/>
  <c r="R8" i="43"/>
  <c r="Q8" i="43"/>
  <c r="P8" i="43"/>
  <c r="J9" i="43"/>
  <c r="I9" i="43"/>
  <c r="H9" i="43"/>
  <c r="N10" i="43"/>
  <c r="M10" i="43"/>
  <c r="L10" i="43"/>
  <c r="S11" i="43"/>
  <c r="R11" i="43"/>
  <c r="Q11" i="43"/>
  <c r="P11" i="43"/>
  <c r="T11" i="43"/>
  <c r="T13" i="43"/>
  <c r="R13" i="43"/>
  <c r="Q13" i="43"/>
  <c r="S13" i="43"/>
  <c r="P13" i="43"/>
  <c r="N14" i="43"/>
  <c r="M14" i="43"/>
  <c r="L14" i="43"/>
  <c r="D12" i="45"/>
  <c r="D20" i="45"/>
  <c r="D16" i="42"/>
  <c r="F13" i="43"/>
  <c r="H15" i="43"/>
  <c r="J15" i="43"/>
  <c r="I15" i="43"/>
  <c r="I136" i="43"/>
  <c r="I138" i="43"/>
  <c r="D20" i="44"/>
  <c r="D14" i="46"/>
  <c r="F6" i="42"/>
  <c r="E16" i="42"/>
  <c r="F16" i="42" s="1"/>
  <c r="L7" i="42"/>
  <c r="N7" i="42"/>
  <c r="M7" i="42"/>
  <c r="H9" i="42"/>
  <c r="J9" i="42"/>
  <c r="I9" i="42"/>
  <c r="P9" i="42"/>
  <c r="S9" i="42"/>
  <c r="R9" i="42"/>
  <c r="Q9" i="42"/>
  <c r="T9" i="42"/>
  <c r="F10" i="42"/>
  <c r="F11" i="42"/>
  <c r="F12" i="42"/>
  <c r="F13" i="42"/>
  <c r="P13" i="42"/>
  <c r="S13" i="42"/>
  <c r="R13" i="42"/>
  <c r="Q13" i="42"/>
  <c r="T13" i="42"/>
  <c r="H14" i="42"/>
  <c r="J14" i="42"/>
  <c r="I14" i="42"/>
  <c r="L15" i="42"/>
  <c r="N15" i="42"/>
  <c r="M15" i="42"/>
  <c r="K16" i="43"/>
  <c r="M6" i="43"/>
  <c r="L6" i="43"/>
  <c r="N6" i="43"/>
  <c r="Q7" i="43"/>
  <c r="P7" i="43"/>
  <c r="T7" i="43"/>
  <c r="S7" i="43"/>
  <c r="R7" i="43"/>
  <c r="I8" i="43"/>
  <c r="H8" i="43"/>
  <c r="J8" i="43"/>
  <c r="M9" i="43"/>
  <c r="L9" i="43"/>
  <c r="N9" i="43"/>
  <c r="I11" i="43"/>
  <c r="H11" i="43"/>
  <c r="J11" i="43"/>
  <c r="D8" i="44"/>
  <c r="D15" i="44"/>
  <c r="D13" i="45"/>
  <c r="D21" i="45"/>
  <c r="D17" i="46"/>
  <c r="T10" i="42"/>
  <c r="P10" i="42"/>
  <c r="S10" i="42"/>
  <c r="R10" i="42"/>
  <c r="Q10" i="42"/>
  <c r="R11" i="42"/>
  <c r="T11" i="42"/>
  <c r="S11" i="42"/>
  <c r="Q11" i="42"/>
  <c r="P11" i="42"/>
  <c r="P12" i="42"/>
  <c r="T12" i="42"/>
  <c r="S12" i="42"/>
  <c r="R12" i="42"/>
  <c r="Q12" i="42"/>
  <c r="J13" i="42"/>
  <c r="I13" i="42"/>
  <c r="H13" i="42"/>
  <c r="I143" i="42"/>
  <c r="I139" i="42"/>
  <c r="G139" i="42"/>
  <c r="H139" i="42"/>
  <c r="K139" i="42" s="1"/>
  <c r="J13" i="43"/>
  <c r="I13" i="43"/>
  <c r="H13" i="43"/>
  <c r="I144" i="42"/>
  <c r="H144" i="42"/>
  <c r="K144" i="42" s="1"/>
  <c r="G144" i="42"/>
  <c r="C16" i="43"/>
  <c r="H7" i="43"/>
  <c r="J7" i="43"/>
  <c r="I7" i="43"/>
  <c r="F10" i="43"/>
  <c r="T12" i="43"/>
  <c r="S12" i="43"/>
  <c r="Q12" i="43"/>
  <c r="R12" i="43"/>
  <c r="P12" i="43"/>
  <c r="N15" i="43"/>
  <c r="M15" i="43"/>
  <c r="L15" i="43"/>
  <c r="M136" i="43"/>
  <c r="L136" i="43"/>
  <c r="D16" i="44"/>
  <c r="D8" i="45"/>
  <c r="D16" i="45"/>
  <c r="D9" i="46"/>
  <c r="D18" i="46"/>
  <c r="L13" i="43"/>
  <c r="M13" i="43"/>
  <c r="N13" i="43"/>
  <c r="F14" i="43"/>
  <c r="O144" i="43"/>
  <c r="N144" i="43"/>
  <c r="D11" i="44"/>
  <c r="D21" i="46"/>
  <c r="N11" i="43"/>
  <c r="M11" i="43"/>
  <c r="L11" i="43"/>
  <c r="F12" i="43"/>
  <c r="P15" i="43"/>
  <c r="T15" i="43"/>
  <c r="S15" i="43"/>
  <c r="R15" i="43"/>
  <c r="Q15" i="43"/>
  <c r="D9" i="45"/>
  <c r="D17" i="45"/>
  <c r="D10" i="46"/>
  <c r="L14" i="42"/>
  <c r="N14" i="42"/>
  <c r="M14" i="42"/>
  <c r="G138" i="42"/>
  <c r="I138" i="42"/>
  <c r="H138" i="42"/>
  <c r="K138" i="42" s="1"/>
  <c r="H6" i="43"/>
  <c r="G16" i="43"/>
  <c r="J6" i="43"/>
  <c r="I6" i="43"/>
  <c r="P6" i="43"/>
  <c r="O16" i="43"/>
  <c r="T6" i="43"/>
  <c r="S6" i="43"/>
  <c r="R6" i="43"/>
  <c r="Q6" i="43"/>
  <c r="F7" i="43"/>
  <c r="L8" i="43"/>
  <c r="N8" i="43"/>
  <c r="M8" i="43"/>
  <c r="H10" i="43"/>
  <c r="I10" i="43"/>
  <c r="J10" i="43"/>
  <c r="P10" i="43"/>
  <c r="S10" i="43"/>
  <c r="Q10" i="43"/>
  <c r="T10" i="43"/>
  <c r="R10" i="43"/>
  <c r="F11" i="43"/>
  <c r="N12" i="43"/>
  <c r="L12" i="43"/>
  <c r="M12" i="43"/>
  <c r="J14" i="43"/>
  <c r="H14" i="43"/>
  <c r="I14" i="43"/>
  <c r="R14" i="43"/>
  <c r="P14" i="43"/>
  <c r="T14" i="43"/>
  <c r="S14" i="43"/>
  <c r="Q14" i="43"/>
  <c r="F15" i="43"/>
  <c r="D9" i="44"/>
  <c r="D13" i="44"/>
  <c r="D17" i="44"/>
  <c r="D21" i="44"/>
  <c r="D10" i="45"/>
  <c r="D14" i="45"/>
  <c r="D18" i="45"/>
  <c r="D11" i="46"/>
  <c r="D15" i="46"/>
  <c r="D19" i="46"/>
  <c r="O137" i="43"/>
  <c r="N137" i="43"/>
  <c r="D10" i="44"/>
  <c r="D14" i="44"/>
  <c r="D18" i="44"/>
  <c r="D11" i="45"/>
  <c r="D15" i="45"/>
  <c r="D19" i="45"/>
  <c r="D8" i="46"/>
  <c r="D12" i="46"/>
  <c r="D16" i="46"/>
  <c r="D20" i="46"/>
  <c r="K6" i="2"/>
  <c r="J6" i="2"/>
  <c r="K31" i="2"/>
  <c r="K6" i="3"/>
  <c r="K56" i="2"/>
  <c r="J56" i="2"/>
  <c r="L56" i="2"/>
  <c r="I6" i="5"/>
  <c r="L31" i="2"/>
  <c r="J6" i="5"/>
  <c r="K6" i="5"/>
  <c r="S6" i="5"/>
  <c r="K79" i="3"/>
  <c r="L6" i="5"/>
  <c r="T6" i="5"/>
  <c r="J79" i="3"/>
  <c r="J152" i="3"/>
  <c r="M6" i="5"/>
  <c r="U6" i="5"/>
  <c r="V6" i="5"/>
  <c r="I6" i="6"/>
  <c r="Q6" i="6"/>
  <c r="W6" i="5"/>
  <c r="J6" i="6"/>
  <c r="R6" i="6"/>
  <c r="I6" i="13"/>
  <c r="I5" i="12"/>
  <c r="J5" i="12"/>
  <c r="K5" i="12"/>
  <c r="L5" i="12"/>
  <c r="I9" i="14"/>
  <c r="T9" i="14"/>
  <c r="X6" i="18"/>
  <c r="I6" i="18"/>
  <c r="Q6" i="18"/>
  <c r="Y6" i="18"/>
  <c r="J7" i="17"/>
  <c r="U7" i="17"/>
  <c r="J6" i="18"/>
  <c r="R6" i="18"/>
  <c r="K7" i="17"/>
  <c r="V7" i="17"/>
  <c r="W7" i="17"/>
  <c r="F7" i="19"/>
  <c r="N7" i="19"/>
  <c r="V7" i="19"/>
  <c r="H7" i="19"/>
  <c r="P7" i="19"/>
  <c r="J7" i="19"/>
  <c r="R7" i="19"/>
  <c r="X7" i="22"/>
  <c r="W7" i="22"/>
  <c r="V7" i="22"/>
  <c r="K7" i="22"/>
  <c r="L7" i="22"/>
  <c r="I6" i="26"/>
  <c r="J6" i="26"/>
  <c r="K6" i="26"/>
  <c r="J6" i="28"/>
  <c r="K6" i="28"/>
  <c r="L6" i="28"/>
  <c r="N30" i="30"/>
  <c r="L30" i="30"/>
  <c r="M6" i="28"/>
  <c r="L52" i="30"/>
  <c r="I6" i="28"/>
  <c r="N52" i="30"/>
  <c r="L74" i="30"/>
  <c r="D52" i="30"/>
  <c r="L96" i="30"/>
  <c r="F52" i="30"/>
  <c r="F96" i="30"/>
  <c r="H52" i="30"/>
  <c r="J96" i="30"/>
  <c r="J52" i="30"/>
  <c r="N74" i="30"/>
  <c r="H118" i="30"/>
  <c r="F162" i="30"/>
  <c r="N272" i="30"/>
  <c r="F228" i="30"/>
  <c r="N184" i="30"/>
  <c r="D8" i="31"/>
  <c r="F8" i="31"/>
  <c r="D184" i="30"/>
  <c r="N228" i="30"/>
  <c r="L228" i="30"/>
  <c r="F140" i="30"/>
  <c r="L140" i="30"/>
  <c r="N162" i="30"/>
  <c r="H184" i="30"/>
  <c r="H52" i="31"/>
  <c r="H96" i="31"/>
  <c r="F96" i="31"/>
  <c r="L8" i="31"/>
  <c r="J74" i="31"/>
  <c r="H74" i="31"/>
  <c r="F272" i="30"/>
  <c r="M95" i="31"/>
  <c r="N96" i="31" s="1"/>
  <c r="M73" i="31"/>
  <c r="N74" i="31" s="1"/>
  <c r="M29" i="31"/>
  <c r="H30" i="31"/>
  <c r="J30" i="31"/>
  <c r="AV7" i="35"/>
  <c r="AU7" i="35"/>
  <c r="AT7" i="35"/>
  <c r="AR7" i="35"/>
  <c r="AS7" i="35"/>
  <c r="AL7" i="35"/>
  <c r="AJ7" i="35"/>
  <c r="AK7" i="35"/>
  <c r="I29" i="35"/>
  <c r="AB7" i="35"/>
  <c r="W29" i="35"/>
  <c r="V29" i="35"/>
  <c r="V7" i="35"/>
  <c r="O123" i="37"/>
  <c r="N123" i="37"/>
  <c r="M123" i="37"/>
  <c r="L123" i="37"/>
  <c r="K123" i="37"/>
  <c r="N7" i="35"/>
  <c r="L5" i="39"/>
  <c r="J5" i="39"/>
  <c r="H5" i="39"/>
  <c r="I5" i="39"/>
  <c r="I5" i="38"/>
  <c r="Q5" i="38"/>
  <c r="T5" i="39"/>
  <c r="S5" i="39"/>
  <c r="R5" i="39"/>
  <c r="P5" i="39"/>
  <c r="G5" i="37"/>
  <c r="O5" i="37"/>
  <c r="J5" i="38"/>
  <c r="R5" i="38"/>
  <c r="L5" i="41"/>
  <c r="N5" i="41"/>
  <c r="M5" i="41"/>
  <c r="S5" i="38"/>
  <c r="AL29" i="35"/>
  <c r="Q5" i="37"/>
  <c r="L5" i="38"/>
  <c r="T5" i="38"/>
  <c r="I133" i="38"/>
  <c r="G133" i="38"/>
  <c r="H29" i="35"/>
  <c r="G123" i="37"/>
  <c r="M5" i="38"/>
  <c r="M133" i="39"/>
  <c r="N5" i="40"/>
  <c r="J5" i="41"/>
  <c r="I5" i="41"/>
  <c r="G135" i="41"/>
  <c r="O133" i="38"/>
  <c r="N133" i="39"/>
  <c r="H5" i="41"/>
  <c r="H133" i="39"/>
  <c r="I5" i="40"/>
  <c r="Q5" i="40"/>
  <c r="I133" i="39"/>
  <c r="J5" i="40"/>
  <c r="R5" i="40"/>
  <c r="S5" i="40"/>
  <c r="H133" i="40"/>
  <c r="G133" i="40"/>
  <c r="T5" i="41"/>
  <c r="R5" i="41"/>
  <c r="Q5" i="41"/>
  <c r="L133" i="38"/>
  <c r="M5" i="39"/>
  <c r="K133" i="39"/>
  <c r="L5" i="40"/>
  <c r="T5" i="40"/>
  <c r="I133" i="40"/>
  <c r="P5" i="41"/>
  <c r="M5" i="40"/>
  <c r="F5" i="41"/>
  <c r="S5" i="41"/>
  <c r="N135" i="41"/>
  <c r="I5" i="42"/>
  <c r="N135" i="42"/>
  <c r="M135" i="42"/>
  <c r="O135" i="42"/>
  <c r="L135" i="42"/>
  <c r="O135" i="41"/>
  <c r="O133" i="40"/>
  <c r="I135" i="41"/>
  <c r="L5" i="42"/>
  <c r="M5" i="42"/>
  <c r="L135" i="41"/>
  <c r="P5" i="42"/>
  <c r="G135" i="43"/>
  <c r="R5" i="43"/>
  <c r="Q5" i="43"/>
  <c r="L135" i="43"/>
  <c r="I135" i="43"/>
  <c r="P5" i="43"/>
  <c r="J5" i="43"/>
  <c r="I5" i="43"/>
  <c r="S5" i="43"/>
  <c r="H135" i="43"/>
  <c r="H5" i="43"/>
  <c r="T5" i="43"/>
  <c r="N135" i="43"/>
  <c r="AB17" i="35" l="1"/>
  <c r="H61" i="31"/>
  <c r="F258" i="30"/>
  <c r="J81" i="30"/>
  <c r="D146" i="43"/>
  <c r="D129" i="37"/>
  <c r="V15" i="35"/>
  <c r="F85" i="31"/>
  <c r="H82" i="31"/>
  <c r="G104" i="26"/>
  <c r="F133" i="22"/>
  <c r="AB8" i="35"/>
  <c r="J76" i="31"/>
  <c r="H54" i="31"/>
  <c r="H99" i="31"/>
  <c r="L41" i="31"/>
  <c r="L99" i="31"/>
  <c r="L38" i="31"/>
  <c r="L76" i="31"/>
  <c r="L104" i="31"/>
  <c r="L79" i="31"/>
  <c r="F257" i="30"/>
  <c r="J170" i="30"/>
  <c r="L131" i="30"/>
  <c r="J79" i="30"/>
  <c r="L167" i="30"/>
  <c r="F170" i="30"/>
  <c r="L129" i="30"/>
  <c r="D48" i="28"/>
  <c r="D90" i="26"/>
  <c r="G146" i="26"/>
  <c r="T50" i="18"/>
  <c r="D48" i="18"/>
  <c r="K48" i="18"/>
  <c r="N104" i="18"/>
  <c r="E64" i="18"/>
  <c r="J102" i="31"/>
  <c r="J86" i="31"/>
  <c r="F108" i="31"/>
  <c r="J10" i="39"/>
  <c r="I10" i="39"/>
  <c r="H10" i="39"/>
  <c r="I35" i="35"/>
  <c r="H35" i="35"/>
  <c r="H39" i="35"/>
  <c r="I39" i="35"/>
  <c r="K52" i="28"/>
  <c r="J52" i="28"/>
  <c r="I52" i="28"/>
  <c r="M52" i="28"/>
  <c r="L52" i="28"/>
  <c r="K109" i="26"/>
  <c r="J109" i="26"/>
  <c r="I109" i="26"/>
  <c r="I75" i="18"/>
  <c r="J22" i="2"/>
  <c r="K22" i="2"/>
  <c r="T6" i="39"/>
  <c r="S6" i="39"/>
  <c r="R6" i="39"/>
  <c r="Q6" i="39"/>
  <c r="P6" i="39"/>
  <c r="T11" i="39"/>
  <c r="T12" i="39"/>
  <c r="N11" i="41"/>
  <c r="M11" i="41"/>
  <c r="L11" i="41"/>
  <c r="Q11" i="41"/>
  <c r="P11" i="41"/>
  <c r="F78" i="31"/>
  <c r="H40" i="31"/>
  <c r="J40" i="31"/>
  <c r="F80" i="30"/>
  <c r="H80" i="30"/>
  <c r="F193" i="3"/>
  <c r="H143" i="42"/>
  <c r="K143" i="42" s="1"/>
  <c r="G143" i="42"/>
  <c r="E146" i="42"/>
  <c r="L10" i="39"/>
  <c r="N10" i="39"/>
  <c r="M10" i="39"/>
  <c r="O134" i="38"/>
  <c r="M134" i="38"/>
  <c r="L134" i="38"/>
  <c r="N134" i="38"/>
  <c r="K134" i="38"/>
  <c r="K137" i="38"/>
  <c r="K136" i="38"/>
  <c r="K138" i="38"/>
  <c r="K135" i="38"/>
  <c r="W35" i="35"/>
  <c r="V35" i="35"/>
  <c r="AT9" i="35"/>
  <c r="AS9" i="35"/>
  <c r="AR9" i="35"/>
  <c r="AV9" i="35"/>
  <c r="AU9" i="35"/>
  <c r="F190" i="30"/>
  <c r="H190" i="30"/>
  <c r="F191" i="30"/>
  <c r="H191" i="30"/>
  <c r="F127" i="30"/>
  <c r="H127" i="30"/>
  <c r="K89" i="28"/>
  <c r="J89" i="28"/>
  <c r="I89" i="28"/>
  <c r="M89" i="28"/>
  <c r="L89" i="28"/>
  <c r="M131" i="28"/>
  <c r="L131" i="28"/>
  <c r="K131" i="28"/>
  <c r="J131" i="28"/>
  <c r="I131" i="28"/>
  <c r="K92" i="26"/>
  <c r="J92" i="26"/>
  <c r="I92" i="26"/>
  <c r="I21" i="22"/>
  <c r="L13" i="22"/>
  <c r="K13" i="22"/>
  <c r="J13" i="22"/>
  <c r="L28" i="22"/>
  <c r="K28" i="22"/>
  <c r="J28" i="22"/>
  <c r="J70" i="17"/>
  <c r="I70" i="17"/>
  <c r="Q102" i="18"/>
  <c r="I70" i="18"/>
  <c r="X157" i="18"/>
  <c r="J111" i="16"/>
  <c r="I111" i="16"/>
  <c r="H119" i="16"/>
  <c r="J11" i="16"/>
  <c r="I11" i="16"/>
  <c r="K25" i="13"/>
  <c r="J25" i="13"/>
  <c r="I25" i="13"/>
  <c r="W25" i="5"/>
  <c r="V25" i="5"/>
  <c r="U25" i="5"/>
  <c r="T25" i="5"/>
  <c r="S25" i="5"/>
  <c r="W28" i="5"/>
  <c r="F80" i="31"/>
  <c r="H87" i="31"/>
  <c r="J87" i="31"/>
  <c r="J251" i="30"/>
  <c r="L251" i="30"/>
  <c r="L63" i="31"/>
  <c r="J194" i="30"/>
  <c r="L194" i="30"/>
  <c r="M92" i="28"/>
  <c r="L92" i="28"/>
  <c r="K92" i="28"/>
  <c r="J92" i="28"/>
  <c r="I92" i="28"/>
  <c r="K25" i="26"/>
  <c r="J25" i="26"/>
  <c r="I25" i="26"/>
  <c r="V148" i="18"/>
  <c r="S26" i="6"/>
  <c r="R26" i="6"/>
  <c r="Q26" i="6"/>
  <c r="H134" i="40"/>
  <c r="G134" i="40"/>
  <c r="I134" i="40"/>
  <c r="L134" i="40"/>
  <c r="I136" i="40"/>
  <c r="M134" i="40"/>
  <c r="I138" i="40"/>
  <c r="I137" i="40"/>
  <c r="I135" i="40"/>
  <c r="M127" i="37"/>
  <c r="J129" i="37"/>
  <c r="L127" i="37"/>
  <c r="K127" i="37"/>
  <c r="O127" i="37"/>
  <c r="N127" i="37"/>
  <c r="W31" i="35"/>
  <c r="V31" i="35"/>
  <c r="J63" i="31"/>
  <c r="F77" i="31"/>
  <c r="J62" i="31"/>
  <c r="F106" i="31"/>
  <c r="L65" i="31"/>
  <c r="L257" i="30"/>
  <c r="E48" i="26"/>
  <c r="G119" i="22"/>
  <c r="I29" i="18"/>
  <c r="N9" i="39"/>
  <c r="L9" i="39"/>
  <c r="T10" i="38"/>
  <c r="AA20" i="38" s="1"/>
  <c r="Q10" i="38"/>
  <c r="R10" i="38"/>
  <c r="P10" i="38"/>
  <c r="S10" i="38"/>
  <c r="N15" i="41"/>
  <c r="M15" i="41"/>
  <c r="L15" i="41"/>
  <c r="W39" i="35"/>
  <c r="V39" i="35"/>
  <c r="F54" i="31"/>
  <c r="F274" i="30"/>
  <c r="H274" i="30"/>
  <c r="H65" i="31"/>
  <c r="J65" i="31"/>
  <c r="H253" i="30"/>
  <c r="I143" i="43"/>
  <c r="H143" i="43"/>
  <c r="G143" i="43"/>
  <c r="L143" i="43"/>
  <c r="M143" i="43"/>
  <c r="O142" i="43"/>
  <c r="N142" i="43"/>
  <c r="O144" i="41"/>
  <c r="N144" i="41"/>
  <c r="G140" i="41"/>
  <c r="I140" i="41"/>
  <c r="H140" i="41"/>
  <c r="M140" i="41"/>
  <c r="L140" i="41"/>
  <c r="O140" i="42"/>
  <c r="N140" i="42"/>
  <c r="O141" i="42"/>
  <c r="M141" i="42"/>
  <c r="L141" i="42"/>
  <c r="N141" i="42"/>
  <c r="F11" i="41"/>
  <c r="F9" i="39"/>
  <c r="R6" i="41"/>
  <c r="P6" i="41"/>
  <c r="O16" i="41"/>
  <c r="T6" i="41"/>
  <c r="Q6" i="41"/>
  <c r="S6" i="41"/>
  <c r="T11" i="41"/>
  <c r="T7" i="41"/>
  <c r="J6" i="40"/>
  <c r="I6" i="40"/>
  <c r="H6" i="40"/>
  <c r="J12" i="40"/>
  <c r="L6" i="40"/>
  <c r="M6" i="40"/>
  <c r="J7" i="40"/>
  <c r="J11" i="40"/>
  <c r="J8" i="40"/>
  <c r="E146" i="41"/>
  <c r="G136" i="41"/>
  <c r="H136" i="41"/>
  <c r="K136" i="41" s="1"/>
  <c r="J14" i="41"/>
  <c r="I14" i="41"/>
  <c r="H14" i="41"/>
  <c r="M6" i="38"/>
  <c r="N6" i="38"/>
  <c r="L6" i="38"/>
  <c r="N9" i="38"/>
  <c r="P6" i="38"/>
  <c r="N12" i="38"/>
  <c r="N8" i="38"/>
  <c r="N7" i="38"/>
  <c r="N11" i="38"/>
  <c r="Q6" i="38"/>
  <c r="H37" i="35"/>
  <c r="I37" i="35"/>
  <c r="J6" i="39"/>
  <c r="I6" i="39"/>
  <c r="H6" i="39"/>
  <c r="J11" i="39"/>
  <c r="J12" i="39"/>
  <c r="L10" i="41"/>
  <c r="M10" i="41"/>
  <c r="N10" i="41"/>
  <c r="N8" i="41"/>
  <c r="L8" i="41"/>
  <c r="M8" i="41"/>
  <c r="H124" i="37"/>
  <c r="G124" i="37"/>
  <c r="AK32" i="35"/>
  <c r="AL32" i="35"/>
  <c r="I36" i="35"/>
  <c r="H36" i="35"/>
  <c r="N8" i="35"/>
  <c r="N18" i="35"/>
  <c r="W32" i="35"/>
  <c r="V32" i="35"/>
  <c r="AB15" i="35"/>
  <c r="H12" i="35"/>
  <c r="N16" i="35"/>
  <c r="AB12" i="35"/>
  <c r="H11" i="35"/>
  <c r="AL17" i="35"/>
  <c r="AK17" i="35"/>
  <c r="AJ17" i="35"/>
  <c r="I32" i="35"/>
  <c r="H32" i="35"/>
  <c r="AL9" i="35"/>
  <c r="AK9" i="35"/>
  <c r="AJ9" i="35"/>
  <c r="J61" i="31"/>
  <c r="J53" i="31"/>
  <c r="AV8" i="35"/>
  <c r="AU8" i="35"/>
  <c r="AT8" i="35"/>
  <c r="AS8" i="35"/>
  <c r="AR8" i="35"/>
  <c r="AV16" i="35"/>
  <c r="AT13" i="35"/>
  <c r="AS13" i="35"/>
  <c r="AR13" i="35"/>
  <c r="AV13" i="35"/>
  <c r="AU13" i="35"/>
  <c r="F107" i="31"/>
  <c r="F99" i="31"/>
  <c r="F83" i="31"/>
  <c r="F75" i="31"/>
  <c r="F284" i="30"/>
  <c r="H284" i="30"/>
  <c r="J273" i="30"/>
  <c r="L273" i="30"/>
  <c r="J60" i="31"/>
  <c r="F104" i="31"/>
  <c r="H56" i="31"/>
  <c r="H106" i="31"/>
  <c r="H41" i="31"/>
  <c r="J41" i="31"/>
  <c r="H75" i="31"/>
  <c r="J75" i="31"/>
  <c r="H103" i="31"/>
  <c r="J263" i="30"/>
  <c r="H38" i="31"/>
  <c r="J38" i="31"/>
  <c r="J255" i="30"/>
  <c r="H36" i="31"/>
  <c r="J36" i="31"/>
  <c r="L258" i="30"/>
  <c r="L252" i="30"/>
  <c r="L259" i="30"/>
  <c r="L53" i="31"/>
  <c r="L101" i="31"/>
  <c r="L40" i="31"/>
  <c r="L78" i="31"/>
  <c r="L106" i="31"/>
  <c r="H42" i="31"/>
  <c r="J42" i="31"/>
  <c r="L255" i="30"/>
  <c r="F189" i="30"/>
  <c r="H189" i="30"/>
  <c r="J169" i="30"/>
  <c r="F130" i="30"/>
  <c r="H130" i="30"/>
  <c r="F78" i="30"/>
  <c r="H169" i="30"/>
  <c r="L187" i="30"/>
  <c r="J123" i="30"/>
  <c r="M27" i="28"/>
  <c r="L27" i="28"/>
  <c r="K27" i="28"/>
  <c r="J27" i="28"/>
  <c r="I27" i="28"/>
  <c r="I84" i="28"/>
  <c r="M84" i="28"/>
  <c r="K84" i="28"/>
  <c r="J84" i="28"/>
  <c r="L84" i="28"/>
  <c r="F90" i="28"/>
  <c r="K46" i="26"/>
  <c r="J46" i="26"/>
  <c r="I46" i="26"/>
  <c r="K110" i="26"/>
  <c r="J110" i="26"/>
  <c r="I110" i="26"/>
  <c r="H118" i="26"/>
  <c r="K47" i="26"/>
  <c r="J47" i="26"/>
  <c r="I47" i="26"/>
  <c r="K99" i="22"/>
  <c r="J99" i="22"/>
  <c r="L117" i="22"/>
  <c r="K117" i="22"/>
  <c r="J117" i="22"/>
  <c r="E105" i="22"/>
  <c r="W93" i="19"/>
  <c r="G77" i="19"/>
  <c r="W49" i="19"/>
  <c r="V8" i="18"/>
  <c r="X9" i="18"/>
  <c r="T134" i="18"/>
  <c r="E93" i="17"/>
  <c r="S118" i="18"/>
  <c r="V16" i="17"/>
  <c r="U16" i="17"/>
  <c r="Q110" i="18"/>
  <c r="P118" i="18"/>
  <c r="I158" i="18"/>
  <c r="G77" i="17"/>
  <c r="J28" i="16"/>
  <c r="I28" i="16"/>
  <c r="K64" i="13"/>
  <c r="J64" i="13"/>
  <c r="I64" i="13"/>
  <c r="J32" i="12"/>
  <c r="I32" i="12"/>
  <c r="L32" i="12"/>
  <c r="D20" i="13"/>
  <c r="K137" i="13"/>
  <c r="J137" i="13"/>
  <c r="I137" i="13"/>
  <c r="M20" i="5"/>
  <c r="L20" i="5"/>
  <c r="K20" i="5"/>
  <c r="J20" i="5"/>
  <c r="I20" i="5"/>
  <c r="L184" i="3"/>
  <c r="K184" i="3"/>
  <c r="J184" i="3"/>
  <c r="I195" i="3"/>
  <c r="S35" i="6"/>
  <c r="R35" i="6"/>
  <c r="Q35" i="6"/>
  <c r="H139" i="43"/>
  <c r="I139" i="43"/>
  <c r="G139" i="43"/>
  <c r="M139" i="43"/>
  <c r="L139" i="43"/>
  <c r="AK39" i="35"/>
  <c r="AL39" i="35"/>
  <c r="R7" i="39"/>
  <c r="Q7" i="39"/>
  <c r="P7" i="39"/>
  <c r="AA19" i="39"/>
  <c r="T7" i="39"/>
  <c r="S7" i="39"/>
  <c r="J275" i="30"/>
  <c r="L275" i="30"/>
  <c r="F98" i="31"/>
  <c r="L254" i="30"/>
  <c r="L263" i="30"/>
  <c r="H128" i="30"/>
  <c r="K9" i="26"/>
  <c r="J9" i="26"/>
  <c r="I9" i="26"/>
  <c r="K131" i="22"/>
  <c r="L131" i="22"/>
  <c r="J131" i="22"/>
  <c r="W51" i="19"/>
  <c r="T160" i="18"/>
  <c r="K8" i="18"/>
  <c r="X19" i="18"/>
  <c r="G23" i="17"/>
  <c r="F7" i="40"/>
  <c r="H7" i="40"/>
  <c r="I7" i="40"/>
  <c r="J6" i="41"/>
  <c r="H6" i="41"/>
  <c r="I6" i="41"/>
  <c r="G16" i="41"/>
  <c r="AK34" i="35"/>
  <c r="AL34" i="35"/>
  <c r="AL12" i="35"/>
  <c r="AK12" i="35"/>
  <c r="AJ12" i="35"/>
  <c r="F101" i="31"/>
  <c r="F280" i="30"/>
  <c r="H280" i="30"/>
  <c r="J54" i="31"/>
  <c r="H63" i="31"/>
  <c r="H259" i="30"/>
  <c r="L64" i="31"/>
  <c r="H171" i="30"/>
  <c r="F119" i="30"/>
  <c r="H119" i="30"/>
  <c r="L86" i="28"/>
  <c r="K86" i="28"/>
  <c r="J86" i="28"/>
  <c r="I86" i="28"/>
  <c r="M86" i="28"/>
  <c r="L14" i="28"/>
  <c r="K14" i="28"/>
  <c r="J14" i="28"/>
  <c r="I14" i="28"/>
  <c r="M14" i="28"/>
  <c r="D91" i="17"/>
  <c r="M48" i="18"/>
  <c r="J113" i="13"/>
  <c r="I113" i="13"/>
  <c r="K113" i="13"/>
  <c r="V44" i="5"/>
  <c r="T44" i="5"/>
  <c r="C146" i="42"/>
  <c r="J8" i="41"/>
  <c r="I8" i="41"/>
  <c r="H8" i="41"/>
  <c r="I126" i="37"/>
  <c r="H126" i="37"/>
  <c r="G126" i="37"/>
  <c r="F76" i="31"/>
  <c r="F61" i="31"/>
  <c r="H104" i="31"/>
  <c r="F260" i="30"/>
  <c r="O141" i="43"/>
  <c r="N141" i="43"/>
  <c r="I140" i="43"/>
  <c r="H140" i="43"/>
  <c r="G140" i="43"/>
  <c r="M140" i="43"/>
  <c r="L140" i="43"/>
  <c r="N139" i="43"/>
  <c r="O139" i="43"/>
  <c r="I143" i="41"/>
  <c r="H143" i="41"/>
  <c r="K143" i="41" s="1"/>
  <c r="G143" i="41"/>
  <c r="M143" i="41"/>
  <c r="L143" i="41"/>
  <c r="N143" i="41"/>
  <c r="O143" i="41"/>
  <c r="D146" i="41"/>
  <c r="L145" i="42"/>
  <c r="O145" i="42"/>
  <c r="N145" i="42"/>
  <c r="M145" i="42"/>
  <c r="F15" i="41"/>
  <c r="L6" i="39"/>
  <c r="N6" i="39"/>
  <c r="M6" i="39"/>
  <c r="N12" i="39"/>
  <c r="N11" i="39"/>
  <c r="N7" i="39"/>
  <c r="N8" i="39"/>
  <c r="R10" i="41"/>
  <c r="P10" i="41"/>
  <c r="T10" i="41"/>
  <c r="S10" i="41"/>
  <c r="Q10" i="41"/>
  <c r="L9" i="40"/>
  <c r="N9" i="40"/>
  <c r="F8" i="39"/>
  <c r="T9" i="40"/>
  <c r="S9" i="40"/>
  <c r="R9" i="40"/>
  <c r="Q9" i="40"/>
  <c r="P9" i="40"/>
  <c r="R6" i="38"/>
  <c r="S6" i="38"/>
  <c r="Q8" i="38"/>
  <c r="P8" i="38"/>
  <c r="R8" i="38"/>
  <c r="T8" i="38"/>
  <c r="S8" i="38"/>
  <c r="AL36" i="35"/>
  <c r="AK36" i="35"/>
  <c r="M10" i="38"/>
  <c r="L10" i="38"/>
  <c r="N10" i="38"/>
  <c r="N7" i="41"/>
  <c r="M7" i="41"/>
  <c r="L7" i="41"/>
  <c r="P7" i="41"/>
  <c r="Q7" i="41"/>
  <c r="N12" i="41"/>
  <c r="L12" i="41"/>
  <c r="M12" i="41"/>
  <c r="T9" i="39"/>
  <c r="S9" i="39"/>
  <c r="R9" i="39"/>
  <c r="P9" i="39"/>
  <c r="Q9" i="39"/>
  <c r="AL40" i="35"/>
  <c r="AK40" i="35"/>
  <c r="M9" i="39"/>
  <c r="J9" i="39"/>
  <c r="H9" i="39"/>
  <c r="I9" i="39"/>
  <c r="V13" i="35"/>
  <c r="L124" i="37"/>
  <c r="N124" i="37"/>
  <c r="M124" i="37"/>
  <c r="O124" i="37"/>
  <c r="W38" i="35"/>
  <c r="V38" i="35"/>
  <c r="N14" i="35"/>
  <c r="W40" i="35"/>
  <c r="V40" i="35"/>
  <c r="AB16" i="35"/>
  <c r="H15" i="35"/>
  <c r="AL13" i="35"/>
  <c r="AK13" i="35"/>
  <c r="AJ13" i="35"/>
  <c r="F60" i="31"/>
  <c r="AV12" i="35"/>
  <c r="AU12" i="35"/>
  <c r="AT12" i="35"/>
  <c r="AS12" i="35"/>
  <c r="AR12" i="35"/>
  <c r="J106" i="31"/>
  <c r="J98" i="31"/>
  <c r="J82" i="31"/>
  <c r="F42" i="31"/>
  <c r="J283" i="30"/>
  <c r="L283" i="30"/>
  <c r="F278" i="30"/>
  <c r="H278" i="30"/>
  <c r="F59" i="31"/>
  <c r="J103" i="31"/>
  <c r="H58" i="31"/>
  <c r="H108" i="31"/>
  <c r="H43" i="31"/>
  <c r="J43" i="31"/>
  <c r="H79" i="31"/>
  <c r="J79" i="31"/>
  <c r="H105" i="31"/>
  <c r="F262" i="30"/>
  <c r="H263" i="30"/>
  <c r="H86" i="31"/>
  <c r="L55" i="31"/>
  <c r="L103" i="31"/>
  <c r="L42" i="31"/>
  <c r="L80" i="31"/>
  <c r="L108" i="31"/>
  <c r="F255" i="30"/>
  <c r="F188" i="30"/>
  <c r="L168" i="30"/>
  <c r="H129" i="30"/>
  <c r="J129" i="30"/>
  <c r="J77" i="30"/>
  <c r="J124" i="30"/>
  <c r="L124" i="30"/>
  <c r="H197" i="30"/>
  <c r="J167" i="30"/>
  <c r="J187" i="30"/>
  <c r="H65" i="30"/>
  <c r="J65" i="30"/>
  <c r="I87" i="28"/>
  <c r="M87" i="28"/>
  <c r="L87" i="28"/>
  <c r="K87" i="28"/>
  <c r="J87" i="28"/>
  <c r="J29" i="28"/>
  <c r="I29" i="28"/>
  <c r="M29" i="28"/>
  <c r="L29" i="28"/>
  <c r="K29" i="28"/>
  <c r="I106" i="26"/>
  <c r="K106" i="26"/>
  <c r="J106" i="26"/>
  <c r="K93" i="26"/>
  <c r="J93" i="26"/>
  <c r="I93" i="26"/>
  <c r="K137" i="26"/>
  <c r="J137" i="26"/>
  <c r="I137" i="26"/>
  <c r="J86" i="22"/>
  <c r="K86" i="22"/>
  <c r="L156" i="22"/>
  <c r="K156" i="22"/>
  <c r="J156" i="22"/>
  <c r="L84" i="22"/>
  <c r="K84" i="22"/>
  <c r="J84" i="22"/>
  <c r="Q21" i="22"/>
  <c r="E147" i="22"/>
  <c r="K149" i="22"/>
  <c r="L149" i="22"/>
  <c r="J149" i="22"/>
  <c r="O65" i="19"/>
  <c r="L62" i="18"/>
  <c r="D90" i="18"/>
  <c r="S62" i="18"/>
  <c r="K90" i="18"/>
  <c r="F107" i="17"/>
  <c r="P9" i="17"/>
  <c r="J156" i="17"/>
  <c r="I156" i="17"/>
  <c r="Q47" i="18"/>
  <c r="J112" i="17"/>
  <c r="I112" i="17"/>
  <c r="E76" i="18"/>
  <c r="I82" i="16"/>
  <c r="J82" i="16"/>
  <c r="I66" i="13"/>
  <c r="K66" i="13"/>
  <c r="J66" i="13"/>
  <c r="L42" i="12"/>
  <c r="J42" i="12"/>
  <c r="I42" i="12"/>
  <c r="L145" i="3"/>
  <c r="K145" i="3"/>
  <c r="J145" i="3"/>
  <c r="S12" i="6"/>
  <c r="R12" i="6"/>
  <c r="Q12" i="6"/>
  <c r="G192" i="3"/>
  <c r="M138" i="43"/>
  <c r="N138" i="43"/>
  <c r="L138" i="43"/>
  <c r="O138" i="43"/>
  <c r="J146" i="43"/>
  <c r="O144" i="42"/>
  <c r="N144" i="42"/>
  <c r="M144" i="42"/>
  <c r="L144" i="42"/>
  <c r="O142" i="41"/>
  <c r="N142" i="41"/>
  <c r="F13" i="41"/>
  <c r="AL38" i="35"/>
  <c r="AK38" i="35"/>
  <c r="H100" i="31"/>
  <c r="H34" i="31"/>
  <c r="J34" i="31"/>
  <c r="L62" i="31"/>
  <c r="F173" i="30"/>
  <c r="J120" i="30"/>
  <c r="L120" i="30"/>
  <c r="I54" i="26"/>
  <c r="H62" i="26"/>
  <c r="K54" i="26"/>
  <c r="J54" i="26"/>
  <c r="J54" i="17"/>
  <c r="I54" i="17"/>
  <c r="G134" i="18"/>
  <c r="D34" i="13"/>
  <c r="O145" i="43"/>
  <c r="N145" i="43"/>
  <c r="T13" i="41"/>
  <c r="S13" i="41"/>
  <c r="R13" i="41"/>
  <c r="Q13" i="41"/>
  <c r="P13" i="41"/>
  <c r="T9" i="41"/>
  <c r="R9" i="41"/>
  <c r="Q9" i="41"/>
  <c r="S9" i="41"/>
  <c r="P9" i="41"/>
  <c r="T10" i="39"/>
  <c r="S10" i="39"/>
  <c r="AA20" i="39"/>
  <c r="R10" i="39"/>
  <c r="Q10" i="39"/>
  <c r="P10" i="39"/>
  <c r="G128" i="37"/>
  <c r="E129" i="37"/>
  <c r="H128" i="37"/>
  <c r="H8" i="39"/>
  <c r="M8" i="39"/>
  <c r="J8" i="39"/>
  <c r="I8" i="39"/>
  <c r="L8" i="39"/>
  <c r="J55" i="31"/>
  <c r="F109" i="31"/>
  <c r="F32" i="31"/>
  <c r="H102" i="31"/>
  <c r="L241" i="30"/>
  <c r="H194" i="30"/>
  <c r="M53" i="28"/>
  <c r="L53" i="28"/>
  <c r="K53" i="28"/>
  <c r="J53" i="28"/>
  <c r="I53" i="28"/>
  <c r="M94" i="28"/>
  <c r="L94" i="28"/>
  <c r="K94" i="28"/>
  <c r="J94" i="28"/>
  <c r="I94" i="28"/>
  <c r="E49" i="22"/>
  <c r="G21" i="16"/>
  <c r="G144" i="43"/>
  <c r="I144" i="43"/>
  <c r="H144" i="43"/>
  <c r="K144" i="43" s="1"/>
  <c r="M144" i="43"/>
  <c r="L144" i="43"/>
  <c r="D16" i="41"/>
  <c r="N12" i="35"/>
  <c r="F62" i="31"/>
  <c r="J108" i="31"/>
  <c r="J279" i="30"/>
  <c r="L279" i="30"/>
  <c r="H137" i="43"/>
  <c r="K137" i="43" s="1"/>
  <c r="G137" i="43"/>
  <c r="I137" i="43"/>
  <c r="M137" i="43"/>
  <c r="L137" i="43"/>
  <c r="F146" i="43"/>
  <c r="C146" i="43"/>
  <c r="N136" i="43"/>
  <c r="O136" i="43"/>
  <c r="E146" i="43"/>
  <c r="G136" i="43"/>
  <c r="H136" i="43"/>
  <c r="K136" i="43" s="1"/>
  <c r="O140" i="41"/>
  <c r="N140" i="41"/>
  <c r="C146" i="41"/>
  <c r="G144" i="41"/>
  <c r="I144" i="41"/>
  <c r="H144" i="41"/>
  <c r="K144" i="41" s="1"/>
  <c r="M144" i="41"/>
  <c r="L144" i="41"/>
  <c r="I12" i="41"/>
  <c r="H12" i="41"/>
  <c r="J12" i="41"/>
  <c r="R14" i="41"/>
  <c r="Q14" i="41"/>
  <c r="P14" i="41"/>
  <c r="T14" i="41"/>
  <c r="S14" i="41"/>
  <c r="F9" i="41"/>
  <c r="M9" i="40"/>
  <c r="J9" i="40"/>
  <c r="I9" i="40"/>
  <c r="H9" i="40"/>
  <c r="H15" i="41"/>
  <c r="J15" i="41"/>
  <c r="I15" i="41"/>
  <c r="L13" i="41"/>
  <c r="N13" i="41"/>
  <c r="M13" i="41"/>
  <c r="AL37" i="35"/>
  <c r="AK37" i="35"/>
  <c r="AU16" i="35"/>
  <c r="AT16" i="35"/>
  <c r="N15" i="35"/>
  <c r="W33" i="35"/>
  <c r="V33" i="35"/>
  <c r="W37" i="35"/>
  <c r="V37" i="35"/>
  <c r="V10" i="35"/>
  <c r="H16" i="35"/>
  <c r="AB18" i="35"/>
  <c r="H17" i="35"/>
  <c r="AJ10" i="35"/>
  <c r="AL10" i="35"/>
  <c r="AK10" i="35"/>
  <c r="J59" i="31"/>
  <c r="F86" i="31"/>
  <c r="AQ22" i="35"/>
  <c r="AV11" i="35"/>
  <c r="AU11" i="35"/>
  <c r="AT11" i="35"/>
  <c r="AR11" i="35"/>
  <c r="AS11" i="35"/>
  <c r="AR10" i="35"/>
  <c r="AV10" i="35"/>
  <c r="AT10" i="35"/>
  <c r="AS10" i="35"/>
  <c r="AU10" i="35"/>
  <c r="F105" i="31"/>
  <c r="F97" i="31"/>
  <c r="F81" i="31"/>
  <c r="F40" i="31"/>
  <c r="J277" i="30"/>
  <c r="L277" i="30"/>
  <c r="J58" i="31"/>
  <c r="F102" i="31"/>
  <c r="H60" i="31"/>
  <c r="H55" i="31"/>
  <c r="H81" i="31"/>
  <c r="J81" i="31"/>
  <c r="H107" i="31"/>
  <c r="J260" i="30"/>
  <c r="L262" i="30"/>
  <c r="F254" i="30"/>
  <c r="L83" i="31"/>
  <c r="H257" i="30"/>
  <c r="J241" i="30"/>
  <c r="L261" i="30"/>
  <c r="L57" i="31"/>
  <c r="L105" i="31"/>
  <c r="L54" i="31"/>
  <c r="L82" i="31"/>
  <c r="L260" i="30"/>
  <c r="H261" i="30"/>
  <c r="J261" i="30"/>
  <c r="H254" i="30"/>
  <c r="J254" i="30"/>
  <c r="F187" i="30"/>
  <c r="J85" i="30"/>
  <c r="F76" i="30"/>
  <c r="N185" i="30"/>
  <c r="H196" i="30"/>
  <c r="L166" i="30"/>
  <c r="J175" i="30"/>
  <c r="C48" i="28"/>
  <c r="M99" i="28"/>
  <c r="L99" i="28"/>
  <c r="K99" i="28"/>
  <c r="J99" i="28"/>
  <c r="I99" i="28"/>
  <c r="K113" i="26"/>
  <c r="J113" i="26"/>
  <c r="I113" i="26"/>
  <c r="K73" i="22"/>
  <c r="J73" i="22"/>
  <c r="K137" i="22"/>
  <c r="L137" i="22"/>
  <c r="J137" i="22"/>
  <c r="J76" i="22"/>
  <c r="L76" i="22"/>
  <c r="K76" i="22"/>
  <c r="J10" i="22"/>
  <c r="L10" i="22"/>
  <c r="K10" i="22"/>
  <c r="X19" i="22"/>
  <c r="W19" i="22"/>
  <c r="V19" i="22"/>
  <c r="T22" i="18"/>
  <c r="G65" i="17"/>
  <c r="Q144" i="18"/>
  <c r="E63" i="17"/>
  <c r="J99" i="13"/>
  <c r="I99" i="13"/>
  <c r="K99" i="13"/>
  <c r="C121" i="14"/>
  <c r="J211" i="3"/>
  <c r="K211" i="3"/>
  <c r="L109" i="3"/>
  <c r="K109" i="3"/>
  <c r="I120" i="3"/>
  <c r="J109" i="3"/>
  <c r="N141" i="41"/>
  <c r="L141" i="41"/>
  <c r="O141" i="41"/>
  <c r="M141" i="41"/>
  <c r="S8" i="40"/>
  <c r="R8" i="40"/>
  <c r="H139" i="41"/>
  <c r="K139" i="41" s="1"/>
  <c r="G139" i="41"/>
  <c r="L9" i="41"/>
  <c r="N9" i="41"/>
  <c r="M9" i="41"/>
  <c r="V12" i="35"/>
  <c r="AK16" i="35"/>
  <c r="AJ16" i="35"/>
  <c r="AB14" i="35"/>
  <c r="AU18" i="35"/>
  <c r="AT18" i="35"/>
  <c r="AR18" i="35"/>
  <c r="AV18" i="35"/>
  <c r="AS18" i="35"/>
  <c r="J78" i="31"/>
  <c r="F55" i="31"/>
  <c r="H35" i="31"/>
  <c r="J35" i="31"/>
  <c r="L32" i="31"/>
  <c r="H258" i="30"/>
  <c r="J258" i="30"/>
  <c r="H195" i="30"/>
  <c r="L85" i="30"/>
  <c r="I38" i="17"/>
  <c r="H37" i="17"/>
  <c r="J38" i="17"/>
  <c r="M136" i="42"/>
  <c r="J146" i="42"/>
  <c r="L136" i="42"/>
  <c r="O136" i="42"/>
  <c r="N136" i="42"/>
  <c r="F14" i="41"/>
  <c r="H145" i="41"/>
  <c r="K145" i="41" s="1"/>
  <c r="G145" i="41"/>
  <c r="W30" i="35"/>
  <c r="V30" i="35"/>
  <c r="V8" i="35"/>
  <c r="H14" i="35"/>
  <c r="J97" i="31"/>
  <c r="H97" i="31"/>
  <c r="J262" i="30"/>
  <c r="L36" i="31"/>
  <c r="H193" i="30"/>
  <c r="J193" i="30"/>
  <c r="J173" i="30"/>
  <c r="I132" i="17"/>
  <c r="J132" i="17"/>
  <c r="X103" i="18"/>
  <c r="O143" i="43"/>
  <c r="N143" i="43"/>
  <c r="O139" i="42"/>
  <c r="N139" i="42"/>
  <c r="M139" i="42"/>
  <c r="L139" i="42"/>
  <c r="S6" i="40"/>
  <c r="R6" i="40"/>
  <c r="Q6" i="40"/>
  <c r="P6" i="40"/>
  <c r="T6" i="40"/>
  <c r="T10" i="40"/>
  <c r="AA20" i="40" s="1"/>
  <c r="T8" i="40"/>
  <c r="T12" i="40"/>
  <c r="T7" i="40"/>
  <c r="AA19" i="40" s="1"/>
  <c r="T11" i="40"/>
  <c r="P8" i="39"/>
  <c r="T8" i="39"/>
  <c r="R8" i="39"/>
  <c r="Q8" i="39"/>
  <c r="S8" i="39"/>
  <c r="H18" i="35"/>
  <c r="J84" i="31"/>
  <c r="J105" i="31"/>
  <c r="H39" i="31"/>
  <c r="J39" i="31"/>
  <c r="L43" i="31"/>
  <c r="O140" i="43"/>
  <c r="N140" i="43"/>
  <c r="I138" i="41"/>
  <c r="H138" i="41"/>
  <c r="K138" i="41" s="1"/>
  <c r="G138" i="41"/>
  <c r="L138" i="41"/>
  <c r="F146" i="41"/>
  <c r="M138" i="41"/>
  <c r="L137" i="42"/>
  <c r="O137" i="42"/>
  <c r="N137" i="42"/>
  <c r="M137" i="42"/>
  <c r="I141" i="41"/>
  <c r="G141" i="41"/>
  <c r="H141" i="41"/>
  <c r="K141" i="41" s="1"/>
  <c r="T8" i="41"/>
  <c r="S8" i="41"/>
  <c r="P8" i="41"/>
  <c r="R8" i="41"/>
  <c r="Q8" i="41"/>
  <c r="L10" i="40"/>
  <c r="N10" i="40"/>
  <c r="M10" i="40"/>
  <c r="Q10" i="40"/>
  <c r="P10" i="40"/>
  <c r="J10" i="40"/>
  <c r="I10" i="40"/>
  <c r="H10" i="40"/>
  <c r="N7" i="40"/>
  <c r="M7" i="40"/>
  <c r="L7" i="40"/>
  <c r="Q7" i="40"/>
  <c r="P7" i="40"/>
  <c r="H125" i="37"/>
  <c r="G125" i="37"/>
  <c r="J6" i="38"/>
  <c r="I6" i="38"/>
  <c r="H6" i="38"/>
  <c r="J9" i="38"/>
  <c r="J10" i="38"/>
  <c r="J7" i="38"/>
  <c r="J8" i="38"/>
  <c r="J12" i="38"/>
  <c r="J11" i="38"/>
  <c r="H30" i="35"/>
  <c r="I30" i="35"/>
  <c r="O128" i="37"/>
  <c r="N128" i="37"/>
  <c r="M128" i="37"/>
  <c r="L128" i="37"/>
  <c r="K128" i="37"/>
  <c r="O126" i="37"/>
  <c r="N126" i="37"/>
  <c r="L126" i="37"/>
  <c r="K126" i="37"/>
  <c r="M126" i="37"/>
  <c r="N11" i="35"/>
  <c r="V17" i="35"/>
  <c r="N10" i="35"/>
  <c r="N13" i="35"/>
  <c r="AB11" i="35"/>
  <c r="AB9" i="35"/>
  <c r="H9" i="35"/>
  <c r="H34" i="35"/>
  <c r="I34" i="35"/>
  <c r="AJ14" i="35"/>
  <c r="AL14" i="35"/>
  <c r="AK14" i="35"/>
  <c r="F58" i="31"/>
  <c r="F84" i="31"/>
  <c r="AV15" i="35"/>
  <c r="AU15" i="35"/>
  <c r="AT15" i="35"/>
  <c r="AR15" i="35"/>
  <c r="AS15" i="35"/>
  <c r="AR14" i="35"/>
  <c r="AV14" i="35"/>
  <c r="AT14" i="35"/>
  <c r="AS14" i="35"/>
  <c r="AU14" i="35"/>
  <c r="J104" i="31"/>
  <c r="F64" i="31"/>
  <c r="J80" i="31"/>
  <c r="F38" i="31"/>
  <c r="F282" i="30"/>
  <c r="H282" i="30"/>
  <c r="F65" i="31"/>
  <c r="F57" i="31"/>
  <c r="J101" i="31"/>
  <c r="H64" i="31"/>
  <c r="H31" i="31"/>
  <c r="J31" i="31"/>
  <c r="H57" i="31"/>
  <c r="H83" i="31"/>
  <c r="J83" i="31"/>
  <c r="H109" i="31"/>
  <c r="L81" i="31"/>
  <c r="F261" i="30"/>
  <c r="J253" i="30"/>
  <c r="L253" i="30"/>
  <c r="H78" i="31"/>
  <c r="F263" i="30"/>
  <c r="H262" i="30"/>
  <c r="L59" i="31"/>
  <c r="L107" i="31"/>
  <c r="L56" i="31"/>
  <c r="L84" i="31"/>
  <c r="L197" i="30"/>
  <c r="H175" i="30"/>
  <c r="F84" i="30"/>
  <c r="H84" i="30"/>
  <c r="J197" i="30"/>
  <c r="J122" i="30"/>
  <c r="L122" i="30"/>
  <c r="F163" i="30"/>
  <c r="F167" i="30"/>
  <c r="H77" i="30"/>
  <c r="L65" i="30"/>
  <c r="M128" i="28"/>
  <c r="L128" i="28"/>
  <c r="K128" i="28"/>
  <c r="J128" i="28"/>
  <c r="I128" i="28"/>
  <c r="M22" i="28"/>
  <c r="L22" i="28"/>
  <c r="K22" i="28"/>
  <c r="J22" i="28"/>
  <c r="I22" i="28"/>
  <c r="I80" i="26"/>
  <c r="K80" i="26"/>
  <c r="J80" i="26"/>
  <c r="G76" i="26"/>
  <c r="K131" i="26"/>
  <c r="J131" i="26"/>
  <c r="I131" i="26"/>
  <c r="K116" i="22"/>
  <c r="L116" i="22"/>
  <c r="J116" i="22"/>
  <c r="J68" i="22"/>
  <c r="L68" i="22"/>
  <c r="K68" i="22"/>
  <c r="L70" i="22"/>
  <c r="K70" i="22"/>
  <c r="J70" i="22"/>
  <c r="I77" i="22"/>
  <c r="O161" i="19"/>
  <c r="D51" i="17"/>
  <c r="S104" i="18"/>
  <c r="F65" i="17"/>
  <c r="J80" i="17"/>
  <c r="I80" i="17"/>
  <c r="H79" i="17"/>
  <c r="Q21" i="17"/>
  <c r="Q113" i="18"/>
  <c r="G118" i="18"/>
  <c r="U148" i="18"/>
  <c r="J9" i="13"/>
  <c r="I9" i="13"/>
  <c r="K9" i="13"/>
  <c r="C160" i="13"/>
  <c r="L59" i="2"/>
  <c r="J59" i="2"/>
  <c r="K59" i="2"/>
  <c r="L13" i="2"/>
  <c r="J13" i="2"/>
  <c r="K13" i="2"/>
  <c r="L142" i="42"/>
  <c r="O142" i="42"/>
  <c r="N142" i="42"/>
  <c r="M142" i="42"/>
  <c r="J9" i="41"/>
  <c r="I9" i="41"/>
  <c r="H9" i="41"/>
  <c r="T12" i="41"/>
  <c r="S12" i="41"/>
  <c r="Q12" i="41"/>
  <c r="P12" i="41"/>
  <c r="R12" i="41"/>
  <c r="M14" i="41"/>
  <c r="L14" i="41"/>
  <c r="N14" i="41"/>
  <c r="V11" i="35"/>
  <c r="H10" i="35"/>
  <c r="AL15" i="35"/>
  <c r="AJ15" i="35"/>
  <c r="AK15" i="35"/>
  <c r="F56" i="31"/>
  <c r="F34" i="31"/>
  <c r="F63" i="31"/>
  <c r="J239" i="30"/>
  <c r="L239" i="30"/>
  <c r="L100" i="31"/>
  <c r="F164" i="30"/>
  <c r="L186" i="30"/>
  <c r="F64" i="30"/>
  <c r="G121" i="19"/>
  <c r="H37" i="31"/>
  <c r="J37" i="31"/>
  <c r="L102" i="31"/>
  <c r="H163" i="30"/>
  <c r="L185" i="30"/>
  <c r="K92" i="18"/>
  <c r="G62" i="13"/>
  <c r="I141" i="43"/>
  <c r="H141" i="43"/>
  <c r="K141" i="43" s="1"/>
  <c r="G141" i="43"/>
  <c r="L141" i="43"/>
  <c r="M141" i="43"/>
  <c r="F7" i="41"/>
  <c r="E16" i="41"/>
  <c r="F16" i="41" s="1"/>
  <c r="S7" i="41"/>
  <c r="R7" i="41"/>
  <c r="C16" i="41"/>
  <c r="J10" i="41"/>
  <c r="H10" i="41"/>
  <c r="I10" i="41"/>
  <c r="N125" i="37"/>
  <c r="O125" i="37"/>
  <c r="J100" i="31"/>
  <c r="F256" i="30"/>
  <c r="H145" i="43"/>
  <c r="K145" i="43" s="1"/>
  <c r="G145" i="43"/>
  <c r="I145" i="43"/>
  <c r="M145" i="43"/>
  <c r="L145" i="43"/>
  <c r="D146" i="42"/>
  <c r="I142" i="43"/>
  <c r="G142" i="43"/>
  <c r="H142" i="43"/>
  <c r="K142" i="43" s="1"/>
  <c r="L142" i="43"/>
  <c r="M142" i="43"/>
  <c r="G138" i="43"/>
  <c r="H138" i="43"/>
  <c r="K138" i="43" s="1"/>
  <c r="O137" i="41"/>
  <c r="M137" i="41"/>
  <c r="L137" i="41"/>
  <c r="N137" i="41"/>
  <c r="J146" i="41"/>
  <c r="I142" i="41"/>
  <c r="H142" i="41"/>
  <c r="K142" i="41" s="1"/>
  <c r="G142" i="41"/>
  <c r="M142" i="41"/>
  <c r="L142" i="41"/>
  <c r="N143" i="42"/>
  <c r="M143" i="42"/>
  <c r="O143" i="42"/>
  <c r="L143" i="42"/>
  <c r="H11" i="41"/>
  <c r="J11" i="41"/>
  <c r="I11" i="41"/>
  <c r="H7" i="41"/>
  <c r="I7" i="41"/>
  <c r="J7" i="41"/>
  <c r="P15" i="41"/>
  <c r="S15" i="41"/>
  <c r="R15" i="41"/>
  <c r="T15" i="41"/>
  <c r="Q15" i="41"/>
  <c r="N8" i="40"/>
  <c r="L8" i="40"/>
  <c r="M8" i="40"/>
  <c r="Q8" i="40"/>
  <c r="P8" i="40"/>
  <c r="S7" i="40"/>
  <c r="R7" i="40"/>
  <c r="G137" i="41"/>
  <c r="H137" i="41"/>
  <c r="K137" i="41" s="1"/>
  <c r="J13" i="41"/>
  <c r="I13" i="41"/>
  <c r="H13" i="41"/>
  <c r="AK31" i="35"/>
  <c r="AL31" i="35"/>
  <c r="I40" i="35"/>
  <c r="H40" i="35"/>
  <c r="K16" i="41"/>
  <c r="M6" i="41"/>
  <c r="L6" i="41"/>
  <c r="N6" i="41"/>
  <c r="I38" i="35"/>
  <c r="H38" i="35"/>
  <c r="J7" i="39"/>
  <c r="I7" i="39"/>
  <c r="H7" i="39"/>
  <c r="L7" i="39"/>
  <c r="M7" i="39"/>
  <c r="V9" i="35"/>
  <c r="V16" i="35"/>
  <c r="V18" i="35"/>
  <c r="V34" i="35"/>
  <c r="W34" i="35"/>
  <c r="AR16" i="35"/>
  <c r="AS16" i="35"/>
  <c r="AB10" i="35"/>
  <c r="AB13" i="35"/>
  <c r="H13" i="35"/>
  <c r="I33" i="35"/>
  <c r="H33" i="35"/>
  <c r="I31" i="35"/>
  <c r="H31" i="35"/>
  <c r="AL11" i="35"/>
  <c r="AJ11" i="35"/>
  <c r="AK11" i="35"/>
  <c r="AL18" i="35"/>
  <c r="AJ18" i="35"/>
  <c r="AK18" i="35"/>
  <c r="J57" i="31"/>
  <c r="F82" i="31"/>
  <c r="AV17" i="35"/>
  <c r="AT17" i="35"/>
  <c r="AS17" i="35"/>
  <c r="AR17" i="35"/>
  <c r="AU17" i="35"/>
  <c r="F103" i="31"/>
  <c r="F87" i="31"/>
  <c r="F79" i="31"/>
  <c r="F36" i="31"/>
  <c r="J281" i="30"/>
  <c r="L281" i="30"/>
  <c r="F276" i="30"/>
  <c r="H276" i="30"/>
  <c r="J64" i="31"/>
  <c r="J56" i="31"/>
  <c r="J109" i="31"/>
  <c r="F100" i="31"/>
  <c r="F53" i="31"/>
  <c r="H98" i="31"/>
  <c r="H33" i="31"/>
  <c r="J33" i="31"/>
  <c r="H59" i="31"/>
  <c r="H85" i="31"/>
  <c r="J85" i="31"/>
  <c r="H76" i="31"/>
  <c r="L39" i="31"/>
  <c r="H255" i="30"/>
  <c r="F240" i="30"/>
  <c r="H240" i="30"/>
  <c r="L61" i="31"/>
  <c r="L109" i="31"/>
  <c r="L58" i="31"/>
  <c r="L98" i="31"/>
  <c r="J195" i="30"/>
  <c r="L195" i="30"/>
  <c r="F174" i="30"/>
  <c r="F82" i="30"/>
  <c r="J196" i="30"/>
  <c r="L196" i="30"/>
  <c r="F175" i="30"/>
  <c r="J131" i="30"/>
  <c r="N163" i="30"/>
  <c r="L169" i="30"/>
  <c r="M79" i="28"/>
  <c r="L79" i="28"/>
  <c r="K79" i="28"/>
  <c r="J79" i="28"/>
  <c r="I79" i="28"/>
  <c r="L40" i="28"/>
  <c r="K40" i="28"/>
  <c r="J40" i="28"/>
  <c r="I40" i="28"/>
  <c r="H48" i="28"/>
  <c r="M40" i="28"/>
  <c r="J36" i="26"/>
  <c r="I36" i="26"/>
  <c r="K36" i="26"/>
  <c r="D62" i="26"/>
  <c r="J158" i="26"/>
  <c r="I158" i="26"/>
  <c r="K158" i="26"/>
  <c r="C104" i="26"/>
  <c r="K155" i="22"/>
  <c r="J155" i="22"/>
  <c r="L155" i="22"/>
  <c r="X10" i="22"/>
  <c r="W10" i="22"/>
  <c r="V10" i="22"/>
  <c r="G107" i="19"/>
  <c r="O63" i="19"/>
  <c r="G119" i="19"/>
  <c r="J39" i="17"/>
  <c r="I39" i="17"/>
  <c r="K50" i="18"/>
  <c r="I158" i="17"/>
  <c r="J158" i="17"/>
  <c r="N20" i="18"/>
  <c r="Q143" i="18"/>
  <c r="X66" i="18"/>
  <c r="V50" i="18"/>
  <c r="M132" i="18"/>
  <c r="T17" i="14"/>
  <c r="S17" i="14"/>
  <c r="R45" i="6"/>
  <c r="Q45" i="6"/>
  <c r="S45" i="6"/>
  <c r="K50" i="6"/>
  <c r="J50" i="6"/>
  <c r="I50" i="6"/>
  <c r="F192" i="30"/>
  <c r="F125" i="30"/>
  <c r="H125" i="30"/>
  <c r="N119" i="30"/>
  <c r="F171" i="30"/>
  <c r="H124" i="30"/>
  <c r="L190" i="30"/>
  <c r="L172" i="30"/>
  <c r="J165" i="30"/>
  <c r="J82" i="30"/>
  <c r="L175" i="30"/>
  <c r="J119" i="30"/>
  <c r="H173" i="30"/>
  <c r="H82" i="30"/>
  <c r="H56" i="30"/>
  <c r="J56" i="30"/>
  <c r="H54" i="30"/>
  <c r="J54" i="30"/>
  <c r="M18" i="28"/>
  <c r="L18" i="28"/>
  <c r="K18" i="28"/>
  <c r="J18" i="28"/>
  <c r="I18" i="28"/>
  <c r="L60" i="30"/>
  <c r="L87" i="30"/>
  <c r="L86" i="30"/>
  <c r="E76" i="28"/>
  <c r="M143" i="28"/>
  <c r="L143" i="28"/>
  <c r="K143" i="28"/>
  <c r="J143" i="28"/>
  <c r="I143" i="28"/>
  <c r="M138" i="28"/>
  <c r="L138" i="28"/>
  <c r="K138" i="28"/>
  <c r="J138" i="28"/>
  <c r="I138" i="28"/>
  <c r="H146" i="28"/>
  <c r="L150" i="28"/>
  <c r="K150" i="28"/>
  <c r="J150" i="28"/>
  <c r="I150" i="28"/>
  <c r="M150" i="28"/>
  <c r="K144" i="28"/>
  <c r="J144" i="28"/>
  <c r="I144" i="28"/>
  <c r="M144" i="28"/>
  <c r="L144" i="28"/>
  <c r="J148" i="28"/>
  <c r="I148" i="28"/>
  <c r="M148" i="28"/>
  <c r="L148" i="28"/>
  <c r="K148" i="28"/>
  <c r="I151" i="28"/>
  <c r="M151" i="28"/>
  <c r="L151" i="28"/>
  <c r="K151" i="28"/>
  <c r="J151" i="28"/>
  <c r="D76" i="28"/>
  <c r="J55" i="28"/>
  <c r="I55" i="28"/>
  <c r="M55" i="28"/>
  <c r="L55" i="28"/>
  <c r="K55" i="28"/>
  <c r="G90" i="28"/>
  <c r="D132" i="28"/>
  <c r="K43" i="28"/>
  <c r="J43" i="28"/>
  <c r="I43" i="28"/>
  <c r="M43" i="28"/>
  <c r="L43" i="28"/>
  <c r="K17" i="28"/>
  <c r="J17" i="28"/>
  <c r="I17" i="28"/>
  <c r="M17" i="28"/>
  <c r="L17" i="28"/>
  <c r="M85" i="28"/>
  <c r="L85" i="28"/>
  <c r="K85" i="28"/>
  <c r="J85" i="28"/>
  <c r="I85" i="28"/>
  <c r="M97" i="28"/>
  <c r="L97" i="28"/>
  <c r="K97" i="28"/>
  <c r="J97" i="28"/>
  <c r="I97" i="28"/>
  <c r="M59" i="28"/>
  <c r="L59" i="28"/>
  <c r="K59" i="28"/>
  <c r="J59" i="28"/>
  <c r="I59" i="28"/>
  <c r="M33" i="28"/>
  <c r="L33" i="28"/>
  <c r="K33" i="28"/>
  <c r="J33" i="28"/>
  <c r="I33" i="28"/>
  <c r="C20" i="28"/>
  <c r="K38" i="26"/>
  <c r="J38" i="26"/>
  <c r="I38" i="26"/>
  <c r="H20" i="26"/>
  <c r="K12" i="26"/>
  <c r="J12" i="26"/>
  <c r="I12" i="26"/>
  <c r="E132" i="26"/>
  <c r="E118" i="26"/>
  <c r="F90" i="26"/>
  <c r="C76" i="26"/>
  <c r="I19" i="26"/>
  <c r="K19" i="26"/>
  <c r="J19" i="26"/>
  <c r="J87" i="26"/>
  <c r="I87" i="26"/>
  <c r="K87" i="26"/>
  <c r="J27" i="26"/>
  <c r="I27" i="26"/>
  <c r="K27" i="26"/>
  <c r="K86" i="26"/>
  <c r="J86" i="26"/>
  <c r="I86" i="26"/>
  <c r="K102" i="26"/>
  <c r="J102" i="26"/>
  <c r="I102" i="26"/>
  <c r="K84" i="26"/>
  <c r="J84" i="26"/>
  <c r="I84" i="26"/>
  <c r="K58" i="26"/>
  <c r="J58" i="26"/>
  <c r="I58" i="26"/>
  <c r="K120" i="26"/>
  <c r="J120" i="26"/>
  <c r="I120" i="26"/>
  <c r="K138" i="26"/>
  <c r="J138" i="26"/>
  <c r="I138" i="26"/>
  <c r="H146" i="26"/>
  <c r="K114" i="26"/>
  <c r="J114" i="26"/>
  <c r="I114" i="26"/>
  <c r="J141" i="26"/>
  <c r="I141" i="26"/>
  <c r="K141" i="26"/>
  <c r="I151" i="26"/>
  <c r="K151" i="26"/>
  <c r="J151" i="26"/>
  <c r="K83" i="26"/>
  <c r="J83" i="26"/>
  <c r="I83" i="26"/>
  <c r="K57" i="26"/>
  <c r="J57" i="26"/>
  <c r="I57" i="26"/>
  <c r="K31" i="26"/>
  <c r="J31" i="26"/>
  <c r="I31" i="26"/>
  <c r="G160" i="26"/>
  <c r="K39" i="26"/>
  <c r="J39" i="26"/>
  <c r="I39" i="26"/>
  <c r="F146" i="26"/>
  <c r="K140" i="22"/>
  <c r="L140" i="22"/>
  <c r="J140" i="22"/>
  <c r="K65" i="22"/>
  <c r="J65" i="22"/>
  <c r="F35" i="22"/>
  <c r="L109" i="22"/>
  <c r="K109" i="22"/>
  <c r="J109" i="22"/>
  <c r="L143" i="22"/>
  <c r="K143" i="22"/>
  <c r="J143" i="22"/>
  <c r="K128" i="22"/>
  <c r="L128" i="22"/>
  <c r="J128" i="22"/>
  <c r="K108" i="22"/>
  <c r="L108" i="22"/>
  <c r="J108" i="22"/>
  <c r="K146" i="22"/>
  <c r="L146" i="22"/>
  <c r="J146" i="22"/>
  <c r="J98" i="22"/>
  <c r="L98" i="22"/>
  <c r="K98" i="22"/>
  <c r="J42" i="22"/>
  <c r="L42" i="22"/>
  <c r="K42" i="22"/>
  <c r="D161" i="22"/>
  <c r="K136" i="22"/>
  <c r="J136" i="22"/>
  <c r="D133" i="22"/>
  <c r="L58" i="22"/>
  <c r="K58" i="22"/>
  <c r="J58" i="22"/>
  <c r="H49" i="22"/>
  <c r="E21" i="22"/>
  <c r="E119" i="22"/>
  <c r="L100" i="22"/>
  <c r="K100" i="22"/>
  <c r="J100" i="22"/>
  <c r="L44" i="22"/>
  <c r="K44" i="22"/>
  <c r="J44" i="22"/>
  <c r="H161" i="22"/>
  <c r="K114" i="22"/>
  <c r="L114" i="22"/>
  <c r="J114" i="22"/>
  <c r="H35" i="22"/>
  <c r="C119" i="22"/>
  <c r="W20" i="22"/>
  <c r="V20" i="22"/>
  <c r="X20" i="22"/>
  <c r="W77" i="19"/>
  <c r="W119" i="19"/>
  <c r="W121" i="19"/>
  <c r="G147" i="19"/>
  <c r="G149" i="19"/>
  <c r="W79" i="19"/>
  <c r="W105" i="19"/>
  <c r="W107" i="19"/>
  <c r="L36" i="18"/>
  <c r="L148" i="18"/>
  <c r="D22" i="18"/>
  <c r="D64" i="18"/>
  <c r="D160" i="18"/>
  <c r="J151" i="17"/>
  <c r="I151" i="17"/>
  <c r="C121" i="17"/>
  <c r="G91" i="17"/>
  <c r="J56" i="17"/>
  <c r="I56" i="17"/>
  <c r="F49" i="17"/>
  <c r="C35" i="17"/>
  <c r="R9" i="17"/>
  <c r="S36" i="18"/>
  <c r="S78" i="18"/>
  <c r="S120" i="18"/>
  <c r="S76" i="18"/>
  <c r="S92" i="18"/>
  <c r="S132" i="18"/>
  <c r="S146" i="18"/>
  <c r="K22" i="18"/>
  <c r="K64" i="18"/>
  <c r="K134" i="18"/>
  <c r="C34" i="18"/>
  <c r="C118" i="18"/>
  <c r="I150" i="17"/>
  <c r="H149" i="17"/>
  <c r="J150" i="17"/>
  <c r="I124" i="17"/>
  <c r="J124" i="17"/>
  <c r="I55" i="17"/>
  <c r="H63" i="17"/>
  <c r="J55" i="17"/>
  <c r="I29" i="17"/>
  <c r="J29" i="17"/>
  <c r="F9" i="17"/>
  <c r="J97" i="17"/>
  <c r="I97" i="17"/>
  <c r="H105" i="17"/>
  <c r="J71" i="17"/>
  <c r="I71" i="17"/>
  <c r="D49" i="17"/>
  <c r="V12" i="17"/>
  <c r="U12" i="17"/>
  <c r="J130" i="17"/>
  <c r="I130" i="17"/>
  <c r="J104" i="17"/>
  <c r="I104" i="17"/>
  <c r="J87" i="17"/>
  <c r="I87" i="17"/>
  <c r="C49" i="17"/>
  <c r="J27" i="17"/>
  <c r="I27" i="17"/>
  <c r="H35" i="17"/>
  <c r="J16" i="17"/>
  <c r="I16" i="17"/>
  <c r="Q68" i="18"/>
  <c r="P76" i="18"/>
  <c r="Q75" i="18"/>
  <c r="Q129" i="18"/>
  <c r="Q81" i="18"/>
  <c r="Q53" i="18"/>
  <c r="Q155" i="18"/>
  <c r="I111" i="18"/>
  <c r="I65" i="18"/>
  <c r="H64" i="18"/>
  <c r="I128" i="18"/>
  <c r="I135" i="18"/>
  <c r="H134" i="18"/>
  <c r="X110" i="18"/>
  <c r="W118" i="18"/>
  <c r="X72" i="18"/>
  <c r="X17" i="18"/>
  <c r="X151" i="18"/>
  <c r="J137" i="17"/>
  <c r="I137" i="17"/>
  <c r="F35" i="17"/>
  <c r="V160" i="18"/>
  <c r="F34" i="18"/>
  <c r="E147" i="17"/>
  <c r="U76" i="18"/>
  <c r="E62" i="18"/>
  <c r="E120" i="18"/>
  <c r="J14" i="16"/>
  <c r="I14" i="16"/>
  <c r="H21" i="16"/>
  <c r="E37" i="16"/>
  <c r="D51" i="16"/>
  <c r="C51" i="16"/>
  <c r="T11" i="14"/>
  <c r="S11" i="14"/>
  <c r="T15" i="14"/>
  <c r="T22" i="14"/>
  <c r="T14" i="14"/>
  <c r="J33" i="16"/>
  <c r="I33" i="16"/>
  <c r="J87" i="16"/>
  <c r="I87" i="16"/>
  <c r="J141" i="16"/>
  <c r="I141" i="16"/>
  <c r="G37" i="16"/>
  <c r="E90" i="13"/>
  <c r="W8" i="13"/>
  <c r="V8" i="13"/>
  <c r="U8" i="13"/>
  <c r="W10" i="13"/>
  <c r="H118" i="13"/>
  <c r="K110" i="13"/>
  <c r="J110" i="13"/>
  <c r="I110" i="13"/>
  <c r="K50" i="12"/>
  <c r="K141" i="13"/>
  <c r="J141" i="13"/>
  <c r="I141" i="13"/>
  <c r="K12" i="12"/>
  <c r="K53" i="13"/>
  <c r="J53" i="13"/>
  <c r="I53" i="13"/>
  <c r="D104" i="13"/>
  <c r="H76" i="13"/>
  <c r="K68" i="13"/>
  <c r="J68" i="13"/>
  <c r="I68" i="13"/>
  <c r="C37" i="14"/>
  <c r="C149" i="14"/>
  <c r="F119" i="3"/>
  <c r="J20" i="3"/>
  <c r="K20" i="3"/>
  <c r="U43" i="5"/>
  <c r="T43" i="5"/>
  <c r="S43" i="5"/>
  <c r="W43" i="5"/>
  <c r="V43" i="5"/>
  <c r="W44" i="5"/>
  <c r="W46" i="5"/>
  <c r="W47" i="5"/>
  <c r="L160" i="3"/>
  <c r="K160" i="3"/>
  <c r="J160" i="3"/>
  <c r="M8" i="5"/>
  <c r="L8" i="5"/>
  <c r="K8" i="5"/>
  <c r="J8" i="5"/>
  <c r="I8" i="5"/>
  <c r="L85" i="3"/>
  <c r="K85" i="3"/>
  <c r="J85" i="3"/>
  <c r="F194" i="3"/>
  <c r="H42" i="2"/>
  <c r="K39" i="2"/>
  <c r="J39" i="2"/>
  <c r="L23" i="3"/>
  <c r="K23" i="3"/>
  <c r="J23" i="3"/>
  <c r="J42" i="3"/>
  <c r="K42" i="3"/>
  <c r="L123" i="30"/>
  <c r="L189" i="30"/>
  <c r="L164" i="30"/>
  <c r="F81" i="30"/>
  <c r="L174" i="30"/>
  <c r="F131" i="30"/>
  <c r="F124" i="30"/>
  <c r="H172" i="30"/>
  <c r="H75" i="30"/>
  <c r="H55" i="30"/>
  <c r="J55" i="30"/>
  <c r="F65" i="30"/>
  <c r="H53" i="30"/>
  <c r="J53" i="30"/>
  <c r="F76" i="28"/>
  <c r="E62" i="28"/>
  <c r="L61" i="30"/>
  <c r="L77" i="30"/>
  <c r="I67" i="28"/>
  <c r="M67" i="28"/>
  <c r="L67" i="28"/>
  <c r="K67" i="28"/>
  <c r="J67" i="28"/>
  <c r="D62" i="28"/>
  <c r="I41" i="28"/>
  <c r="M41" i="28"/>
  <c r="L41" i="28"/>
  <c r="K41" i="28"/>
  <c r="J41" i="28"/>
  <c r="L83" i="28"/>
  <c r="K83" i="28"/>
  <c r="I83" i="28"/>
  <c r="M83" i="28"/>
  <c r="J83" i="28"/>
  <c r="M152" i="28"/>
  <c r="L152" i="28"/>
  <c r="K152" i="28"/>
  <c r="J152" i="28"/>
  <c r="I152" i="28"/>
  <c r="H160" i="28"/>
  <c r="M155" i="28"/>
  <c r="L155" i="28"/>
  <c r="K155" i="28"/>
  <c r="J155" i="28"/>
  <c r="I155" i="28"/>
  <c r="L158" i="28"/>
  <c r="K158" i="28"/>
  <c r="J158" i="28"/>
  <c r="I158" i="28"/>
  <c r="M158" i="28"/>
  <c r="K153" i="28"/>
  <c r="J153" i="28"/>
  <c r="I153" i="28"/>
  <c r="M153" i="28"/>
  <c r="L153" i="28"/>
  <c r="J156" i="28"/>
  <c r="I156" i="28"/>
  <c r="M156" i="28"/>
  <c r="L156" i="28"/>
  <c r="K156" i="28"/>
  <c r="I159" i="28"/>
  <c r="M159" i="28"/>
  <c r="L159" i="28"/>
  <c r="K159" i="28"/>
  <c r="J159" i="28"/>
  <c r="E132" i="28"/>
  <c r="C62" i="28"/>
  <c r="G104" i="28"/>
  <c r="K78" i="28"/>
  <c r="J78" i="28"/>
  <c r="I78" i="28"/>
  <c r="M78" i="28"/>
  <c r="L78" i="28"/>
  <c r="F104" i="28"/>
  <c r="M123" i="28"/>
  <c r="L123" i="28"/>
  <c r="K123" i="28"/>
  <c r="J123" i="28"/>
  <c r="I123" i="28"/>
  <c r="L66" i="28"/>
  <c r="K66" i="28"/>
  <c r="J66" i="28"/>
  <c r="I66" i="28"/>
  <c r="M66" i="28"/>
  <c r="E104" i="28"/>
  <c r="E160" i="28"/>
  <c r="H90" i="28"/>
  <c r="L82" i="28"/>
  <c r="K82" i="28"/>
  <c r="M82" i="28"/>
  <c r="J82" i="28"/>
  <c r="I82" i="28"/>
  <c r="M71" i="28"/>
  <c r="L71" i="28"/>
  <c r="K71" i="28"/>
  <c r="J71" i="28"/>
  <c r="I71" i="28"/>
  <c r="M45" i="28"/>
  <c r="L45" i="28"/>
  <c r="K45" i="28"/>
  <c r="J45" i="28"/>
  <c r="I45" i="28"/>
  <c r="M19" i="28"/>
  <c r="L19" i="28"/>
  <c r="K19" i="28"/>
  <c r="J19" i="28"/>
  <c r="I19" i="28"/>
  <c r="F146" i="28"/>
  <c r="M8" i="28"/>
  <c r="L8" i="28"/>
  <c r="K8" i="28"/>
  <c r="J8" i="28"/>
  <c r="I8" i="28"/>
  <c r="M114" i="28"/>
  <c r="M73" i="28"/>
  <c r="L73" i="28"/>
  <c r="K73" i="28"/>
  <c r="J73" i="28"/>
  <c r="I73" i="28"/>
  <c r="M47" i="28"/>
  <c r="L47" i="28"/>
  <c r="K47" i="28"/>
  <c r="J47" i="28"/>
  <c r="I47" i="28"/>
  <c r="K98" i="26"/>
  <c r="J98" i="26"/>
  <c r="I98" i="26"/>
  <c r="K72" i="26"/>
  <c r="J72" i="26"/>
  <c r="I72" i="26"/>
  <c r="J61" i="26"/>
  <c r="I61" i="26"/>
  <c r="K61" i="26"/>
  <c r="F20" i="26"/>
  <c r="K60" i="26"/>
  <c r="J60" i="26"/>
  <c r="I60" i="26"/>
  <c r="K51" i="26"/>
  <c r="J51" i="26"/>
  <c r="I51" i="26"/>
  <c r="G34" i="26"/>
  <c r="D20" i="26"/>
  <c r="K32" i="26"/>
  <c r="J32" i="26"/>
  <c r="I32" i="26"/>
  <c r="K128" i="26"/>
  <c r="J128" i="26"/>
  <c r="I128" i="26"/>
  <c r="K155" i="26"/>
  <c r="J155" i="26"/>
  <c r="I155" i="26"/>
  <c r="K123" i="26"/>
  <c r="J123" i="26"/>
  <c r="I123" i="26"/>
  <c r="J150" i="26"/>
  <c r="I150" i="26"/>
  <c r="K150" i="26"/>
  <c r="I159" i="26"/>
  <c r="K159" i="26"/>
  <c r="J159" i="26"/>
  <c r="F76" i="26"/>
  <c r="C62" i="26"/>
  <c r="G132" i="26"/>
  <c r="G118" i="26"/>
  <c r="K99" i="26"/>
  <c r="J99" i="26"/>
  <c r="I99" i="26"/>
  <c r="K73" i="26"/>
  <c r="J73" i="26"/>
  <c r="I73" i="26"/>
  <c r="K13" i="26"/>
  <c r="J13" i="26"/>
  <c r="I13" i="26"/>
  <c r="F147" i="22"/>
  <c r="K52" i="22"/>
  <c r="J52" i="22"/>
  <c r="K39" i="22"/>
  <c r="J39" i="22"/>
  <c r="J26" i="22"/>
  <c r="K26" i="22"/>
  <c r="L113" i="22"/>
  <c r="K113" i="22"/>
  <c r="J113" i="22"/>
  <c r="L152" i="22"/>
  <c r="K152" i="22"/>
  <c r="J152" i="22"/>
  <c r="K132" i="22"/>
  <c r="L132" i="22"/>
  <c r="J132" i="22"/>
  <c r="K112" i="22"/>
  <c r="L112" i="22"/>
  <c r="J112" i="22"/>
  <c r="K151" i="22"/>
  <c r="L151" i="22"/>
  <c r="J151" i="22"/>
  <c r="C105" i="22"/>
  <c r="G77" i="22"/>
  <c r="J59" i="22"/>
  <c r="L59" i="22"/>
  <c r="K59" i="22"/>
  <c r="J51" i="22"/>
  <c r="L51" i="22"/>
  <c r="K51" i="22"/>
  <c r="C49" i="22"/>
  <c r="L75" i="22"/>
  <c r="K75" i="22"/>
  <c r="J75" i="22"/>
  <c r="L67" i="22"/>
  <c r="K67" i="22"/>
  <c r="J67" i="22"/>
  <c r="L20" i="22"/>
  <c r="K20" i="22"/>
  <c r="J20" i="22"/>
  <c r="E161" i="22"/>
  <c r="L61" i="22"/>
  <c r="K61" i="22"/>
  <c r="J61" i="22"/>
  <c r="L53" i="22"/>
  <c r="K53" i="22"/>
  <c r="J53" i="22"/>
  <c r="X11" i="22"/>
  <c r="W11" i="22"/>
  <c r="V11" i="22"/>
  <c r="V15" i="22"/>
  <c r="X15" i="22"/>
  <c r="W15" i="22"/>
  <c r="O105" i="19"/>
  <c r="O107" i="19"/>
  <c r="O77" i="19"/>
  <c r="W65" i="19"/>
  <c r="W63" i="19"/>
  <c r="R28" i="19"/>
  <c r="W161" i="19"/>
  <c r="O119" i="19"/>
  <c r="O121" i="19"/>
  <c r="G79" i="19"/>
  <c r="T64" i="18"/>
  <c r="T148" i="18"/>
  <c r="L106" i="18"/>
  <c r="L104" i="18"/>
  <c r="D134" i="18"/>
  <c r="D146" i="18"/>
  <c r="F135" i="17"/>
  <c r="H107" i="17"/>
  <c r="J108" i="17"/>
  <c r="I108" i="17"/>
  <c r="J82" i="17"/>
  <c r="I82" i="17"/>
  <c r="G9" i="17"/>
  <c r="S160" i="18"/>
  <c r="K106" i="18"/>
  <c r="C62" i="18"/>
  <c r="C104" i="18"/>
  <c r="C120" i="18"/>
  <c r="C76" i="18"/>
  <c r="J159" i="17"/>
  <c r="I159" i="17"/>
  <c r="E135" i="17"/>
  <c r="G107" i="17"/>
  <c r="D93" i="17"/>
  <c r="I81" i="17"/>
  <c r="J81" i="17"/>
  <c r="C51" i="17"/>
  <c r="G149" i="17"/>
  <c r="D135" i="17"/>
  <c r="J123" i="17"/>
  <c r="I123" i="17"/>
  <c r="C93" i="17"/>
  <c r="G63" i="17"/>
  <c r="J28" i="17"/>
  <c r="I28" i="17"/>
  <c r="V20" i="18"/>
  <c r="F63" i="17"/>
  <c r="C23" i="17"/>
  <c r="Q94" i="18"/>
  <c r="Q101" i="18"/>
  <c r="Q30" i="18"/>
  <c r="Q115" i="18"/>
  <c r="Q70" i="18"/>
  <c r="Q153" i="18"/>
  <c r="I15" i="18"/>
  <c r="I82" i="18"/>
  <c r="H90" i="18"/>
  <c r="I145" i="18"/>
  <c r="I152" i="18"/>
  <c r="H160" i="18"/>
  <c r="G121" i="17"/>
  <c r="C65" i="17"/>
  <c r="X144" i="18"/>
  <c r="X89" i="18"/>
  <c r="X43" i="18"/>
  <c r="X141" i="18"/>
  <c r="E79" i="17"/>
  <c r="J25" i="17"/>
  <c r="I25" i="17"/>
  <c r="J84" i="17"/>
  <c r="I84" i="17"/>
  <c r="E35" i="17"/>
  <c r="M34" i="18"/>
  <c r="E63" i="16"/>
  <c r="D77" i="16"/>
  <c r="C77" i="16"/>
  <c r="J94" i="16"/>
  <c r="I94" i="16"/>
  <c r="H93" i="16"/>
  <c r="J139" i="16"/>
  <c r="I139" i="16"/>
  <c r="H147" i="16"/>
  <c r="I56" i="16"/>
  <c r="J56" i="16"/>
  <c r="T12" i="14"/>
  <c r="S12" i="14"/>
  <c r="G63" i="16"/>
  <c r="F90" i="13"/>
  <c r="K136" i="13"/>
  <c r="J136" i="13"/>
  <c r="I136" i="13"/>
  <c r="K54" i="12"/>
  <c r="V15" i="13"/>
  <c r="U15" i="13"/>
  <c r="W15" i="13"/>
  <c r="J33" i="12"/>
  <c r="L33" i="12"/>
  <c r="I33" i="12"/>
  <c r="J82" i="13"/>
  <c r="I82" i="13"/>
  <c r="K82" i="13"/>
  <c r="H90" i="13"/>
  <c r="F21" i="16"/>
  <c r="F121" i="16"/>
  <c r="H146" i="13"/>
  <c r="K138" i="13"/>
  <c r="J138" i="13"/>
  <c r="I138" i="13"/>
  <c r="E48" i="13"/>
  <c r="S23" i="6"/>
  <c r="R23" i="6"/>
  <c r="Q23" i="6"/>
  <c r="F117" i="3"/>
  <c r="J18" i="3"/>
  <c r="K18" i="3"/>
  <c r="K217" i="3"/>
  <c r="J217" i="3"/>
  <c r="J24" i="2"/>
  <c r="K24" i="2"/>
  <c r="L154" i="3"/>
  <c r="K154" i="3"/>
  <c r="J154" i="3"/>
  <c r="M27" i="5"/>
  <c r="L27" i="5"/>
  <c r="K27" i="5"/>
  <c r="J27" i="5"/>
  <c r="I27" i="5"/>
  <c r="L83" i="3"/>
  <c r="J83" i="3"/>
  <c r="K83" i="3"/>
  <c r="K48" i="6"/>
  <c r="J48" i="6"/>
  <c r="I48" i="6"/>
  <c r="M41" i="5"/>
  <c r="L41" i="5"/>
  <c r="K41" i="5"/>
  <c r="J41" i="5"/>
  <c r="I41" i="5"/>
  <c r="L57" i="2"/>
  <c r="J57" i="2"/>
  <c r="K57" i="2"/>
  <c r="K8" i="3"/>
  <c r="L8" i="3"/>
  <c r="J8" i="3"/>
  <c r="J58" i="3"/>
  <c r="K58" i="3"/>
  <c r="L7" i="2"/>
  <c r="J7" i="2"/>
  <c r="K7" i="2"/>
  <c r="J107" i="31"/>
  <c r="J99" i="31"/>
  <c r="H62" i="31"/>
  <c r="H53" i="31"/>
  <c r="H77" i="31"/>
  <c r="J77" i="31"/>
  <c r="H101" i="31"/>
  <c r="J257" i="30"/>
  <c r="F252" i="30"/>
  <c r="H252" i="30"/>
  <c r="J259" i="30"/>
  <c r="L75" i="31"/>
  <c r="L256" i="30"/>
  <c r="H251" i="30"/>
  <c r="H260" i="30"/>
  <c r="L33" i="31"/>
  <c r="L97" i="31"/>
  <c r="L34" i="31"/>
  <c r="L60" i="31"/>
  <c r="L86" i="31"/>
  <c r="F259" i="30"/>
  <c r="H256" i="30"/>
  <c r="J256" i="30"/>
  <c r="H192" i="30"/>
  <c r="J192" i="30"/>
  <c r="F172" i="30"/>
  <c r="F165" i="30"/>
  <c r="J83" i="30"/>
  <c r="L83" i="30"/>
  <c r="J75" i="30"/>
  <c r="H170" i="30"/>
  <c r="J128" i="30"/>
  <c r="L128" i="30"/>
  <c r="F123" i="30"/>
  <c r="H123" i="30"/>
  <c r="J168" i="30"/>
  <c r="L130" i="30"/>
  <c r="L127" i="30"/>
  <c r="H122" i="30"/>
  <c r="F197" i="30"/>
  <c r="J186" i="30"/>
  <c r="F87" i="30"/>
  <c r="L171" i="30"/>
  <c r="F128" i="30"/>
  <c r="J174" i="30"/>
  <c r="F166" i="30"/>
  <c r="H79" i="30"/>
  <c r="H78" i="30"/>
  <c r="J78" i="30"/>
  <c r="H64" i="30"/>
  <c r="J64" i="30"/>
  <c r="F79" i="30"/>
  <c r="H62" i="30"/>
  <c r="J62" i="30"/>
  <c r="C34" i="28"/>
  <c r="L79" i="30"/>
  <c r="L75" i="30"/>
  <c r="N75" i="30"/>
  <c r="L76" i="30"/>
  <c r="I75" i="28"/>
  <c r="M75" i="28"/>
  <c r="L75" i="28"/>
  <c r="K75" i="28"/>
  <c r="J75" i="28"/>
  <c r="I15" i="28"/>
  <c r="M15" i="28"/>
  <c r="L15" i="28"/>
  <c r="K15" i="28"/>
  <c r="J15" i="28"/>
  <c r="M100" i="28"/>
  <c r="L100" i="28"/>
  <c r="K100" i="28"/>
  <c r="J100" i="28"/>
  <c r="I100" i="28"/>
  <c r="L95" i="28"/>
  <c r="K95" i="28"/>
  <c r="J95" i="28"/>
  <c r="I95" i="28"/>
  <c r="M95" i="28"/>
  <c r="K98" i="28"/>
  <c r="J98" i="28"/>
  <c r="I98" i="28"/>
  <c r="M98" i="28"/>
  <c r="L98" i="28"/>
  <c r="J93" i="28"/>
  <c r="I93" i="28"/>
  <c r="M93" i="28"/>
  <c r="L93" i="28"/>
  <c r="K93" i="28"/>
  <c r="I96" i="28"/>
  <c r="H104" i="28"/>
  <c r="M96" i="28"/>
  <c r="L96" i="28"/>
  <c r="K96" i="28"/>
  <c r="J96" i="28"/>
  <c r="M108" i="28"/>
  <c r="L108" i="28"/>
  <c r="K108" i="28"/>
  <c r="J108" i="28"/>
  <c r="I108" i="28"/>
  <c r="M137" i="28"/>
  <c r="L137" i="28"/>
  <c r="K137" i="28"/>
  <c r="J137" i="28"/>
  <c r="I137" i="28"/>
  <c r="J64" i="28"/>
  <c r="I64" i="28"/>
  <c r="M64" i="28"/>
  <c r="L64" i="28"/>
  <c r="K64" i="28"/>
  <c r="G118" i="28"/>
  <c r="M111" i="28"/>
  <c r="L111" i="28"/>
  <c r="K111" i="28"/>
  <c r="J111" i="28"/>
  <c r="I111" i="28"/>
  <c r="K26" i="28"/>
  <c r="J26" i="28"/>
  <c r="I26" i="28"/>
  <c r="H34" i="28"/>
  <c r="M26" i="28"/>
  <c r="L26" i="28"/>
  <c r="F118" i="28"/>
  <c r="L74" i="28"/>
  <c r="K74" i="28"/>
  <c r="J74" i="28"/>
  <c r="I74" i="28"/>
  <c r="M74" i="28"/>
  <c r="G34" i="28"/>
  <c r="E118" i="28"/>
  <c r="E146" i="28"/>
  <c r="M120" i="28"/>
  <c r="L120" i="28"/>
  <c r="K120" i="28"/>
  <c r="J120" i="28"/>
  <c r="I120" i="28"/>
  <c r="M80" i="28"/>
  <c r="L80" i="28"/>
  <c r="K80" i="28"/>
  <c r="J80" i="28"/>
  <c r="I80" i="28"/>
  <c r="D90" i="28"/>
  <c r="M68" i="28"/>
  <c r="L68" i="28"/>
  <c r="K68" i="28"/>
  <c r="J68" i="28"/>
  <c r="I68" i="28"/>
  <c r="H76" i="28"/>
  <c r="M42" i="28"/>
  <c r="L42" i="28"/>
  <c r="K42" i="28"/>
  <c r="J42" i="28"/>
  <c r="I42" i="28"/>
  <c r="M16" i="28"/>
  <c r="L16" i="28"/>
  <c r="K16" i="28"/>
  <c r="J16" i="28"/>
  <c r="I16" i="28"/>
  <c r="C90" i="28"/>
  <c r="C132" i="28"/>
  <c r="K107" i="26"/>
  <c r="J107" i="26"/>
  <c r="I107" i="26"/>
  <c r="G90" i="26"/>
  <c r="D76" i="26"/>
  <c r="I28" i="26"/>
  <c r="K28" i="26"/>
  <c r="J28" i="26"/>
  <c r="J96" i="26"/>
  <c r="I96" i="26"/>
  <c r="H104" i="26"/>
  <c r="K96" i="26"/>
  <c r="E90" i="26"/>
  <c r="J10" i="26"/>
  <c r="I10" i="26"/>
  <c r="K10" i="26"/>
  <c r="K95" i="26"/>
  <c r="J95" i="26"/>
  <c r="I95" i="26"/>
  <c r="K85" i="26"/>
  <c r="J85" i="26"/>
  <c r="I85" i="26"/>
  <c r="K59" i="26"/>
  <c r="J59" i="26"/>
  <c r="I59" i="26"/>
  <c r="K67" i="26"/>
  <c r="J67" i="26"/>
  <c r="I67" i="26"/>
  <c r="K127" i="26"/>
  <c r="J127" i="26"/>
  <c r="I127" i="26"/>
  <c r="K145" i="26"/>
  <c r="J145" i="26"/>
  <c r="I145" i="26"/>
  <c r="K122" i="26"/>
  <c r="J122" i="26"/>
  <c r="I122" i="26"/>
  <c r="K140" i="26"/>
  <c r="J140" i="26"/>
  <c r="I140" i="26"/>
  <c r="K108" i="26"/>
  <c r="I108" i="26"/>
  <c r="J108" i="26"/>
  <c r="K117" i="26"/>
  <c r="J117" i="26"/>
  <c r="I117" i="26"/>
  <c r="K66" i="26"/>
  <c r="J66" i="26"/>
  <c r="I66" i="26"/>
  <c r="K40" i="26"/>
  <c r="J40" i="26"/>
  <c r="I40" i="26"/>
  <c r="H48" i="26"/>
  <c r="E34" i="26"/>
  <c r="K22" i="26"/>
  <c r="J22" i="26"/>
  <c r="I22" i="26"/>
  <c r="D105" i="22"/>
  <c r="K60" i="22"/>
  <c r="J60" i="22"/>
  <c r="J47" i="22"/>
  <c r="K47" i="22"/>
  <c r="K34" i="22"/>
  <c r="J34" i="22"/>
  <c r="L122" i="22"/>
  <c r="K122" i="22"/>
  <c r="J122" i="22"/>
  <c r="K160" i="22"/>
  <c r="J160" i="22"/>
  <c r="L160" i="22"/>
  <c r="K141" i="22"/>
  <c r="L141" i="22"/>
  <c r="J141" i="22"/>
  <c r="K121" i="22"/>
  <c r="J121" i="22"/>
  <c r="L121" i="22"/>
  <c r="K159" i="22"/>
  <c r="L159" i="22"/>
  <c r="J159" i="22"/>
  <c r="J85" i="22"/>
  <c r="L85" i="22"/>
  <c r="K85" i="22"/>
  <c r="J29" i="22"/>
  <c r="L29" i="22"/>
  <c r="K29" i="22"/>
  <c r="D91" i="22"/>
  <c r="K15" i="22"/>
  <c r="J15" i="22"/>
  <c r="L15" i="22"/>
  <c r="G147" i="22"/>
  <c r="L101" i="22"/>
  <c r="K101" i="22"/>
  <c r="J101" i="22"/>
  <c r="L93" i="22"/>
  <c r="K93" i="22"/>
  <c r="J93" i="22"/>
  <c r="C91" i="22"/>
  <c r="G63" i="22"/>
  <c r="L45" i="22"/>
  <c r="K45" i="22"/>
  <c r="J45" i="22"/>
  <c r="L37" i="22"/>
  <c r="K37" i="22"/>
  <c r="J37" i="22"/>
  <c r="C35" i="22"/>
  <c r="F21" i="22"/>
  <c r="L17" i="22"/>
  <c r="K17" i="22"/>
  <c r="J17" i="22"/>
  <c r="G105" i="22"/>
  <c r="L87" i="22"/>
  <c r="K87" i="22"/>
  <c r="J87" i="22"/>
  <c r="L79" i="22"/>
  <c r="K79" i="22"/>
  <c r="J79" i="22"/>
  <c r="C77" i="22"/>
  <c r="G49" i="22"/>
  <c r="L31" i="22"/>
  <c r="K31" i="22"/>
  <c r="J31" i="22"/>
  <c r="L23" i="22"/>
  <c r="K23" i="22"/>
  <c r="J23" i="22"/>
  <c r="F105" i="22"/>
  <c r="L11" i="22"/>
  <c r="K11" i="22"/>
  <c r="J11" i="22"/>
  <c r="X18" i="22"/>
  <c r="W18" i="22"/>
  <c r="V18" i="22"/>
  <c r="G65" i="19"/>
  <c r="R60" i="19"/>
  <c r="G63" i="19"/>
  <c r="O51" i="19"/>
  <c r="O49" i="19"/>
  <c r="W37" i="19"/>
  <c r="W35" i="19"/>
  <c r="W133" i="19"/>
  <c r="W135" i="19"/>
  <c r="G161" i="19"/>
  <c r="G105" i="19"/>
  <c r="N8" i="18"/>
  <c r="T36" i="18"/>
  <c r="T78" i="18"/>
  <c r="T34" i="18"/>
  <c r="T92" i="18"/>
  <c r="T90" i="18"/>
  <c r="T146" i="18"/>
  <c r="L132" i="18"/>
  <c r="D36" i="18"/>
  <c r="D92" i="18"/>
  <c r="D148" i="18"/>
  <c r="J116" i="17"/>
  <c r="I116" i="17"/>
  <c r="J90" i="17"/>
  <c r="I90" i="17"/>
  <c r="F23" i="17"/>
  <c r="P20" i="18"/>
  <c r="Q12" i="18"/>
  <c r="R12" i="18"/>
  <c r="P8" i="18"/>
  <c r="R75" i="18" s="1"/>
  <c r="U8" i="18"/>
  <c r="K78" i="18"/>
  <c r="K34" i="18"/>
  <c r="K132" i="18"/>
  <c r="K146" i="18"/>
  <c r="I89" i="17"/>
  <c r="J89" i="17"/>
  <c r="E23" i="17"/>
  <c r="S21" i="17"/>
  <c r="R13" i="18"/>
  <c r="Q13" i="18"/>
  <c r="J131" i="17"/>
  <c r="I131" i="17"/>
  <c r="E65" i="17"/>
  <c r="G37" i="17"/>
  <c r="D23" i="17"/>
  <c r="E9" i="17"/>
  <c r="F20" i="18"/>
  <c r="C161" i="17"/>
  <c r="E133" i="17"/>
  <c r="J53" i="17"/>
  <c r="I53" i="17"/>
  <c r="F37" i="17"/>
  <c r="F21" i="17"/>
  <c r="U20" i="18"/>
  <c r="R111" i="18"/>
  <c r="Q111" i="18"/>
  <c r="R136" i="18"/>
  <c r="Q136" i="18"/>
  <c r="R82" i="18"/>
  <c r="Q82" i="18"/>
  <c r="P90" i="18"/>
  <c r="Q28" i="18"/>
  <c r="Q131" i="18"/>
  <c r="R131" i="18"/>
  <c r="R159" i="18"/>
  <c r="Q159" i="18"/>
  <c r="I93" i="18"/>
  <c r="H92" i="18"/>
  <c r="J46" i="18"/>
  <c r="I46" i="18"/>
  <c r="I87" i="18"/>
  <c r="D107" i="17"/>
  <c r="V11" i="17"/>
  <c r="U11" i="17"/>
  <c r="Y83" i="18"/>
  <c r="X83" i="18"/>
  <c r="X37" i="18"/>
  <c r="W36" i="18"/>
  <c r="X121" i="18"/>
  <c r="W120" i="18"/>
  <c r="O146" i="18"/>
  <c r="V76" i="18"/>
  <c r="F77" i="17"/>
  <c r="V18" i="17"/>
  <c r="U18" i="17"/>
  <c r="E90" i="18"/>
  <c r="E49" i="16"/>
  <c r="J34" i="16"/>
  <c r="I34" i="16"/>
  <c r="J88" i="16"/>
  <c r="I88" i="16"/>
  <c r="I142" i="16"/>
  <c r="J142" i="16"/>
  <c r="E62" i="13"/>
  <c r="I83" i="13"/>
  <c r="K83" i="13"/>
  <c r="J83" i="13"/>
  <c r="J47" i="12"/>
  <c r="L47" i="12"/>
  <c r="I47" i="12"/>
  <c r="K122" i="13"/>
  <c r="J122" i="13"/>
  <c r="I122" i="13"/>
  <c r="K41" i="12"/>
  <c r="J151" i="13"/>
  <c r="I151" i="13"/>
  <c r="K151" i="13"/>
  <c r="J19" i="12"/>
  <c r="L19" i="12"/>
  <c r="I19" i="12"/>
  <c r="L14" i="12"/>
  <c r="J14" i="12"/>
  <c r="I14" i="12"/>
  <c r="J22" i="13"/>
  <c r="I22" i="13"/>
  <c r="K22" i="13"/>
  <c r="R40" i="6"/>
  <c r="Q40" i="6"/>
  <c r="T38" i="5"/>
  <c r="V38" i="5"/>
  <c r="V15" i="5"/>
  <c r="W15" i="5"/>
  <c r="U15" i="5"/>
  <c r="T15" i="5"/>
  <c r="S15" i="5"/>
  <c r="S37" i="5"/>
  <c r="W37" i="5"/>
  <c r="V37" i="5"/>
  <c r="U37" i="5"/>
  <c r="T37" i="5"/>
  <c r="T40" i="5"/>
  <c r="S40" i="5"/>
  <c r="W40" i="5"/>
  <c r="V40" i="5"/>
  <c r="U40" i="5"/>
  <c r="K209" i="3"/>
  <c r="J209" i="3"/>
  <c r="K10" i="5"/>
  <c r="J10" i="5"/>
  <c r="I10" i="5"/>
  <c r="M10" i="5"/>
  <c r="L10" i="5"/>
  <c r="L178" i="3"/>
  <c r="K178" i="3"/>
  <c r="J178" i="3"/>
  <c r="I189" i="3"/>
  <c r="L139" i="3"/>
  <c r="K139" i="3"/>
  <c r="J139" i="3"/>
  <c r="G190" i="3"/>
  <c r="I118" i="3"/>
  <c r="L107" i="3"/>
  <c r="K107" i="3"/>
  <c r="J107" i="3"/>
  <c r="K10" i="6"/>
  <c r="J10" i="6"/>
  <c r="I10" i="6"/>
  <c r="H122" i="3"/>
  <c r="E188" i="3"/>
  <c r="L65" i="2"/>
  <c r="J65" i="2"/>
  <c r="I68" i="2"/>
  <c r="K65" i="2"/>
  <c r="K46" i="3"/>
  <c r="J46" i="3"/>
  <c r="L15" i="2"/>
  <c r="J15" i="2"/>
  <c r="I18" i="2"/>
  <c r="K15" i="2"/>
  <c r="F129" i="30"/>
  <c r="L188" i="30"/>
  <c r="H168" i="30"/>
  <c r="L121" i="30"/>
  <c r="F196" i="30"/>
  <c r="H185" i="30"/>
  <c r="F169" i="30"/>
  <c r="J86" i="30"/>
  <c r="J127" i="30"/>
  <c r="F122" i="30"/>
  <c r="J172" i="30"/>
  <c r="H165" i="30"/>
  <c r="F61" i="30"/>
  <c r="H81" i="30"/>
  <c r="H63" i="30"/>
  <c r="J63" i="30"/>
  <c r="H61" i="30"/>
  <c r="J61" i="30"/>
  <c r="M61" i="28"/>
  <c r="L61" i="28"/>
  <c r="K61" i="28"/>
  <c r="J61" i="28"/>
  <c r="I61" i="28"/>
  <c r="L81" i="30"/>
  <c r="L54" i="30"/>
  <c r="L78" i="30"/>
  <c r="I50" i="28"/>
  <c r="M50" i="28"/>
  <c r="L50" i="28"/>
  <c r="K50" i="28"/>
  <c r="J50" i="28"/>
  <c r="M109" i="28"/>
  <c r="L109" i="28"/>
  <c r="K109" i="28"/>
  <c r="J109" i="28"/>
  <c r="I109" i="28"/>
  <c r="L103" i="28"/>
  <c r="K103" i="28"/>
  <c r="J103" i="28"/>
  <c r="I103" i="28"/>
  <c r="M103" i="28"/>
  <c r="K107" i="28"/>
  <c r="J107" i="28"/>
  <c r="I107" i="28"/>
  <c r="M107" i="28"/>
  <c r="L107" i="28"/>
  <c r="J101" i="28"/>
  <c r="I101" i="28"/>
  <c r="M101" i="28"/>
  <c r="L101" i="28"/>
  <c r="K101" i="28"/>
  <c r="I113" i="28"/>
  <c r="M113" i="28"/>
  <c r="L113" i="28"/>
  <c r="K113" i="28"/>
  <c r="J113" i="28"/>
  <c r="M116" i="28"/>
  <c r="L116" i="28"/>
  <c r="K116" i="28"/>
  <c r="J116" i="28"/>
  <c r="I116" i="28"/>
  <c r="M145" i="28"/>
  <c r="L145" i="28"/>
  <c r="K145" i="28"/>
  <c r="J145" i="28"/>
  <c r="I145" i="28"/>
  <c r="C104" i="28"/>
  <c r="J38" i="28"/>
  <c r="I38" i="28"/>
  <c r="M38" i="28"/>
  <c r="L38" i="28"/>
  <c r="K38" i="28"/>
  <c r="K60" i="28"/>
  <c r="J60" i="28"/>
  <c r="I60" i="28"/>
  <c r="M60" i="28"/>
  <c r="L60" i="28"/>
  <c r="G20" i="28"/>
  <c r="F132" i="28"/>
  <c r="F20" i="28"/>
  <c r="J114" i="28"/>
  <c r="L114" i="28"/>
  <c r="M54" i="28"/>
  <c r="L54" i="28"/>
  <c r="K54" i="28"/>
  <c r="J54" i="28"/>
  <c r="I54" i="28"/>
  <c r="H62" i="28"/>
  <c r="M28" i="28"/>
  <c r="L28" i="28"/>
  <c r="K28" i="28"/>
  <c r="J28" i="28"/>
  <c r="I28" i="28"/>
  <c r="D104" i="28"/>
  <c r="D146" i="28"/>
  <c r="D118" i="28"/>
  <c r="G62" i="28"/>
  <c r="E90" i="28"/>
  <c r="M56" i="28"/>
  <c r="L56" i="28"/>
  <c r="K56" i="28"/>
  <c r="J56" i="28"/>
  <c r="I56" i="28"/>
  <c r="M30" i="28"/>
  <c r="L30" i="28"/>
  <c r="K30" i="28"/>
  <c r="J30" i="28"/>
  <c r="I30" i="28"/>
  <c r="K81" i="26"/>
  <c r="J81" i="26"/>
  <c r="I81" i="26"/>
  <c r="I88" i="26"/>
  <c r="K88" i="26"/>
  <c r="J88" i="26"/>
  <c r="D146" i="26"/>
  <c r="J70" i="26"/>
  <c r="I70" i="26"/>
  <c r="K70" i="26"/>
  <c r="J44" i="26"/>
  <c r="I44" i="26"/>
  <c r="K44" i="26"/>
  <c r="K69" i="26"/>
  <c r="J69" i="26"/>
  <c r="I69" i="26"/>
  <c r="K43" i="26"/>
  <c r="J43" i="26"/>
  <c r="I43" i="26"/>
  <c r="K17" i="26"/>
  <c r="J17" i="26"/>
  <c r="I17" i="26"/>
  <c r="F104" i="26"/>
  <c r="C90" i="26"/>
  <c r="K33" i="26"/>
  <c r="J33" i="26"/>
  <c r="I33" i="26"/>
  <c r="K101" i="26"/>
  <c r="J101" i="26"/>
  <c r="I101" i="26"/>
  <c r="K41" i="26"/>
  <c r="J41" i="26"/>
  <c r="I41" i="26"/>
  <c r="K15" i="26"/>
  <c r="J15" i="26"/>
  <c r="I15" i="26"/>
  <c r="K136" i="26"/>
  <c r="J136" i="26"/>
  <c r="I136" i="26"/>
  <c r="K154" i="26"/>
  <c r="J154" i="26"/>
  <c r="I154" i="26"/>
  <c r="K130" i="26"/>
  <c r="J130" i="26"/>
  <c r="I130" i="26"/>
  <c r="K149" i="26"/>
  <c r="J149" i="26"/>
  <c r="I149" i="26"/>
  <c r="I116" i="26"/>
  <c r="K116" i="26"/>
  <c r="J116" i="26"/>
  <c r="K126" i="26"/>
  <c r="J126" i="26"/>
  <c r="I126" i="26"/>
  <c r="K14" i="26"/>
  <c r="J14" i="26"/>
  <c r="I14" i="26"/>
  <c r="K82" i="26"/>
  <c r="J82" i="26"/>
  <c r="I82" i="26"/>
  <c r="H90" i="26"/>
  <c r="E76" i="26"/>
  <c r="J110" i="22"/>
  <c r="K110" i="22"/>
  <c r="F91" i="22"/>
  <c r="K126" i="22"/>
  <c r="J126" i="22"/>
  <c r="L126" i="22"/>
  <c r="K107" i="22"/>
  <c r="L107" i="22"/>
  <c r="J107" i="22"/>
  <c r="K145" i="22"/>
  <c r="J145" i="22"/>
  <c r="L145" i="22"/>
  <c r="I133" i="22"/>
  <c r="K125" i="22"/>
  <c r="L125" i="22"/>
  <c r="J125" i="22"/>
  <c r="J102" i="22"/>
  <c r="L102" i="22"/>
  <c r="K102" i="22"/>
  <c r="J94" i="22"/>
  <c r="L94" i="22"/>
  <c r="K94" i="22"/>
  <c r="J46" i="22"/>
  <c r="L46" i="22"/>
  <c r="K46" i="22"/>
  <c r="J38" i="22"/>
  <c r="L38" i="22"/>
  <c r="K38" i="22"/>
  <c r="S21" i="22"/>
  <c r="F77" i="22"/>
  <c r="G133" i="22"/>
  <c r="L62" i="22"/>
  <c r="K62" i="22"/>
  <c r="J62" i="22"/>
  <c r="L54" i="22"/>
  <c r="K54" i="22"/>
  <c r="J54" i="22"/>
  <c r="D119" i="22"/>
  <c r="H105" i="22"/>
  <c r="L104" i="22"/>
  <c r="K104" i="22"/>
  <c r="J104" i="22"/>
  <c r="L96" i="22"/>
  <c r="K96" i="22"/>
  <c r="J96" i="22"/>
  <c r="L48" i="22"/>
  <c r="K48" i="22"/>
  <c r="J48" i="22"/>
  <c r="L40" i="22"/>
  <c r="K40" i="22"/>
  <c r="J40" i="22"/>
  <c r="H91" i="22"/>
  <c r="C133" i="22"/>
  <c r="X14" i="22"/>
  <c r="W14" i="22"/>
  <c r="V14" i="22"/>
  <c r="U21" i="22"/>
  <c r="G51" i="19"/>
  <c r="G49" i="19"/>
  <c r="O37" i="19"/>
  <c r="O35" i="19"/>
  <c r="W23" i="19"/>
  <c r="W21" i="19"/>
  <c r="R114" i="19"/>
  <c r="O133" i="19"/>
  <c r="O135" i="19"/>
  <c r="O93" i="19"/>
  <c r="F8" i="18"/>
  <c r="T120" i="18"/>
  <c r="T76" i="18"/>
  <c r="T48" i="18"/>
  <c r="L22" i="18"/>
  <c r="L64" i="18"/>
  <c r="L134" i="18"/>
  <c r="D106" i="18"/>
  <c r="D78" i="18"/>
  <c r="D34" i="18"/>
  <c r="D50" i="18"/>
  <c r="J47" i="17"/>
  <c r="I47" i="17"/>
  <c r="T21" i="17"/>
  <c r="V13" i="17"/>
  <c r="U13" i="17"/>
  <c r="H20" i="18"/>
  <c r="I12" i="18"/>
  <c r="J12" i="18"/>
  <c r="H8" i="18"/>
  <c r="M8" i="18"/>
  <c r="S64" i="18"/>
  <c r="K36" i="18"/>
  <c r="K120" i="18"/>
  <c r="K76" i="18"/>
  <c r="K118" i="18"/>
  <c r="K160" i="18"/>
  <c r="C22" i="18"/>
  <c r="C64" i="18"/>
  <c r="C106" i="18"/>
  <c r="I115" i="17"/>
  <c r="J115" i="17"/>
  <c r="I46" i="17"/>
  <c r="J46" i="17"/>
  <c r="I13" i="17"/>
  <c r="H21" i="17"/>
  <c r="J13" i="17"/>
  <c r="J13" i="18"/>
  <c r="I13" i="18"/>
  <c r="J157" i="17"/>
  <c r="I157" i="17"/>
  <c r="J88" i="17"/>
  <c r="I88" i="17"/>
  <c r="J62" i="17"/>
  <c r="I62" i="17"/>
  <c r="V20" i="17"/>
  <c r="U20" i="17"/>
  <c r="J139" i="17"/>
  <c r="I139" i="17"/>
  <c r="H147" i="17"/>
  <c r="J113" i="17"/>
  <c r="I113" i="17"/>
  <c r="G105" i="17"/>
  <c r="D65" i="17"/>
  <c r="M20" i="18"/>
  <c r="R16" i="18"/>
  <c r="Q16" i="18"/>
  <c r="R24" i="18"/>
  <c r="Q24" i="18"/>
  <c r="R14" i="18"/>
  <c r="Q14" i="18"/>
  <c r="R108" i="18"/>
  <c r="Q108" i="18"/>
  <c r="R71" i="18"/>
  <c r="Q71" i="18"/>
  <c r="P34" i="18"/>
  <c r="R26" i="18"/>
  <c r="Q26" i="18"/>
  <c r="Q150" i="18"/>
  <c r="R150" i="18"/>
  <c r="J23" i="18"/>
  <c r="I23" i="18"/>
  <c r="H22" i="18"/>
  <c r="J107" i="18"/>
  <c r="I107" i="18"/>
  <c r="H106" i="18"/>
  <c r="H34" i="18"/>
  <c r="J26" i="18"/>
  <c r="I26" i="18"/>
  <c r="F105" i="17"/>
  <c r="T20" i="18"/>
  <c r="T8" i="18"/>
  <c r="X30" i="18"/>
  <c r="X97" i="18"/>
  <c r="X42" i="18"/>
  <c r="C107" i="17"/>
  <c r="V134" i="18"/>
  <c r="N48" i="18"/>
  <c r="N106" i="18"/>
  <c r="V14" i="17"/>
  <c r="U14" i="17"/>
  <c r="E78" i="18"/>
  <c r="J117" i="17"/>
  <c r="I117" i="17"/>
  <c r="E147" i="16"/>
  <c r="D79" i="16"/>
  <c r="D133" i="16"/>
  <c r="C133" i="16"/>
  <c r="P23" i="14"/>
  <c r="C9" i="16"/>
  <c r="J52" i="16"/>
  <c r="I52" i="16"/>
  <c r="H51" i="16"/>
  <c r="J114" i="16"/>
  <c r="I114" i="16"/>
  <c r="I159" i="16"/>
  <c r="J159" i="16"/>
  <c r="G93" i="16"/>
  <c r="G147" i="16"/>
  <c r="T13" i="14"/>
  <c r="S13" i="14"/>
  <c r="K139" i="13"/>
  <c r="J139" i="13"/>
  <c r="I139" i="13"/>
  <c r="I135" i="13"/>
  <c r="K135" i="13"/>
  <c r="J135" i="13"/>
  <c r="K18" i="12"/>
  <c r="K71" i="13"/>
  <c r="I71" i="13"/>
  <c r="J71" i="13"/>
  <c r="J56" i="12"/>
  <c r="I56" i="12"/>
  <c r="L56" i="12"/>
  <c r="J13" i="12"/>
  <c r="I13" i="12"/>
  <c r="L13" i="12"/>
  <c r="R20" i="13"/>
  <c r="J53" i="12"/>
  <c r="L53" i="12"/>
  <c r="I53" i="12"/>
  <c r="L55" i="12"/>
  <c r="L7" i="12"/>
  <c r="J7" i="12"/>
  <c r="I7" i="12"/>
  <c r="F77" i="16"/>
  <c r="C93" i="14"/>
  <c r="K11" i="13"/>
  <c r="J11" i="13"/>
  <c r="I11" i="13"/>
  <c r="S39" i="6"/>
  <c r="R39" i="6"/>
  <c r="Q39" i="6"/>
  <c r="S40" i="6"/>
  <c r="K16" i="6"/>
  <c r="J16" i="6"/>
  <c r="I16" i="6"/>
  <c r="K36" i="3"/>
  <c r="J36" i="3"/>
  <c r="Q30" i="6"/>
  <c r="S30" i="6"/>
  <c r="R30" i="6"/>
  <c r="I7" i="6"/>
  <c r="K7" i="6"/>
  <c r="J7" i="6"/>
  <c r="K9" i="6"/>
  <c r="T31" i="5"/>
  <c r="V31" i="5"/>
  <c r="U8" i="5"/>
  <c r="T8" i="5"/>
  <c r="S8" i="5"/>
  <c r="W8" i="5"/>
  <c r="V8" i="5"/>
  <c r="L176" i="3"/>
  <c r="K176" i="3"/>
  <c r="J176" i="3"/>
  <c r="I187" i="3"/>
  <c r="L137" i="3"/>
  <c r="K137" i="3"/>
  <c r="J137" i="3"/>
  <c r="M43" i="5"/>
  <c r="L43" i="5"/>
  <c r="K43" i="5"/>
  <c r="J43" i="5"/>
  <c r="I43" i="5"/>
  <c r="L101" i="3"/>
  <c r="J101" i="3"/>
  <c r="K101" i="3"/>
  <c r="L47" i="2"/>
  <c r="K47" i="2"/>
  <c r="J47" i="2"/>
  <c r="L49" i="2"/>
  <c r="H117" i="3"/>
  <c r="M25" i="5"/>
  <c r="L25" i="5"/>
  <c r="K25" i="5"/>
  <c r="J25" i="5"/>
  <c r="I25" i="5"/>
  <c r="E190" i="3"/>
  <c r="E43" i="2"/>
  <c r="L66" i="3"/>
  <c r="K66" i="3"/>
  <c r="J66" i="3"/>
  <c r="G68" i="2"/>
  <c r="L165" i="30"/>
  <c r="H126" i="30"/>
  <c r="F168" i="30"/>
  <c r="F85" i="30"/>
  <c r="J121" i="30"/>
  <c r="J171" i="30"/>
  <c r="J164" i="30"/>
  <c r="H164" i="30"/>
  <c r="F60" i="30"/>
  <c r="H83" i="30"/>
  <c r="H76" i="30"/>
  <c r="J76" i="30"/>
  <c r="F77" i="30"/>
  <c r="M106" i="28"/>
  <c r="L106" i="28"/>
  <c r="K106" i="28"/>
  <c r="J106" i="28"/>
  <c r="I106" i="28"/>
  <c r="M36" i="28"/>
  <c r="L36" i="28"/>
  <c r="K36" i="28"/>
  <c r="J36" i="28"/>
  <c r="I36" i="28"/>
  <c r="L58" i="30"/>
  <c r="L55" i="30"/>
  <c r="L80" i="30"/>
  <c r="I24" i="28"/>
  <c r="M24" i="28"/>
  <c r="L24" i="28"/>
  <c r="K24" i="28"/>
  <c r="J24" i="28"/>
  <c r="M117" i="28"/>
  <c r="L117" i="28"/>
  <c r="K117" i="28"/>
  <c r="J117" i="28"/>
  <c r="I117" i="28"/>
  <c r="L112" i="28"/>
  <c r="K112" i="28"/>
  <c r="J112" i="28"/>
  <c r="I112" i="28"/>
  <c r="M112" i="28"/>
  <c r="K115" i="28"/>
  <c r="J115" i="28"/>
  <c r="I115" i="28"/>
  <c r="M115" i="28"/>
  <c r="L115" i="28"/>
  <c r="J110" i="28"/>
  <c r="I110" i="28"/>
  <c r="H118" i="28"/>
  <c r="M110" i="28"/>
  <c r="L110" i="28"/>
  <c r="K110" i="28"/>
  <c r="I122" i="28"/>
  <c r="M122" i="28"/>
  <c r="L122" i="28"/>
  <c r="K122" i="28"/>
  <c r="J122" i="28"/>
  <c r="M125" i="28"/>
  <c r="L125" i="28"/>
  <c r="K125" i="28"/>
  <c r="J125" i="28"/>
  <c r="I125" i="28"/>
  <c r="M154" i="28"/>
  <c r="L154" i="28"/>
  <c r="K154" i="28"/>
  <c r="J154" i="28"/>
  <c r="I154" i="28"/>
  <c r="J72" i="28"/>
  <c r="I72" i="28"/>
  <c r="M72" i="28"/>
  <c r="L72" i="28"/>
  <c r="K72" i="28"/>
  <c r="J12" i="28"/>
  <c r="I12" i="28"/>
  <c r="H20" i="28"/>
  <c r="M12" i="28"/>
  <c r="L12" i="28"/>
  <c r="K12" i="28"/>
  <c r="G132" i="28"/>
  <c r="F160" i="28"/>
  <c r="M88" i="28"/>
  <c r="L88" i="28"/>
  <c r="K88" i="28"/>
  <c r="J88" i="28"/>
  <c r="I88" i="28"/>
  <c r="L23" i="28"/>
  <c r="K23" i="28"/>
  <c r="J23" i="28"/>
  <c r="I23" i="28"/>
  <c r="M23" i="28"/>
  <c r="G48" i="28"/>
  <c r="D160" i="28"/>
  <c r="F48" i="28"/>
  <c r="E34" i="28"/>
  <c r="C146" i="28"/>
  <c r="C118" i="28"/>
  <c r="G76" i="28"/>
  <c r="K55" i="26"/>
  <c r="J55" i="26"/>
  <c r="I55" i="26"/>
  <c r="K29" i="26"/>
  <c r="J29" i="26"/>
  <c r="I29" i="26"/>
  <c r="I37" i="26"/>
  <c r="K37" i="26"/>
  <c r="J37" i="26"/>
  <c r="G20" i="26"/>
  <c r="D160" i="26"/>
  <c r="J18" i="26"/>
  <c r="I18" i="26"/>
  <c r="K18" i="26"/>
  <c r="C146" i="26"/>
  <c r="F62" i="26"/>
  <c r="C48" i="26"/>
  <c r="K8" i="26"/>
  <c r="J8" i="26"/>
  <c r="I8" i="26"/>
  <c r="K100" i="26"/>
  <c r="K75" i="26"/>
  <c r="J75" i="26"/>
  <c r="I75" i="26"/>
  <c r="F34" i="26"/>
  <c r="C20" i="26"/>
  <c r="K144" i="26"/>
  <c r="J144" i="26"/>
  <c r="I144" i="26"/>
  <c r="K112" i="26"/>
  <c r="J112" i="26"/>
  <c r="I112" i="26"/>
  <c r="K139" i="26"/>
  <c r="J139" i="26"/>
  <c r="I139" i="26"/>
  <c r="K157" i="26"/>
  <c r="J157" i="26"/>
  <c r="I157" i="26"/>
  <c r="I125" i="26"/>
  <c r="K125" i="26"/>
  <c r="J125" i="26"/>
  <c r="K135" i="26"/>
  <c r="J135" i="26"/>
  <c r="I135" i="26"/>
  <c r="K74" i="26"/>
  <c r="J74" i="26"/>
  <c r="I74" i="26"/>
  <c r="K56" i="26"/>
  <c r="J56" i="26"/>
  <c r="I56" i="26"/>
  <c r="K30" i="26"/>
  <c r="J30" i="26"/>
  <c r="I30" i="26"/>
  <c r="F160" i="26"/>
  <c r="J95" i="22"/>
  <c r="K95" i="22"/>
  <c r="K82" i="22"/>
  <c r="J82" i="22"/>
  <c r="H77" i="22"/>
  <c r="J69" i="22"/>
  <c r="K69" i="22"/>
  <c r="J130" i="22"/>
  <c r="L130" i="22"/>
  <c r="K130" i="22"/>
  <c r="K111" i="22"/>
  <c r="I119" i="22"/>
  <c r="J111" i="22"/>
  <c r="L111" i="22"/>
  <c r="K150" i="22"/>
  <c r="L150" i="22"/>
  <c r="J150" i="22"/>
  <c r="K129" i="22"/>
  <c r="L129" i="22"/>
  <c r="J129" i="22"/>
  <c r="H147" i="22"/>
  <c r="E91" i="22"/>
  <c r="J55" i="22"/>
  <c r="I63" i="22"/>
  <c r="L55" i="22"/>
  <c r="K55" i="22"/>
  <c r="E35" i="22"/>
  <c r="H21" i="22"/>
  <c r="H63" i="22"/>
  <c r="R21" i="22"/>
  <c r="L71" i="22"/>
  <c r="K71" i="22"/>
  <c r="J71" i="22"/>
  <c r="L12" i="22"/>
  <c r="K12" i="22"/>
  <c r="J12" i="22"/>
  <c r="K118" i="22"/>
  <c r="L118" i="22"/>
  <c r="J118" i="22"/>
  <c r="L57" i="22"/>
  <c r="K57" i="22"/>
  <c r="J57" i="22"/>
  <c r="T21" i="22"/>
  <c r="X9" i="22"/>
  <c r="W9" i="22"/>
  <c r="V9" i="22"/>
  <c r="X13" i="22"/>
  <c r="G91" i="19"/>
  <c r="G37" i="19"/>
  <c r="G35" i="19"/>
  <c r="O23" i="19"/>
  <c r="O21" i="19"/>
  <c r="W9" i="19"/>
  <c r="G133" i="19"/>
  <c r="G135" i="19"/>
  <c r="R11" i="18"/>
  <c r="Q11" i="18"/>
  <c r="T106" i="18"/>
  <c r="T62" i="18"/>
  <c r="T104" i="18"/>
  <c r="T118" i="18"/>
  <c r="L50" i="18"/>
  <c r="L92" i="18"/>
  <c r="L160" i="18"/>
  <c r="D62" i="18"/>
  <c r="D120" i="18"/>
  <c r="D118" i="18"/>
  <c r="J142" i="17"/>
  <c r="I142" i="17"/>
  <c r="J73" i="17"/>
  <c r="I73" i="17"/>
  <c r="X11" i="18"/>
  <c r="E8" i="18"/>
  <c r="S22" i="18"/>
  <c r="S148" i="18"/>
  <c r="K104" i="18"/>
  <c r="K148" i="18"/>
  <c r="C134" i="18"/>
  <c r="E161" i="17"/>
  <c r="W20" i="18"/>
  <c r="Y12" i="18"/>
  <c r="X12" i="18"/>
  <c r="W8" i="18"/>
  <c r="Y121" i="18" s="1"/>
  <c r="C135" i="17"/>
  <c r="J96" i="17"/>
  <c r="I96" i="17"/>
  <c r="G79" i="17"/>
  <c r="J12" i="17"/>
  <c r="I12" i="17"/>
  <c r="E20" i="18"/>
  <c r="R25" i="18"/>
  <c r="Q25" i="18"/>
  <c r="R32" i="18"/>
  <c r="Q32" i="18"/>
  <c r="R57" i="18"/>
  <c r="Q57" i="18"/>
  <c r="R125" i="18"/>
  <c r="Q125" i="18"/>
  <c r="R88" i="18"/>
  <c r="Q88" i="18"/>
  <c r="R69" i="18"/>
  <c r="Q69" i="18"/>
  <c r="P148" i="18"/>
  <c r="R149" i="18"/>
  <c r="Q149" i="18"/>
  <c r="J40" i="18"/>
  <c r="I40" i="18"/>
  <c r="H48" i="18"/>
  <c r="H132" i="18"/>
  <c r="J124" i="18"/>
  <c r="I124" i="18"/>
  <c r="J52" i="18"/>
  <c r="I52" i="18"/>
  <c r="E149" i="17"/>
  <c r="J95" i="17"/>
  <c r="I95" i="17"/>
  <c r="D20" i="18"/>
  <c r="D8" i="18"/>
  <c r="Y47" i="18"/>
  <c r="X47" i="18"/>
  <c r="Y123" i="18"/>
  <c r="X123" i="18"/>
  <c r="Y59" i="18"/>
  <c r="X59" i="18"/>
  <c r="O92" i="18"/>
  <c r="O160" i="18"/>
  <c r="G51" i="17"/>
  <c r="J11" i="17"/>
  <c r="I11" i="17"/>
  <c r="N132" i="18"/>
  <c r="G119" i="17"/>
  <c r="C63" i="17"/>
  <c r="E104" i="18"/>
  <c r="D105" i="16"/>
  <c r="C23" i="16"/>
  <c r="J75" i="16"/>
  <c r="I75" i="16"/>
  <c r="J112" i="16"/>
  <c r="I112" i="16"/>
  <c r="J38" i="16"/>
  <c r="I38" i="16"/>
  <c r="H37" i="16"/>
  <c r="J74" i="16"/>
  <c r="I74" i="16"/>
  <c r="G119" i="16"/>
  <c r="I152" i="13"/>
  <c r="H160" i="13"/>
  <c r="K152" i="13"/>
  <c r="J152" i="13"/>
  <c r="J39" i="12"/>
  <c r="L39" i="12"/>
  <c r="I39" i="12"/>
  <c r="K22" i="12"/>
  <c r="J48" i="12"/>
  <c r="I48" i="12"/>
  <c r="L48" i="12"/>
  <c r="K114" i="13"/>
  <c r="J114" i="13"/>
  <c r="I114" i="13"/>
  <c r="K16" i="13"/>
  <c r="J16" i="13"/>
  <c r="I16" i="13"/>
  <c r="K13" i="12"/>
  <c r="K97" i="13"/>
  <c r="J97" i="13"/>
  <c r="I97" i="13"/>
  <c r="F123" i="3"/>
  <c r="K34" i="3"/>
  <c r="J34" i="3"/>
  <c r="E122" i="3"/>
  <c r="S52" i="6"/>
  <c r="R52" i="6"/>
  <c r="Q52" i="6"/>
  <c r="U27" i="5"/>
  <c r="T27" i="5"/>
  <c r="S27" i="5"/>
  <c r="W27" i="5"/>
  <c r="V27" i="5"/>
  <c r="L170" i="3"/>
  <c r="K170" i="3"/>
  <c r="J170" i="3"/>
  <c r="S51" i="6"/>
  <c r="R51" i="6"/>
  <c r="Q51" i="6"/>
  <c r="S38" i="5"/>
  <c r="U38" i="5"/>
  <c r="L99" i="3"/>
  <c r="K99" i="3"/>
  <c r="J99" i="3"/>
  <c r="S49" i="6"/>
  <c r="R49" i="6"/>
  <c r="Q49" i="6"/>
  <c r="E196" i="3"/>
  <c r="L68" i="3"/>
  <c r="K68" i="3"/>
  <c r="J68" i="3"/>
  <c r="J126" i="30"/>
  <c r="L126" i="30"/>
  <c r="F121" i="30"/>
  <c r="H121" i="30"/>
  <c r="F194" i="30"/>
  <c r="J185" i="30"/>
  <c r="L125" i="30"/>
  <c r="H120" i="30"/>
  <c r="H167" i="30"/>
  <c r="J84" i="30"/>
  <c r="L192" i="30"/>
  <c r="H166" i="30"/>
  <c r="F126" i="30"/>
  <c r="L170" i="30"/>
  <c r="J163" i="30"/>
  <c r="H58" i="30"/>
  <c r="J58" i="30"/>
  <c r="H85" i="30"/>
  <c r="H86" i="30"/>
  <c r="F59" i="30"/>
  <c r="F86" i="30"/>
  <c r="F57" i="30"/>
  <c r="M10" i="28"/>
  <c r="L10" i="28"/>
  <c r="K10" i="28"/>
  <c r="J10" i="28"/>
  <c r="I10" i="28"/>
  <c r="L59" i="30"/>
  <c r="L62" i="30"/>
  <c r="L82" i="30"/>
  <c r="I58" i="28"/>
  <c r="M58" i="28"/>
  <c r="L58" i="28"/>
  <c r="K58" i="28"/>
  <c r="J58" i="28"/>
  <c r="M126" i="28"/>
  <c r="L126" i="28"/>
  <c r="K126" i="28"/>
  <c r="J126" i="28"/>
  <c r="I126" i="28"/>
  <c r="L121" i="28"/>
  <c r="K121" i="28"/>
  <c r="J121" i="28"/>
  <c r="I121" i="28"/>
  <c r="M121" i="28"/>
  <c r="K124" i="28"/>
  <c r="J124" i="28"/>
  <c r="I124" i="28"/>
  <c r="H132" i="28"/>
  <c r="M124" i="28"/>
  <c r="L124" i="28"/>
  <c r="K127" i="28"/>
  <c r="J127" i="28"/>
  <c r="I127" i="28"/>
  <c r="M127" i="28"/>
  <c r="L127" i="28"/>
  <c r="J130" i="28"/>
  <c r="I130" i="28"/>
  <c r="M130" i="28"/>
  <c r="L130" i="28"/>
  <c r="K130" i="28"/>
  <c r="I134" i="28"/>
  <c r="M134" i="28"/>
  <c r="L134" i="28"/>
  <c r="K134" i="28"/>
  <c r="J134" i="28"/>
  <c r="J46" i="28"/>
  <c r="I46" i="28"/>
  <c r="M46" i="28"/>
  <c r="L46" i="28"/>
  <c r="K46" i="28"/>
  <c r="G146" i="28"/>
  <c r="K69" i="28"/>
  <c r="J69" i="28"/>
  <c r="I69" i="28"/>
  <c r="M69" i="28"/>
  <c r="L69" i="28"/>
  <c r="K9" i="28"/>
  <c r="J9" i="28"/>
  <c r="I9" i="28"/>
  <c r="M9" i="28"/>
  <c r="L9" i="28"/>
  <c r="F34" i="28"/>
  <c r="E20" i="28"/>
  <c r="M51" i="28"/>
  <c r="L51" i="28"/>
  <c r="K51" i="28"/>
  <c r="J51" i="28"/>
  <c r="I51" i="28"/>
  <c r="M25" i="28"/>
  <c r="L25" i="28"/>
  <c r="K25" i="28"/>
  <c r="J25" i="28"/>
  <c r="I25" i="28"/>
  <c r="D20" i="28"/>
  <c r="C160" i="28"/>
  <c r="F62" i="28"/>
  <c r="E48" i="28"/>
  <c r="K89" i="26"/>
  <c r="J89" i="26"/>
  <c r="I89" i="26"/>
  <c r="F48" i="26"/>
  <c r="C34" i="26"/>
  <c r="E146" i="26"/>
  <c r="I11" i="26"/>
  <c r="K11" i="26"/>
  <c r="J11" i="26"/>
  <c r="D118" i="26"/>
  <c r="J79" i="26"/>
  <c r="I79" i="26"/>
  <c r="K79" i="26"/>
  <c r="G62" i="26"/>
  <c r="D48" i="26"/>
  <c r="C132" i="26"/>
  <c r="C160" i="26"/>
  <c r="K103" i="26"/>
  <c r="J103" i="26"/>
  <c r="I103" i="26"/>
  <c r="K78" i="26"/>
  <c r="J78" i="26"/>
  <c r="I78" i="26"/>
  <c r="K94" i="26"/>
  <c r="J94" i="26"/>
  <c r="I94" i="26"/>
  <c r="K68" i="26"/>
  <c r="J68" i="26"/>
  <c r="I68" i="26"/>
  <c r="H76" i="26"/>
  <c r="E62" i="26"/>
  <c r="K50" i="26"/>
  <c r="J50" i="26"/>
  <c r="I50" i="26"/>
  <c r="K153" i="26"/>
  <c r="J153" i="26"/>
  <c r="I153" i="26"/>
  <c r="K121" i="26"/>
  <c r="J121" i="26"/>
  <c r="I121" i="26"/>
  <c r="K148" i="26"/>
  <c r="J148" i="26"/>
  <c r="I148" i="26"/>
  <c r="J115" i="26"/>
  <c r="I115" i="26"/>
  <c r="K115" i="26"/>
  <c r="I134" i="26"/>
  <c r="K134" i="26"/>
  <c r="J134" i="26"/>
  <c r="K143" i="26"/>
  <c r="J143" i="26"/>
  <c r="I143" i="26"/>
  <c r="D104" i="26"/>
  <c r="K23" i="26"/>
  <c r="J23" i="26"/>
  <c r="I23" i="26"/>
  <c r="F118" i="26"/>
  <c r="K144" i="22"/>
  <c r="J144" i="22"/>
  <c r="H133" i="22"/>
  <c r="J56" i="22"/>
  <c r="K56" i="22"/>
  <c r="K43" i="22"/>
  <c r="J43" i="22"/>
  <c r="K30" i="22"/>
  <c r="J30" i="22"/>
  <c r="L135" i="22"/>
  <c r="K135" i="22"/>
  <c r="J135" i="22"/>
  <c r="K115" i="22"/>
  <c r="L115" i="22"/>
  <c r="J115" i="22"/>
  <c r="K154" i="22"/>
  <c r="L154" i="22"/>
  <c r="J154" i="22"/>
  <c r="K138" i="22"/>
  <c r="L138" i="22"/>
  <c r="J138" i="22"/>
  <c r="D147" i="22"/>
  <c r="J72" i="22"/>
  <c r="L72" i="22"/>
  <c r="K72" i="22"/>
  <c r="J18" i="22"/>
  <c r="L18" i="22"/>
  <c r="K18" i="22"/>
  <c r="E133" i="22"/>
  <c r="G21" i="22"/>
  <c r="G161" i="22"/>
  <c r="K127" i="22"/>
  <c r="L127" i="22"/>
  <c r="J127" i="22"/>
  <c r="F119" i="22"/>
  <c r="L88" i="22"/>
  <c r="K88" i="22"/>
  <c r="J88" i="22"/>
  <c r="L80" i="22"/>
  <c r="K80" i="22"/>
  <c r="J80" i="22"/>
  <c r="L32" i="22"/>
  <c r="K32" i="22"/>
  <c r="J32" i="22"/>
  <c r="L24" i="22"/>
  <c r="K24" i="22"/>
  <c r="J24" i="22"/>
  <c r="K157" i="22"/>
  <c r="L157" i="22"/>
  <c r="J157" i="22"/>
  <c r="K123" i="22"/>
  <c r="L123" i="22"/>
  <c r="J123" i="22"/>
  <c r="D77" i="22"/>
  <c r="G91" i="22"/>
  <c r="L74" i="22"/>
  <c r="K74" i="22"/>
  <c r="J74" i="22"/>
  <c r="L66" i="22"/>
  <c r="K66" i="22"/>
  <c r="J66" i="22"/>
  <c r="C63" i="22"/>
  <c r="G35" i="22"/>
  <c r="L14" i="22"/>
  <c r="K14" i="22"/>
  <c r="J14" i="22"/>
  <c r="D63" i="22"/>
  <c r="C161" i="22"/>
  <c r="X17" i="22"/>
  <c r="W17" i="22"/>
  <c r="V17" i="22"/>
  <c r="O79" i="19"/>
  <c r="G93" i="19"/>
  <c r="J62" i="19"/>
  <c r="G23" i="19"/>
  <c r="G21" i="19"/>
  <c r="O9" i="19"/>
  <c r="R57" i="19" s="1"/>
  <c r="W147" i="19"/>
  <c r="W149" i="19"/>
  <c r="J11" i="18"/>
  <c r="I11" i="18"/>
  <c r="L34" i="18"/>
  <c r="L48" i="18"/>
  <c r="L90" i="18"/>
  <c r="L146" i="18"/>
  <c r="D132" i="18"/>
  <c r="D104" i="18"/>
  <c r="D76" i="18"/>
  <c r="C147" i="17"/>
  <c r="E119" i="17"/>
  <c r="S50" i="18"/>
  <c r="S90" i="18"/>
  <c r="S106" i="18"/>
  <c r="K62" i="18"/>
  <c r="C92" i="18"/>
  <c r="C48" i="18"/>
  <c r="C90" i="18"/>
  <c r="C132" i="18"/>
  <c r="C146" i="18"/>
  <c r="I141" i="17"/>
  <c r="J141" i="17"/>
  <c r="D119" i="17"/>
  <c r="I72" i="17"/>
  <c r="J72" i="17"/>
  <c r="I17" i="17"/>
  <c r="J17" i="17"/>
  <c r="O20" i="18"/>
  <c r="O8" i="18"/>
  <c r="L8" i="18"/>
  <c r="D161" i="17"/>
  <c r="J114" i="17"/>
  <c r="I114" i="17"/>
  <c r="J45" i="17"/>
  <c r="I45" i="17"/>
  <c r="R21" i="17"/>
  <c r="Y13" i="18"/>
  <c r="X13" i="18"/>
  <c r="F149" i="17"/>
  <c r="J122" i="17"/>
  <c r="I122" i="17"/>
  <c r="H121" i="17"/>
  <c r="O9" i="17"/>
  <c r="R33" i="18"/>
  <c r="Q33" i="18"/>
  <c r="R58" i="18"/>
  <c r="Q58" i="18"/>
  <c r="R74" i="18"/>
  <c r="Q74" i="18"/>
  <c r="R38" i="18"/>
  <c r="Q38" i="18"/>
  <c r="R114" i="18"/>
  <c r="Q114" i="18"/>
  <c r="R95" i="18"/>
  <c r="Q95" i="18"/>
  <c r="J33" i="18"/>
  <c r="I33" i="18"/>
  <c r="J109" i="18"/>
  <c r="I109" i="18"/>
  <c r="J45" i="18"/>
  <c r="I45" i="18"/>
  <c r="J112" i="18"/>
  <c r="I112" i="18"/>
  <c r="G147" i="17"/>
  <c r="C91" i="17"/>
  <c r="Y32" i="18"/>
  <c r="X32" i="18"/>
  <c r="Y108" i="18"/>
  <c r="X108" i="18"/>
  <c r="Y61" i="18"/>
  <c r="X61" i="18"/>
  <c r="Y127" i="18"/>
  <c r="X127" i="18"/>
  <c r="O22" i="18"/>
  <c r="O34" i="18"/>
  <c r="D149" i="17"/>
  <c r="J42" i="17"/>
  <c r="I42" i="17"/>
  <c r="K20" i="18"/>
  <c r="V34" i="18"/>
  <c r="N62" i="18"/>
  <c r="E106" i="18"/>
  <c r="E51" i="17"/>
  <c r="D65" i="16"/>
  <c r="D119" i="16"/>
  <c r="C65" i="16"/>
  <c r="C119" i="16"/>
  <c r="J16" i="16"/>
  <c r="I16" i="16"/>
  <c r="J101" i="16"/>
  <c r="I101" i="16"/>
  <c r="J138" i="16"/>
  <c r="I138" i="16"/>
  <c r="J55" i="16"/>
  <c r="I55" i="16"/>
  <c r="H63" i="16"/>
  <c r="J100" i="16"/>
  <c r="I100" i="16"/>
  <c r="E118" i="13"/>
  <c r="K41" i="13"/>
  <c r="J41" i="13"/>
  <c r="I41" i="13"/>
  <c r="K34" i="12"/>
  <c r="K158" i="13"/>
  <c r="J158" i="13"/>
  <c r="I158" i="13"/>
  <c r="K47" i="12"/>
  <c r="K86" i="13"/>
  <c r="J86" i="13"/>
  <c r="I86" i="13"/>
  <c r="J27" i="12"/>
  <c r="L27" i="12"/>
  <c r="I27" i="12"/>
  <c r="H104" i="13"/>
  <c r="K96" i="13"/>
  <c r="J96" i="13"/>
  <c r="I96" i="13"/>
  <c r="J45" i="12"/>
  <c r="L45" i="12"/>
  <c r="I45" i="12"/>
  <c r="C65" i="14"/>
  <c r="R9" i="6"/>
  <c r="Q9" i="6"/>
  <c r="S31" i="5"/>
  <c r="U31" i="5"/>
  <c r="K28" i="3"/>
  <c r="J28" i="3"/>
  <c r="E116" i="3"/>
  <c r="R47" i="6"/>
  <c r="Q47" i="6"/>
  <c r="V9" i="5"/>
  <c r="T9" i="5"/>
  <c r="H196" i="3"/>
  <c r="K28" i="6"/>
  <c r="J28" i="6"/>
  <c r="I28" i="6"/>
  <c r="L168" i="3"/>
  <c r="K168" i="3"/>
  <c r="J168" i="3"/>
  <c r="H195" i="3"/>
  <c r="L93" i="3"/>
  <c r="K93" i="3"/>
  <c r="J93" i="3"/>
  <c r="K25" i="6"/>
  <c r="J25" i="6"/>
  <c r="I25" i="6"/>
  <c r="M30" i="5"/>
  <c r="L30" i="5"/>
  <c r="K30" i="5"/>
  <c r="J30" i="5"/>
  <c r="I30" i="5"/>
  <c r="G117" i="3"/>
  <c r="G113" i="3"/>
  <c r="K61" i="3"/>
  <c r="J61" i="3"/>
  <c r="F193" i="30"/>
  <c r="F195" i="30"/>
  <c r="H131" i="30"/>
  <c r="L119" i="30"/>
  <c r="L173" i="30"/>
  <c r="J166" i="30"/>
  <c r="F83" i="30"/>
  <c r="L191" i="30"/>
  <c r="L163" i="30"/>
  <c r="J125" i="30"/>
  <c r="F120" i="30"/>
  <c r="H174" i="30"/>
  <c r="H57" i="30"/>
  <c r="J57" i="30"/>
  <c r="H87" i="30"/>
  <c r="J87" i="30"/>
  <c r="F58" i="30"/>
  <c r="F56" i="30"/>
  <c r="M149" i="28"/>
  <c r="L149" i="28"/>
  <c r="K149" i="28"/>
  <c r="J149" i="28"/>
  <c r="I149" i="28"/>
  <c r="M70" i="28"/>
  <c r="L70" i="28"/>
  <c r="K70" i="28"/>
  <c r="J70" i="28"/>
  <c r="I70" i="28"/>
  <c r="M44" i="28"/>
  <c r="L44" i="28"/>
  <c r="K44" i="28"/>
  <c r="J44" i="28"/>
  <c r="I44" i="28"/>
  <c r="L53" i="30"/>
  <c r="N53" i="30"/>
  <c r="L63" i="30"/>
  <c r="L84" i="30"/>
  <c r="M102" i="28"/>
  <c r="L102" i="28"/>
  <c r="K102" i="28"/>
  <c r="J102" i="28"/>
  <c r="I102" i="28"/>
  <c r="I32" i="28"/>
  <c r="M32" i="28"/>
  <c r="L32" i="28"/>
  <c r="K32" i="28"/>
  <c r="J32" i="28"/>
  <c r="M135" i="28"/>
  <c r="L135" i="28"/>
  <c r="K135" i="28"/>
  <c r="J135" i="28"/>
  <c r="I135" i="28"/>
  <c r="M129" i="28"/>
  <c r="L129" i="28"/>
  <c r="K129" i="28"/>
  <c r="J129" i="28"/>
  <c r="I129" i="28"/>
  <c r="L141" i="28"/>
  <c r="K141" i="28"/>
  <c r="J141" i="28"/>
  <c r="I141" i="28"/>
  <c r="M141" i="28"/>
  <c r="K136" i="28"/>
  <c r="J136" i="28"/>
  <c r="I136" i="28"/>
  <c r="M136" i="28"/>
  <c r="L136" i="28"/>
  <c r="J139" i="28"/>
  <c r="I139" i="28"/>
  <c r="M139" i="28"/>
  <c r="L139" i="28"/>
  <c r="K139" i="28"/>
  <c r="I142" i="28"/>
  <c r="M142" i="28"/>
  <c r="L142" i="28"/>
  <c r="K142" i="28"/>
  <c r="J142" i="28"/>
  <c r="M140" i="28"/>
  <c r="L140" i="28"/>
  <c r="K140" i="28"/>
  <c r="J140" i="28"/>
  <c r="I140" i="28"/>
  <c r="C76" i="28"/>
  <c r="G160" i="28"/>
  <c r="J81" i="28"/>
  <c r="M81" i="28"/>
  <c r="L81" i="28"/>
  <c r="K81" i="28"/>
  <c r="I81" i="28"/>
  <c r="L57" i="28"/>
  <c r="K57" i="28"/>
  <c r="J57" i="28"/>
  <c r="I57" i="28"/>
  <c r="M57" i="28"/>
  <c r="L31" i="28"/>
  <c r="K31" i="28"/>
  <c r="J31" i="28"/>
  <c r="I31" i="28"/>
  <c r="M31" i="28"/>
  <c r="M157" i="28"/>
  <c r="L157" i="28"/>
  <c r="K157" i="28"/>
  <c r="J157" i="28"/>
  <c r="I157" i="28"/>
  <c r="M37" i="28"/>
  <c r="L37" i="28"/>
  <c r="K37" i="28"/>
  <c r="J37" i="28"/>
  <c r="I37" i="28"/>
  <c r="M11" i="28"/>
  <c r="L11" i="28"/>
  <c r="K11" i="28"/>
  <c r="J11" i="28"/>
  <c r="I11" i="28"/>
  <c r="M65" i="28"/>
  <c r="L65" i="28"/>
  <c r="K65" i="28"/>
  <c r="J65" i="28"/>
  <c r="I65" i="28"/>
  <c r="M39" i="28"/>
  <c r="L39" i="28"/>
  <c r="K39" i="28"/>
  <c r="J39" i="28"/>
  <c r="I39" i="28"/>
  <c r="D34" i="28"/>
  <c r="M13" i="28"/>
  <c r="L13" i="28"/>
  <c r="K13" i="28"/>
  <c r="J13" i="28"/>
  <c r="I13" i="28"/>
  <c r="K64" i="26"/>
  <c r="J64" i="26"/>
  <c r="I64" i="26"/>
  <c r="E160" i="26"/>
  <c r="I97" i="26"/>
  <c r="K97" i="26"/>
  <c r="J97" i="26"/>
  <c r="I71" i="26"/>
  <c r="K71" i="26"/>
  <c r="J71" i="26"/>
  <c r="I45" i="26"/>
  <c r="K45" i="26"/>
  <c r="J45" i="26"/>
  <c r="D132" i="26"/>
  <c r="J53" i="26"/>
  <c r="I53" i="26"/>
  <c r="K53" i="26"/>
  <c r="C118" i="26"/>
  <c r="K52" i="26"/>
  <c r="J52" i="26"/>
  <c r="I52" i="26"/>
  <c r="K26" i="26"/>
  <c r="J26" i="26"/>
  <c r="I26" i="26"/>
  <c r="H34" i="26"/>
  <c r="E20" i="26"/>
  <c r="K42" i="26"/>
  <c r="J42" i="26"/>
  <c r="I42" i="26"/>
  <c r="K16" i="26"/>
  <c r="J16" i="26"/>
  <c r="I16" i="26"/>
  <c r="E104" i="26"/>
  <c r="K24" i="26"/>
  <c r="J24" i="26"/>
  <c r="I24" i="26"/>
  <c r="K111" i="26"/>
  <c r="J111" i="26"/>
  <c r="I111" i="26"/>
  <c r="K129" i="26"/>
  <c r="J129" i="26"/>
  <c r="I129" i="26"/>
  <c r="K156" i="26"/>
  <c r="J156" i="26"/>
  <c r="I156" i="26"/>
  <c r="J124" i="26"/>
  <c r="I124" i="26"/>
  <c r="H132" i="26"/>
  <c r="K124" i="26"/>
  <c r="I142" i="26"/>
  <c r="K142" i="26"/>
  <c r="J142" i="26"/>
  <c r="H160" i="26"/>
  <c r="K152" i="26"/>
  <c r="J152" i="26"/>
  <c r="I152" i="26"/>
  <c r="K65" i="26"/>
  <c r="J65" i="26"/>
  <c r="I65" i="26"/>
  <c r="G48" i="26"/>
  <c r="D34" i="26"/>
  <c r="F132" i="26"/>
  <c r="K103" i="22"/>
  <c r="J103" i="22"/>
  <c r="K90" i="22"/>
  <c r="J90" i="22"/>
  <c r="D49" i="22"/>
  <c r="K16" i="22"/>
  <c r="J16" i="22"/>
  <c r="I147" i="22"/>
  <c r="L139" i="22"/>
  <c r="K139" i="22"/>
  <c r="J139" i="22"/>
  <c r="K124" i="22"/>
  <c r="L124" i="22"/>
  <c r="J124" i="22"/>
  <c r="K158" i="22"/>
  <c r="L158" i="22"/>
  <c r="J158" i="22"/>
  <c r="K142" i="22"/>
  <c r="L142" i="22"/>
  <c r="J142" i="22"/>
  <c r="F161" i="22"/>
  <c r="H119" i="22"/>
  <c r="J89" i="22"/>
  <c r="L89" i="22"/>
  <c r="K89" i="22"/>
  <c r="J81" i="22"/>
  <c r="L81" i="22"/>
  <c r="K81" i="22"/>
  <c r="J33" i="22"/>
  <c r="L33" i="22"/>
  <c r="K33" i="22"/>
  <c r="J25" i="22"/>
  <c r="L25" i="22"/>
  <c r="K25" i="22"/>
  <c r="C147" i="22"/>
  <c r="D35" i="22"/>
  <c r="L97" i="22"/>
  <c r="K97" i="22"/>
  <c r="J97" i="22"/>
  <c r="I105" i="22"/>
  <c r="E77" i="22"/>
  <c r="L41" i="22"/>
  <c r="K41" i="22"/>
  <c r="J41" i="22"/>
  <c r="I49" i="22"/>
  <c r="F63" i="22"/>
  <c r="P21" i="22"/>
  <c r="L9" i="22"/>
  <c r="K9" i="22"/>
  <c r="J9" i="22"/>
  <c r="L99" i="22"/>
  <c r="L16" i="22"/>
  <c r="L110" i="22"/>
  <c r="L82" i="22"/>
  <c r="L90" i="22"/>
  <c r="L60" i="22"/>
  <c r="L34" i="22"/>
  <c r="L136" i="22"/>
  <c r="L30" i="22"/>
  <c r="L73" i="22"/>
  <c r="L103" i="22"/>
  <c r="L43" i="22"/>
  <c r="L52" i="22"/>
  <c r="L95" i="22"/>
  <c r="L47" i="22"/>
  <c r="L144" i="22"/>
  <c r="L69" i="22"/>
  <c r="L56" i="22"/>
  <c r="L86" i="22"/>
  <c r="L26" i="22"/>
  <c r="L39" i="22"/>
  <c r="L65" i="22"/>
  <c r="K153" i="22"/>
  <c r="I161" i="22"/>
  <c r="L153" i="22"/>
  <c r="J153" i="22"/>
  <c r="L83" i="22"/>
  <c r="K83" i="22"/>
  <c r="J83" i="22"/>
  <c r="I91" i="22"/>
  <c r="E63" i="22"/>
  <c r="L27" i="22"/>
  <c r="K27" i="22"/>
  <c r="J27" i="22"/>
  <c r="I35" i="22"/>
  <c r="D21" i="22"/>
  <c r="F49" i="22"/>
  <c r="L19" i="22"/>
  <c r="K19" i="22"/>
  <c r="J19" i="22"/>
  <c r="C21" i="22"/>
  <c r="X16" i="22"/>
  <c r="W16" i="22"/>
  <c r="V16" i="22"/>
  <c r="W12" i="22"/>
  <c r="V12" i="22"/>
  <c r="X12" i="22"/>
  <c r="W91" i="19"/>
  <c r="J101" i="19"/>
  <c r="R90" i="19"/>
  <c r="J70" i="19"/>
  <c r="R67" i="19"/>
  <c r="J59" i="19"/>
  <c r="R56" i="19"/>
  <c r="J48" i="19"/>
  <c r="R45" i="19"/>
  <c r="J40" i="19"/>
  <c r="R34" i="19"/>
  <c r="J29" i="19"/>
  <c r="R26" i="19"/>
  <c r="J18" i="19"/>
  <c r="R15" i="19"/>
  <c r="J10" i="19"/>
  <c r="G9" i="19"/>
  <c r="J94" i="19" s="1"/>
  <c r="R117" i="19"/>
  <c r="R128" i="19"/>
  <c r="O147" i="19"/>
  <c r="R139" i="19"/>
  <c r="O149" i="19"/>
  <c r="R150" i="19"/>
  <c r="R158" i="19"/>
  <c r="J127" i="19"/>
  <c r="J138" i="19"/>
  <c r="J146" i="19"/>
  <c r="J157" i="19"/>
  <c r="R83" i="19"/>
  <c r="O91" i="19"/>
  <c r="R101" i="19"/>
  <c r="R85" i="19"/>
  <c r="Y10" i="18"/>
  <c r="X10" i="18"/>
  <c r="T132" i="18"/>
  <c r="L78" i="18"/>
  <c r="L120" i="18"/>
  <c r="L76" i="18"/>
  <c r="L118" i="18"/>
  <c r="H133" i="17"/>
  <c r="J125" i="17"/>
  <c r="I125" i="17"/>
  <c r="J99" i="17"/>
  <c r="I99" i="17"/>
  <c r="D77" i="17"/>
  <c r="K30" i="17"/>
  <c r="J30" i="17"/>
  <c r="I30" i="17"/>
  <c r="S34" i="18"/>
  <c r="S134" i="18"/>
  <c r="S48" i="18"/>
  <c r="C36" i="18"/>
  <c r="C78" i="18"/>
  <c r="C50" i="18"/>
  <c r="C148" i="18"/>
  <c r="C160" i="18"/>
  <c r="G133" i="17"/>
  <c r="I98" i="17"/>
  <c r="J98" i="17"/>
  <c r="F91" i="17"/>
  <c r="C77" i="17"/>
  <c r="E49" i="17"/>
  <c r="Q9" i="17"/>
  <c r="G20" i="18"/>
  <c r="G8" i="18"/>
  <c r="J140" i="17"/>
  <c r="I140" i="17"/>
  <c r="F133" i="17"/>
  <c r="C119" i="17"/>
  <c r="E91" i="17"/>
  <c r="G21" i="17"/>
  <c r="E107" i="17"/>
  <c r="J44" i="17"/>
  <c r="I44" i="17"/>
  <c r="D9" i="17"/>
  <c r="R59" i="18"/>
  <c r="Q59" i="18"/>
  <c r="R67" i="18"/>
  <c r="Q67" i="18"/>
  <c r="R100" i="18"/>
  <c r="Q100" i="18"/>
  <c r="R55" i="18"/>
  <c r="Q55" i="18"/>
  <c r="Q27" i="18"/>
  <c r="R27" i="18"/>
  <c r="R112" i="18"/>
  <c r="Q112" i="18"/>
  <c r="J51" i="18"/>
  <c r="I51" i="18"/>
  <c r="H50" i="18"/>
  <c r="J126" i="18"/>
  <c r="I126" i="18"/>
  <c r="J71" i="18"/>
  <c r="I71" i="18"/>
  <c r="J144" i="18"/>
  <c r="I144" i="18"/>
  <c r="G35" i="17"/>
  <c r="Y58" i="18"/>
  <c r="X58" i="18"/>
  <c r="Y125" i="18"/>
  <c r="X125" i="18"/>
  <c r="Y79" i="18"/>
  <c r="X79" i="18"/>
  <c r="W78" i="18"/>
  <c r="Y139" i="18"/>
  <c r="X139" i="18"/>
  <c r="O48" i="18"/>
  <c r="G50" i="18"/>
  <c r="J145" i="17"/>
  <c r="I145" i="17"/>
  <c r="D37" i="17"/>
  <c r="C149" i="17"/>
  <c r="E132" i="18"/>
  <c r="E22" i="18"/>
  <c r="H9" i="17"/>
  <c r="K157" i="17" s="1"/>
  <c r="J10" i="17"/>
  <c r="I10" i="17"/>
  <c r="D91" i="16"/>
  <c r="C91" i="16"/>
  <c r="J153" i="16"/>
  <c r="I153" i="16"/>
  <c r="H161" i="16"/>
  <c r="J61" i="16"/>
  <c r="I61" i="16"/>
  <c r="J124" i="16"/>
  <c r="I124" i="16"/>
  <c r="K160" i="16"/>
  <c r="J160" i="16"/>
  <c r="I160" i="16"/>
  <c r="G51" i="16"/>
  <c r="G132" i="13"/>
  <c r="K58" i="13"/>
  <c r="J58" i="13"/>
  <c r="I58" i="13"/>
  <c r="K38" i="12"/>
  <c r="E132" i="13"/>
  <c r="K57" i="12"/>
  <c r="L26" i="12"/>
  <c r="J26" i="12"/>
  <c r="I26" i="12"/>
  <c r="E76" i="13"/>
  <c r="K26" i="3"/>
  <c r="J26" i="3"/>
  <c r="E114" i="3"/>
  <c r="Q46" i="6"/>
  <c r="S46" i="6"/>
  <c r="R46" i="6"/>
  <c r="R29" i="6"/>
  <c r="Q29" i="6"/>
  <c r="S29" i="6"/>
  <c r="S32" i="6"/>
  <c r="T28" i="5"/>
  <c r="V28" i="5"/>
  <c r="F42" i="2"/>
  <c r="K45" i="5"/>
  <c r="J45" i="5"/>
  <c r="I45" i="5"/>
  <c r="M45" i="5"/>
  <c r="L45" i="5"/>
  <c r="L162" i="3"/>
  <c r="K162" i="3"/>
  <c r="J162" i="3"/>
  <c r="H191" i="3"/>
  <c r="K34" i="6"/>
  <c r="J34" i="6"/>
  <c r="I34" i="6"/>
  <c r="S11" i="6"/>
  <c r="R11" i="6"/>
  <c r="Q11" i="6"/>
  <c r="L91" i="3"/>
  <c r="J91" i="3"/>
  <c r="K91" i="3"/>
  <c r="H114" i="3"/>
  <c r="M11" i="5"/>
  <c r="L11" i="5"/>
  <c r="J11" i="5"/>
  <c r="K11" i="5"/>
  <c r="I11" i="5"/>
  <c r="K56" i="3"/>
  <c r="J56" i="3"/>
  <c r="K37" i="2"/>
  <c r="J37" i="2"/>
  <c r="G119" i="3"/>
  <c r="L31" i="3"/>
  <c r="K31" i="3"/>
  <c r="J31" i="3"/>
  <c r="K52" i="3"/>
  <c r="J52" i="3"/>
  <c r="G17" i="2"/>
  <c r="R85" i="18"/>
  <c r="Q85" i="18"/>
  <c r="R41" i="18"/>
  <c r="Q41" i="18"/>
  <c r="Q127" i="18"/>
  <c r="R127" i="18"/>
  <c r="R66" i="18"/>
  <c r="Q66" i="18"/>
  <c r="R145" i="18"/>
  <c r="Q145" i="18"/>
  <c r="R99" i="18"/>
  <c r="Q99" i="18"/>
  <c r="R46" i="18"/>
  <c r="Q46" i="18"/>
  <c r="P132" i="18"/>
  <c r="R124" i="18"/>
  <c r="Q124" i="18"/>
  <c r="R80" i="18"/>
  <c r="Q80" i="18"/>
  <c r="Q44" i="18"/>
  <c r="R44" i="18"/>
  <c r="Q122" i="18"/>
  <c r="R122" i="18"/>
  <c r="R86" i="18"/>
  <c r="Q86" i="18"/>
  <c r="R154" i="18"/>
  <c r="Q154" i="18"/>
  <c r="R141" i="18"/>
  <c r="Q141" i="18"/>
  <c r="J42" i="18"/>
  <c r="I42" i="18"/>
  <c r="H146" i="18"/>
  <c r="J138" i="18"/>
  <c r="I138" i="18"/>
  <c r="J84" i="18"/>
  <c r="I84" i="18"/>
  <c r="J31" i="18"/>
  <c r="I31" i="18"/>
  <c r="J117" i="18"/>
  <c r="I117" i="18"/>
  <c r="J73" i="18"/>
  <c r="I73" i="18"/>
  <c r="J38" i="18"/>
  <c r="I38" i="18"/>
  <c r="J115" i="18"/>
  <c r="I115" i="18"/>
  <c r="J54" i="18"/>
  <c r="I54" i="18"/>
  <c r="H62" i="18"/>
  <c r="J129" i="18"/>
  <c r="I129" i="18"/>
  <c r="I79" i="18"/>
  <c r="H78" i="18"/>
  <c r="J79" i="18"/>
  <c r="J43" i="18"/>
  <c r="I43" i="18"/>
  <c r="J121" i="18"/>
  <c r="I121" i="18"/>
  <c r="H120" i="18"/>
  <c r="J143" i="18"/>
  <c r="I143" i="18"/>
  <c r="J157" i="18"/>
  <c r="I157" i="18"/>
  <c r="K138" i="17"/>
  <c r="J138" i="17"/>
  <c r="I138" i="17"/>
  <c r="K69" i="17"/>
  <c r="J69" i="17"/>
  <c r="I69" i="17"/>
  <c r="H77" i="17"/>
  <c r="K43" i="17"/>
  <c r="J43" i="17"/>
  <c r="I43" i="17"/>
  <c r="L20" i="18"/>
  <c r="Y41" i="18"/>
  <c r="X41" i="18"/>
  <c r="Y128" i="18"/>
  <c r="X128" i="18"/>
  <c r="Y74" i="18"/>
  <c r="X74" i="18"/>
  <c r="Y39" i="18"/>
  <c r="X39" i="18"/>
  <c r="Y116" i="18"/>
  <c r="X116" i="18"/>
  <c r="Y81" i="18"/>
  <c r="X81" i="18"/>
  <c r="Y28" i="18"/>
  <c r="X28" i="18"/>
  <c r="Y114" i="18"/>
  <c r="X114" i="18"/>
  <c r="Y70" i="18"/>
  <c r="X70" i="18"/>
  <c r="X26" i="18"/>
  <c r="W34" i="18"/>
  <c r="Y26" i="18"/>
  <c r="X112" i="18"/>
  <c r="Y112" i="18"/>
  <c r="Y51" i="18"/>
  <c r="X51" i="18"/>
  <c r="W50" i="18"/>
  <c r="Y135" i="18"/>
  <c r="X135" i="18"/>
  <c r="W134" i="18"/>
  <c r="Y159" i="18"/>
  <c r="X159" i="18"/>
  <c r="Y156" i="18"/>
  <c r="X156" i="18"/>
  <c r="O64" i="18"/>
  <c r="O134" i="18"/>
  <c r="O36" i="18"/>
  <c r="O78" i="18"/>
  <c r="O120" i="18"/>
  <c r="O76" i="18"/>
  <c r="G36" i="18"/>
  <c r="G146" i="18"/>
  <c r="F121" i="17"/>
  <c r="K94" i="17"/>
  <c r="J94" i="17"/>
  <c r="I94" i="17"/>
  <c r="H93" i="17"/>
  <c r="K68" i="17"/>
  <c r="J68" i="17"/>
  <c r="I68" i="17"/>
  <c r="C20" i="18"/>
  <c r="C8" i="18"/>
  <c r="V36" i="18"/>
  <c r="V78" i="18"/>
  <c r="V120" i="18"/>
  <c r="V92" i="18"/>
  <c r="N90" i="18"/>
  <c r="F22" i="18"/>
  <c r="F64" i="18"/>
  <c r="F106" i="18"/>
  <c r="F62" i="18"/>
  <c r="F78" i="18"/>
  <c r="F120" i="18"/>
  <c r="F76" i="18"/>
  <c r="F118" i="18"/>
  <c r="K153" i="17"/>
  <c r="J153" i="17"/>
  <c r="I153" i="17"/>
  <c r="H161" i="17"/>
  <c r="K127" i="17"/>
  <c r="J127" i="17"/>
  <c r="I127" i="17"/>
  <c r="D105" i="17"/>
  <c r="K58" i="17"/>
  <c r="J58" i="17"/>
  <c r="I58" i="17"/>
  <c r="C21" i="17"/>
  <c r="U64" i="18"/>
  <c r="U106" i="18"/>
  <c r="U62" i="18"/>
  <c r="U104" i="18"/>
  <c r="U118" i="18"/>
  <c r="U160" i="18"/>
  <c r="M50" i="18"/>
  <c r="M92" i="18"/>
  <c r="M146" i="18"/>
  <c r="K143" i="17"/>
  <c r="J143" i="17"/>
  <c r="I143" i="17"/>
  <c r="K74" i="17"/>
  <c r="J74" i="17"/>
  <c r="I74" i="17"/>
  <c r="K48" i="17"/>
  <c r="J48" i="17"/>
  <c r="I48" i="17"/>
  <c r="S9" i="17"/>
  <c r="E105" i="16"/>
  <c r="E91" i="16"/>
  <c r="E77" i="16"/>
  <c r="D37" i="16"/>
  <c r="C37" i="16"/>
  <c r="N23" i="14"/>
  <c r="R21" i="16"/>
  <c r="W11" i="16"/>
  <c r="V11" i="16"/>
  <c r="U11" i="16"/>
  <c r="J84" i="16"/>
  <c r="I84" i="16"/>
  <c r="J25" i="16"/>
  <c r="I25" i="16"/>
  <c r="J102" i="16"/>
  <c r="I102" i="16"/>
  <c r="K43" i="16"/>
  <c r="J43" i="16"/>
  <c r="I43" i="16"/>
  <c r="J129" i="16"/>
  <c r="I129" i="16"/>
  <c r="J70" i="16"/>
  <c r="I70" i="16"/>
  <c r="J156" i="16"/>
  <c r="I156" i="16"/>
  <c r="J97" i="16"/>
  <c r="I97" i="16"/>
  <c r="H105" i="16"/>
  <c r="J46" i="16"/>
  <c r="I46" i="16"/>
  <c r="J132" i="16"/>
  <c r="I132" i="16"/>
  <c r="I73" i="16"/>
  <c r="J73" i="16"/>
  <c r="I151" i="16"/>
  <c r="J151" i="16"/>
  <c r="H91" i="16"/>
  <c r="J83" i="16"/>
  <c r="I83" i="16"/>
  <c r="G105" i="16"/>
  <c r="G91" i="16"/>
  <c r="G23" i="16"/>
  <c r="F132" i="13"/>
  <c r="O23" i="14"/>
  <c r="K36" i="13"/>
  <c r="J36" i="13"/>
  <c r="I36" i="13"/>
  <c r="W14" i="13"/>
  <c r="V14" i="13"/>
  <c r="U14" i="13"/>
  <c r="V10" i="13"/>
  <c r="U10" i="13"/>
  <c r="I74" i="13"/>
  <c r="K74" i="13"/>
  <c r="J74" i="13"/>
  <c r="I143" i="13"/>
  <c r="K143" i="13"/>
  <c r="J143" i="13"/>
  <c r="I50" i="13"/>
  <c r="K50" i="13"/>
  <c r="J50" i="13"/>
  <c r="K127" i="13"/>
  <c r="J127" i="13"/>
  <c r="I127" i="13"/>
  <c r="K14" i="12"/>
  <c r="K20" i="12"/>
  <c r="K36" i="12"/>
  <c r="K52" i="12"/>
  <c r="I43" i="13"/>
  <c r="K43" i="13"/>
  <c r="J43" i="13"/>
  <c r="I22" i="12"/>
  <c r="L22" i="12"/>
  <c r="J22" i="12"/>
  <c r="J85" i="13"/>
  <c r="I85" i="13"/>
  <c r="K85" i="13"/>
  <c r="K38" i="13"/>
  <c r="J38" i="13"/>
  <c r="I38" i="13"/>
  <c r="J57" i="12"/>
  <c r="L57" i="12"/>
  <c r="I57" i="12"/>
  <c r="J40" i="12"/>
  <c r="I40" i="12"/>
  <c r="L40" i="12"/>
  <c r="J8" i="12"/>
  <c r="I8" i="12"/>
  <c r="L8" i="12"/>
  <c r="K149" i="13"/>
  <c r="J149" i="13"/>
  <c r="I149" i="13"/>
  <c r="J39" i="13"/>
  <c r="I39" i="13"/>
  <c r="K39" i="13"/>
  <c r="E104" i="13"/>
  <c r="K156" i="13"/>
  <c r="J156" i="13"/>
  <c r="I156" i="13"/>
  <c r="K94" i="13"/>
  <c r="J94" i="13"/>
  <c r="I94" i="13"/>
  <c r="E20" i="13"/>
  <c r="K49" i="12"/>
  <c r="L34" i="12"/>
  <c r="J34" i="12"/>
  <c r="I34" i="12"/>
  <c r="L20" i="12"/>
  <c r="J20" i="12"/>
  <c r="I20" i="12"/>
  <c r="K8" i="12"/>
  <c r="K123" i="13"/>
  <c r="J123" i="13"/>
  <c r="I123" i="13"/>
  <c r="K95" i="13"/>
  <c r="J95" i="13"/>
  <c r="I95" i="13"/>
  <c r="K54" i="13"/>
  <c r="J54" i="13"/>
  <c r="I54" i="13"/>
  <c r="H62" i="13"/>
  <c r="K26" i="13"/>
  <c r="J26" i="13"/>
  <c r="I26" i="13"/>
  <c r="H34" i="13"/>
  <c r="K124" i="13"/>
  <c r="J124" i="13"/>
  <c r="H132" i="13"/>
  <c r="I124" i="13"/>
  <c r="K55" i="13"/>
  <c r="J55" i="13"/>
  <c r="I55" i="13"/>
  <c r="J29" i="12"/>
  <c r="L29" i="12"/>
  <c r="I29" i="12"/>
  <c r="L9" i="12"/>
  <c r="J9" i="12"/>
  <c r="I9" i="12"/>
  <c r="Q9" i="16"/>
  <c r="F35" i="16"/>
  <c r="F107" i="16"/>
  <c r="F161" i="16"/>
  <c r="F93" i="16"/>
  <c r="J125" i="13"/>
  <c r="I125" i="13"/>
  <c r="K125" i="13"/>
  <c r="K69" i="13"/>
  <c r="J69" i="13"/>
  <c r="I69" i="13"/>
  <c r="K23" i="6"/>
  <c r="J23" i="6"/>
  <c r="I23" i="6"/>
  <c r="S16" i="6"/>
  <c r="R16" i="6"/>
  <c r="Q16" i="6"/>
  <c r="M44" i="5"/>
  <c r="L44" i="5"/>
  <c r="K44" i="5"/>
  <c r="J44" i="5"/>
  <c r="I44" i="5"/>
  <c r="W26" i="5"/>
  <c r="V26" i="5"/>
  <c r="U26" i="5"/>
  <c r="T26" i="5"/>
  <c r="S26" i="5"/>
  <c r="M9" i="5"/>
  <c r="L9" i="5"/>
  <c r="K9" i="5"/>
  <c r="J9" i="5"/>
  <c r="I9" i="5"/>
  <c r="F118" i="3"/>
  <c r="K11" i="3"/>
  <c r="J11" i="3"/>
  <c r="E115" i="3"/>
  <c r="I47" i="6"/>
  <c r="J47" i="6"/>
  <c r="I30" i="6"/>
  <c r="K30" i="6"/>
  <c r="J30" i="6"/>
  <c r="I31" i="5"/>
  <c r="M31" i="5"/>
  <c r="L31" i="5"/>
  <c r="K31" i="5"/>
  <c r="J31" i="5"/>
  <c r="J29" i="6"/>
  <c r="I29" i="6"/>
  <c r="K29" i="6"/>
  <c r="J34" i="5"/>
  <c r="I34" i="5"/>
  <c r="M34" i="5"/>
  <c r="L34" i="5"/>
  <c r="K34" i="5"/>
  <c r="J218" i="3"/>
  <c r="K218" i="3"/>
  <c r="J210" i="3"/>
  <c r="K210" i="3"/>
  <c r="K23" i="2"/>
  <c r="J23" i="2"/>
  <c r="L13" i="5"/>
  <c r="K13" i="5"/>
  <c r="J13" i="5"/>
  <c r="I13" i="5"/>
  <c r="M13" i="5"/>
  <c r="K52" i="6"/>
  <c r="J52" i="6"/>
  <c r="I52" i="6"/>
  <c r="S28" i="6"/>
  <c r="R28" i="6"/>
  <c r="Q28" i="6"/>
  <c r="K21" i="5"/>
  <c r="J21" i="5"/>
  <c r="I21" i="5"/>
  <c r="M21" i="5"/>
  <c r="L21" i="5"/>
  <c r="L185" i="3"/>
  <c r="K185" i="3"/>
  <c r="J185" i="3"/>
  <c r="I196" i="3"/>
  <c r="L177" i="3"/>
  <c r="K177" i="3"/>
  <c r="J177" i="3"/>
  <c r="I188" i="3"/>
  <c r="L169" i="3"/>
  <c r="K169" i="3"/>
  <c r="J169" i="3"/>
  <c r="L161" i="3"/>
  <c r="K161" i="3"/>
  <c r="J161" i="3"/>
  <c r="L153" i="3"/>
  <c r="K153" i="3"/>
  <c r="J153" i="3"/>
  <c r="L138" i="3"/>
  <c r="K138" i="3"/>
  <c r="J138" i="3"/>
  <c r="H193" i="3"/>
  <c r="K35" i="6"/>
  <c r="J35" i="6"/>
  <c r="I35" i="6"/>
  <c r="K12" i="6"/>
  <c r="J12" i="6"/>
  <c r="I12" i="6"/>
  <c r="S50" i="6"/>
  <c r="R50" i="6"/>
  <c r="Q50" i="6"/>
  <c r="K11" i="6"/>
  <c r="J11" i="6"/>
  <c r="I11" i="6"/>
  <c r="W49" i="5"/>
  <c r="V49" i="5"/>
  <c r="U49" i="5"/>
  <c r="T49" i="5"/>
  <c r="S49" i="5"/>
  <c r="W14" i="5"/>
  <c r="V14" i="5"/>
  <c r="U14" i="5"/>
  <c r="S14" i="5"/>
  <c r="T14" i="5"/>
  <c r="G191" i="3"/>
  <c r="L108" i="3"/>
  <c r="J108" i="3"/>
  <c r="I119" i="3"/>
  <c r="K108" i="3"/>
  <c r="L100" i="3"/>
  <c r="K100" i="3"/>
  <c r="J100" i="3"/>
  <c r="L92" i="3"/>
  <c r="K92" i="3"/>
  <c r="J92" i="3"/>
  <c r="L84" i="3"/>
  <c r="K84" i="3"/>
  <c r="J84" i="3"/>
  <c r="F195" i="3"/>
  <c r="K49" i="6"/>
  <c r="J49" i="6"/>
  <c r="I49" i="6"/>
  <c r="S25" i="6"/>
  <c r="R25" i="6"/>
  <c r="Q25" i="6"/>
  <c r="F196" i="3"/>
  <c r="H119" i="3"/>
  <c r="U36" i="5"/>
  <c r="S36" i="5"/>
  <c r="G116" i="3"/>
  <c r="J38" i="2"/>
  <c r="K38" i="2"/>
  <c r="E189" i="3"/>
  <c r="L58" i="2"/>
  <c r="J58" i="2"/>
  <c r="K58" i="2"/>
  <c r="J66" i="2"/>
  <c r="K66" i="2"/>
  <c r="E42" i="2"/>
  <c r="L27" i="3"/>
  <c r="K27" i="3"/>
  <c r="J27" i="3"/>
  <c r="L67" i="3"/>
  <c r="K67" i="3"/>
  <c r="J67" i="3"/>
  <c r="K44" i="3"/>
  <c r="J44" i="3"/>
  <c r="J50" i="3"/>
  <c r="K50" i="3"/>
  <c r="L14" i="2"/>
  <c r="J14" i="2"/>
  <c r="I17" i="2"/>
  <c r="K14" i="2"/>
  <c r="R140" i="18"/>
  <c r="Q140" i="18"/>
  <c r="R83" i="18"/>
  <c r="Q83" i="18"/>
  <c r="R39" i="18"/>
  <c r="Q39" i="18"/>
  <c r="R116" i="18"/>
  <c r="Q116" i="18"/>
  <c r="R72" i="18"/>
  <c r="Q72" i="18"/>
  <c r="R19" i="18"/>
  <c r="Q19" i="18"/>
  <c r="R97" i="18"/>
  <c r="Q97" i="18"/>
  <c r="Q61" i="18"/>
  <c r="R61" i="18"/>
  <c r="R17" i="18"/>
  <c r="Q17" i="18"/>
  <c r="R103" i="18"/>
  <c r="Q103" i="18"/>
  <c r="R135" i="18"/>
  <c r="Q135" i="18"/>
  <c r="P134" i="18"/>
  <c r="Q158" i="18"/>
  <c r="R158" i="18"/>
  <c r="J59" i="18"/>
  <c r="I59" i="18"/>
  <c r="J24" i="18"/>
  <c r="I24" i="18"/>
  <c r="J101" i="18"/>
  <c r="I101" i="18"/>
  <c r="J57" i="18"/>
  <c r="I57" i="18"/>
  <c r="J137" i="18"/>
  <c r="I137" i="18"/>
  <c r="J99" i="18"/>
  <c r="I99" i="18"/>
  <c r="J55" i="18"/>
  <c r="I55" i="18"/>
  <c r="J136" i="18"/>
  <c r="I136" i="18"/>
  <c r="J80" i="18"/>
  <c r="I80" i="18"/>
  <c r="I18" i="18"/>
  <c r="J18" i="18"/>
  <c r="I96" i="18"/>
  <c r="H104" i="18"/>
  <c r="J96" i="18"/>
  <c r="J60" i="18"/>
  <c r="I60" i="18"/>
  <c r="J149" i="18"/>
  <c r="H148" i="18"/>
  <c r="I149" i="18"/>
  <c r="I142" i="18"/>
  <c r="J142" i="18"/>
  <c r="K146" i="17"/>
  <c r="J146" i="17"/>
  <c r="I146" i="17"/>
  <c r="F79" i="17"/>
  <c r="K52" i="17"/>
  <c r="J52" i="17"/>
  <c r="I52" i="17"/>
  <c r="H51" i="17"/>
  <c r="K26" i="17"/>
  <c r="J26" i="17"/>
  <c r="I26" i="17"/>
  <c r="C9" i="17"/>
  <c r="Y67" i="18"/>
  <c r="X67" i="18"/>
  <c r="Y14" i="18"/>
  <c r="X14" i="18"/>
  <c r="Y100" i="18"/>
  <c r="X100" i="18"/>
  <c r="Y56" i="18"/>
  <c r="X56" i="18"/>
  <c r="Y143" i="18"/>
  <c r="X143" i="18"/>
  <c r="Y98" i="18"/>
  <c r="X98" i="18"/>
  <c r="Y45" i="18"/>
  <c r="X45" i="18"/>
  <c r="Y130" i="18"/>
  <c r="X130" i="18"/>
  <c r="Y87" i="18"/>
  <c r="X87" i="18"/>
  <c r="X52" i="18"/>
  <c r="Y52" i="18"/>
  <c r="X129" i="18"/>
  <c r="Y129" i="18"/>
  <c r="W76" i="18"/>
  <c r="Y68" i="18"/>
  <c r="X68" i="18"/>
  <c r="Y155" i="18"/>
  <c r="X155" i="18"/>
  <c r="Y150" i="18"/>
  <c r="X150" i="18"/>
  <c r="O90" i="18"/>
  <c r="O106" i="18"/>
  <c r="O62" i="18"/>
  <c r="O104" i="18"/>
  <c r="O148" i="18"/>
  <c r="G22" i="18"/>
  <c r="G64" i="18"/>
  <c r="G106" i="18"/>
  <c r="G62" i="18"/>
  <c r="G78" i="18"/>
  <c r="G34" i="18"/>
  <c r="K102" i="17"/>
  <c r="J102" i="17"/>
  <c r="I102" i="17"/>
  <c r="K76" i="17"/>
  <c r="J76" i="17"/>
  <c r="I76" i="17"/>
  <c r="V22" i="18"/>
  <c r="V64" i="18"/>
  <c r="V106" i="18"/>
  <c r="V62" i="18"/>
  <c r="V104" i="18"/>
  <c r="V118" i="18"/>
  <c r="N160" i="18"/>
  <c r="N148" i="18"/>
  <c r="F48" i="18"/>
  <c r="F90" i="18"/>
  <c r="F132" i="18"/>
  <c r="F104" i="18"/>
  <c r="K136" i="17"/>
  <c r="J136" i="17"/>
  <c r="I136" i="17"/>
  <c r="H135" i="17"/>
  <c r="K110" i="17"/>
  <c r="J110" i="17"/>
  <c r="I110" i="17"/>
  <c r="K41" i="17"/>
  <c r="J41" i="17"/>
  <c r="I41" i="17"/>
  <c r="H49" i="17"/>
  <c r="R10" i="18"/>
  <c r="Q10" i="18"/>
  <c r="U90" i="18"/>
  <c r="U132" i="18"/>
  <c r="M78" i="18"/>
  <c r="M120" i="18"/>
  <c r="M76" i="18"/>
  <c r="M118" i="18"/>
  <c r="M148" i="18"/>
  <c r="F161" i="17"/>
  <c r="D147" i="17"/>
  <c r="K100" i="17"/>
  <c r="J100" i="17"/>
  <c r="I100" i="17"/>
  <c r="K31" i="17"/>
  <c r="J31" i="17"/>
  <c r="I31" i="17"/>
  <c r="S9" i="16"/>
  <c r="U10" i="16"/>
  <c r="V10" i="16"/>
  <c r="E149" i="16"/>
  <c r="E135" i="16"/>
  <c r="D63" i="16"/>
  <c r="D49" i="16"/>
  <c r="D35" i="16"/>
  <c r="S16" i="14"/>
  <c r="T16" i="14"/>
  <c r="R23" i="14"/>
  <c r="C63" i="16"/>
  <c r="C49" i="16"/>
  <c r="C35" i="16"/>
  <c r="V20" i="16"/>
  <c r="U20" i="16"/>
  <c r="V12" i="16"/>
  <c r="U12" i="16"/>
  <c r="W15" i="16"/>
  <c r="V15" i="16"/>
  <c r="U15" i="16"/>
  <c r="T21" i="16"/>
  <c r="K24" i="16"/>
  <c r="J24" i="16"/>
  <c r="I24" i="16"/>
  <c r="H23" i="16"/>
  <c r="J110" i="16"/>
  <c r="I110" i="16"/>
  <c r="J42" i="16"/>
  <c r="I42" i="16"/>
  <c r="J128" i="16"/>
  <c r="I128" i="16"/>
  <c r="J60" i="16"/>
  <c r="I60" i="16"/>
  <c r="K146" i="16"/>
  <c r="J146" i="16"/>
  <c r="I146" i="16"/>
  <c r="K96" i="16"/>
  <c r="J96" i="16"/>
  <c r="I96" i="16"/>
  <c r="J45" i="16"/>
  <c r="I45" i="16"/>
  <c r="J123" i="16"/>
  <c r="I123" i="16"/>
  <c r="J72" i="16"/>
  <c r="I72" i="16"/>
  <c r="J150" i="16"/>
  <c r="I150" i="16"/>
  <c r="H149" i="16"/>
  <c r="I90" i="16"/>
  <c r="J90" i="16"/>
  <c r="J31" i="16"/>
  <c r="I31" i="16"/>
  <c r="J109" i="16"/>
  <c r="I109" i="16"/>
  <c r="G149" i="16"/>
  <c r="G49" i="16"/>
  <c r="F160" i="13"/>
  <c r="G90" i="13"/>
  <c r="F48" i="13"/>
  <c r="G20" i="13"/>
  <c r="P20" i="13"/>
  <c r="I92" i="13"/>
  <c r="J92" i="13"/>
  <c r="K92" i="13"/>
  <c r="K10" i="13"/>
  <c r="J10" i="13"/>
  <c r="I10" i="13"/>
  <c r="K67" i="13"/>
  <c r="J67" i="13"/>
  <c r="I67" i="13"/>
  <c r="K144" i="13"/>
  <c r="J144" i="13"/>
  <c r="I144" i="13"/>
  <c r="J31" i="12"/>
  <c r="L31" i="12"/>
  <c r="I31" i="12"/>
  <c r="K9" i="12"/>
  <c r="K24" i="12"/>
  <c r="K40" i="12"/>
  <c r="K56" i="12"/>
  <c r="I112" i="13"/>
  <c r="K112" i="13"/>
  <c r="J112" i="13"/>
  <c r="C104" i="13"/>
  <c r="I15" i="13"/>
  <c r="K15" i="13"/>
  <c r="J15" i="13"/>
  <c r="J12" i="12"/>
  <c r="I12" i="12"/>
  <c r="J154" i="13"/>
  <c r="I154" i="13"/>
  <c r="K154" i="13"/>
  <c r="C146" i="13"/>
  <c r="J51" i="13"/>
  <c r="I51" i="13"/>
  <c r="K51" i="13"/>
  <c r="W12" i="13"/>
  <c r="V12" i="13"/>
  <c r="U12" i="13"/>
  <c r="T20" i="13"/>
  <c r="K55" i="12"/>
  <c r="K39" i="12"/>
  <c r="J142" i="13"/>
  <c r="I142" i="13"/>
  <c r="K142" i="13"/>
  <c r="K52" i="13"/>
  <c r="J52" i="13"/>
  <c r="I52" i="13"/>
  <c r="E34" i="13"/>
  <c r="K46" i="13"/>
  <c r="J46" i="13"/>
  <c r="I46" i="13"/>
  <c r="K33" i="12"/>
  <c r="Q20" i="13"/>
  <c r="C132" i="13"/>
  <c r="L52" i="12"/>
  <c r="J52" i="12"/>
  <c r="I52" i="12"/>
  <c r="J37" i="12"/>
  <c r="L37" i="12"/>
  <c r="I37" i="12"/>
  <c r="L28" i="12"/>
  <c r="J28" i="12"/>
  <c r="I28" i="12"/>
  <c r="F79" i="16"/>
  <c r="F133" i="16"/>
  <c r="F65" i="16"/>
  <c r="F119" i="16"/>
  <c r="K39" i="6"/>
  <c r="J39" i="6"/>
  <c r="I39" i="6"/>
  <c r="R32" i="6"/>
  <c r="Q32" i="6"/>
  <c r="I9" i="6"/>
  <c r="J9" i="6"/>
  <c r="W42" i="5"/>
  <c r="V42" i="5"/>
  <c r="U42" i="5"/>
  <c r="T42" i="5"/>
  <c r="S42" i="5"/>
  <c r="V30" i="5"/>
  <c r="T30" i="5"/>
  <c r="W7" i="5"/>
  <c r="V7" i="5"/>
  <c r="U7" i="5"/>
  <c r="T7" i="5"/>
  <c r="S7" i="5"/>
  <c r="W11" i="5"/>
  <c r="W9" i="5"/>
  <c r="F116" i="3"/>
  <c r="K33" i="3"/>
  <c r="J33" i="3"/>
  <c r="J25" i="3"/>
  <c r="K25" i="3"/>
  <c r="J17" i="3"/>
  <c r="K17" i="3"/>
  <c r="K9" i="3"/>
  <c r="J9" i="3"/>
  <c r="E121" i="3"/>
  <c r="E113" i="3"/>
  <c r="I46" i="6"/>
  <c r="K46" i="6"/>
  <c r="J46" i="6"/>
  <c r="Q22" i="6"/>
  <c r="S22" i="6"/>
  <c r="R22" i="6"/>
  <c r="S24" i="6"/>
  <c r="I47" i="5"/>
  <c r="M47" i="5"/>
  <c r="L47" i="5"/>
  <c r="K47" i="5"/>
  <c r="J47" i="5"/>
  <c r="S29" i="5"/>
  <c r="W29" i="5"/>
  <c r="V29" i="5"/>
  <c r="U29" i="5"/>
  <c r="T29" i="5"/>
  <c r="W30" i="5"/>
  <c r="W31" i="5"/>
  <c r="I12" i="5"/>
  <c r="M12" i="5"/>
  <c r="L12" i="5"/>
  <c r="K12" i="5"/>
  <c r="J12" i="5"/>
  <c r="J45" i="6"/>
  <c r="I45" i="6"/>
  <c r="K45" i="6"/>
  <c r="R21" i="6"/>
  <c r="Q21" i="6"/>
  <c r="S21" i="6"/>
  <c r="J50" i="5"/>
  <c r="I50" i="5"/>
  <c r="M50" i="5"/>
  <c r="L50" i="5"/>
  <c r="K50" i="5"/>
  <c r="T32" i="5"/>
  <c r="S32" i="5"/>
  <c r="W32" i="5"/>
  <c r="V32" i="5"/>
  <c r="U32" i="5"/>
  <c r="V20" i="5"/>
  <c r="T20" i="5"/>
  <c r="J15" i="5"/>
  <c r="I15" i="5"/>
  <c r="M15" i="5"/>
  <c r="L15" i="5"/>
  <c r="K15" i="5"/>
  <c r="J216" i="3"/>
  <c r="K216" i="3"/>
  <c r="J208" i="3"/>
  <c r="K208" i="3"/>
  <c r="H194" i="3"/>
  <c r="S44" i="6"/>
  <c r="R44" i="6"/>
  <c r="Q44" i="6"/>
  <c r="K37" i="5"/>
  <c r="J37" i="5"/>
  <c r="I37" i="5"/>
  <c r="M37" i="5"/>
  <c r="L37" i="5"/>
  <c r="U19" i="5"/>
  <c r="T19" i="5"/>
  <c r="S19" i="5"/>
  <c r="W19" i="5"/>
  <c r="V19" i="5"/>
  <c r="L183" i="3"/>
  <c r="K183" i="3"/>
  <c r="J183" i="3"/>
  <c r="I194" i="3"/>
  <c r="L175" i="3"/>
  <c r="K175" i="3"/>
  <c r="J175" i="3"/>
  <c r="I186" i="3"/>
  <c r="L167" i="3"/>
  <c r="K167" i="3"/>
  <c r="J167" i="3"/>
  <c r="L159" i="3"/>
  <c r="K159" i="3"/>
  <c r="J159" i="3"/>
  <c r="L144" i="3"/>
  <c r="K144" i="3"/>
  <c r="J144" i="3"/>
  <c r="L136" i="3"/>
  <c r="K136" i="3"/>
  <c r="J136" i="3"/>
  <c r="H189" i="3"/>
  <c r="K51" i="6"/>
  <c r="J51" i="6"/>
  <c r="I51" i="6"/>
  <c r="S27" i="6"/>
  <c r="R27" i="6"/>
  <c r="Q27" i="6"/>
  <c r="L48" i="5"/>
  <c r="K48" i="5"/>
  <c r="J48" i="5"/>
  <c r="I48" i="5"/>
  <c r="M48" i="5"/>
  <c r="M52" i="5"/>
  <c r="K26" i="6"/>
  <c r="J26" i="6"/>
  <c r="I26" i="6"/>
  <c r="U30" i="5"/>
  <c r="S30" i="5"/>
  <c r="M19" i="5"/>
  <c r="L19" i="5"/>
  <c r="K19" i="5"/>
  <c r="I19" i="5"/>
  <c r="J19" i="5"/>
  <c r="G189" i="3"/>
  <c r="I117" i="3"/>
  <c r="L106" i="3"/>
  <c r="K106" i="3"/>
  <c r="J106" i="3"/>
  <c r="L98" i="3"/>
  <c r="K98" i="3"/>
  <c r="J98" i="3"/>
  <c r="L90" i="3"/>
  <c r="K90" i="3"/>
  <c r="J90" i="3"/>
  <c r="L82" i="3"/>
  <c r="K82" i="3"/>
  <c r="J82" i="3"/>
  <c r="F191" i="3"/>
  <c r="H123" i="3"/>
  <c r="S41" i="6"/>
  <c r="R41" i="6"/>
  <c r="Q41" i="6"/>
  <c r="F192" i="3"/>
  <c r="H115" i="3"/>
  <c r="M49" i="5"/>
  <c r="L49" i="5"/>
  <c r="K49" i="5"/>
  <c r="J49" i="5"/>
  <c r="I49" i="5"/>
  <c r="G123" i="3"/>
  <c r="J32" i="2"/>
  <c r="K32" i="2"/>
  <c r="H43" i="2"/>
  <c r="J40" i="2"/>
  <c r="K40" i="2"/>
  <c r="E191" i="3"/>
  <c r="F18" i="2"/>
  <c r="L60" i="2"/>
  <c r="J60" i="2"/>
  <c r="K60" i="2"/>
  <c r="L19" i="3"/>
  <c r="K19" i="3"/>
  <c r="J19" i="3"/>
  <c r="J54" i="3"/>
  <c r="K54" i="3"/>
  <c r="L69" i="3"/>
  <c r="J69" i="3"/>
  <c r="K69" i="3"/>
  <c r="K60" i="3"/>
  <c r="J60" i="3"/>
  <c r="K41" i="3"/>
  <c r="J41" i="3"/>
  <c r="G18" i="2"/>
  <c r="L8" i="2"/>
  <c r="J8" i="2"/>
  <c r="K8" i="2"/>
  <c r="J16" i="2"/>
  <c r="K16" i="2"/>
  <c r="J68" i="18"/>
  <c r="I68" i="18"/>
  <c r="H76" i="18"/>
  <c r="J32" i="18"/>
  <c r="I32" i="18"/>
  <c r="J110" i="18"/>
  <c r="I110" i="18"/>
  <c r="H118" i="18"/>
  <c r="J66" i="18"/>
  <c r="I66" i="18"/>
  <c r="J30" i="18"/>
  <c r="I30" i="18"/>
  <c r="J108" i="18"/>
  <c r="I108" i="18"/>
  <c r="J72" i="18"/>
  <c r="I72" i="18"/>
  <c r="J140" i="18"/>
  <c r="I140" i="18"/>
  <c r="J88" i="18"/>
  <c r="I88" i="18"/>
  <c r="I27" i="18"/>
  <c r="J27" i="18"/>
  <c r="I113" i="18"/>
  <c r="J113" i="18"/>
  <c r="J69" i="18"/>
  <c r="I69" i="18"/>
  <c r="J156" i="18"/>
  <c r="I156" i="18"/>
  <c r="J151" i="18"/>
  <c r="I151" i="18"/>
  <c r="K103" i="17"/>
  <c r="J103" i="17"/>
  <c r="I103" i="17"/>
  <c r="E37" i="17"/>
  <c r="V15" i="17"/>
  <c r="U15" i="17"/>
  <c r="Y75" i="18"/>
  <c r="X75" i="18"/>
  <c r="Y23" i="18"/>
  <c r="X23" i="18"/>
  <c r="W22" i="18"/>
  <c r="Y109" i="18"/>
  <c r="X109" i="18"/>
  <c r="Y65" i="18"/>
  <c r="X65" i="18"/>
  <c r="W64" i="18"/>
  <c r="Y29" i="18"/>
  <c r="X29" i="18"/>
  <c r="Y107" i="18"/>
  <c r="X107" i="18"/>
  <c r="W106" i="18"/>
  <c r="Y54" i="18"/>
  <c r="X54" i="18"/>
  <c r="W62" i="18"/>
  <c r="Y18" i="18"/>
  <c r="X18" i="18"/>
  <c r="Y96" i="18"/>
  <c r="X96" i="18"/>
  <c r="W104" i="18"/>
  <c r="X60" i="18"/>
  <c r="Y60" i="18"/>
  <c r="X145" i="18"/>
  <c r="Y145" i="18"/>
  <c r="Y85" i="18"/>
  <c r="X85" i="18"/>
  <c r="Y154" i="18"/>
  <c r="X154" i="18"/>
  <c r="Y158" i="18"/>
  <c r="X158" i="18"/>
  <c r="O118" i="18"/>
  <c r="G120" i="18"/>
  <c r="G76" i="18"/>
  <c r="K33" i="17"/>
  <c r="J33" i="17"/>
  <c r="I33" i="17"/>
  <c r="K15" i="17"/>
  <c r="J15" i="17"/>
  <c r="I15" i="17"/>
  <c r="N50" i="18"/>
  <c r="N92" i="18"/>
  <c r="E121" i="17"/>
  <c r="G93" i="17"/>
  <c r="D79" i="17"/>
  <c r="K67" i="17"/>
  <c r="J67" i="17"/>
  <c r="I67" i="17"/>
  <c r="C37" i="17"/>
  <c r="J10" i="18"/>
  <c r="I10" i="18"/>
  <c r="M36" i="18"/>
  <c r="M160" i="18"/>
  <c r="E48" i="18"/>
  <c r="E146" i="18"/>
  <c r="G161" i="17"/>
  <c r="K126" i="17"/>
  <c r="J126" i="17"/>
  <c r="I126" i="17"/>
  <c r="F119" i="17"/>
  <c r="C105" i="17"/>
  <c r="E77" i="17"/>
  <c r="K14" i="17"/>
  <c r="J14" i="17"/>
  <c r="I14" i="17"/>
  <c r="K18" i="16"/>
  <c r="J18" i="16"/>
  <c r="I18" i="16"/>
  <c r="H9" i="16"/>
  <c r="K138" i="16" s="1"/>
  <c r="J10" i="16"/>
  <c r="I10" i="16"/>
  <c r="D149" i="16"/>
  <c r="D135" i="16"/>
  <c r="D121" i="16"/>
  <c r="Q23" i="14"/>
  <c r="S15" i="14"/>
  <c r="C149" i="16"/>
  <c r="C135" i="16"/>
  <c r="C121" i="16"/>
  <c r="K20" i="16"/>
  <c r="J20" i="16"/>
  <c r="I20" i="16"/>
  <c r="K12" i="16"/>
  <c r="J12" i="16"/>
  <c r="I12" i="16"/>
  <c r="C21" i="16"/>
  <c r="J32" i="16"/>
  <c r="I32" i="16"/>
  <c r="K118" i="16"/>
  <c r="J118" i="16"/>
  <c r="I118" i="16"/>
  <c r="K59" i="16"/>
  <c r="J59" i="16"/>
  <c r="I59" i="16"/>
  <c r="K137" i="16"/>
  <c r="J137" i="16"/>
  <c r="I137" i="16"/>
  <c r="K69" i="16"/>
  <c r="J69" i="16"/>
  <c r="I69" i="16"/>
  <c r="H77" i="16"/>
  <c r="J155" i="16"/>
  <c r="I155" i="16"/>
  <c r="K104" i="16"/>
  <c r="J104" i="16"/>
  <c r="I104" i="16"/>
  <c r="K54" i="16"/>
  <c r="J54" i="16"/>
  <c r="I54" i="16"/>
  <c r="K131" i="16"/>
  <c r="J131" i="16"/>
  <c r="I131" i="16"/>
  <c r="J81" i="16"/>
  <c r="I81" i="16"/>
  <c r="K81" i="16"/>
  <c r="J158" i="16"/>
  <c r="I158" i="16"/>
  <c r="K158" i="16"/>
  <c r="I99" i="16"/>
  <c r="K99" i="16"/>
  <c r="J99" i="16"/>
  <c r="J40" i="16"/>
  <c r="I40" i="16"/>
  <c r="J117" i="16"/>
  <c r="I117" i="16"/>
  <c r="J33" i="13"/>
  <c r="I33" i="13"/>
  <c r="K15" i="16"/>
  <c r="J15" i="16"/>
  <c r="I15" i="16"/>
  <c r="G77" i="16"/>
  <c r="G135" i="16"/>
  <c r="G160" i="13"/>
  <c r="F118" i="13"/>
  <c r="G48" i="13"/>
  <c r="K145" i="13"/>
  <c r="J145" i="13"/>
  <c r="I145" i="13"/>
  <c r="K29" i="13"/>
  <c r="J29" i="13"/>
  <c r="I29" i="13"/>
  <c r="I23" i="13"/>
  <c r="J23" i="13"/>
  <c r="K23" i="13"/>
  <c r="I100" i="13"/>
  <c r="K100" i="13"/>
  <c r="J100" i="13"/>
  <c r="K14" i="13"/>
  <c r="J14" i="13"/>
  <c r="I14" i="13"/>
  <c r="K75" i="13"/>
  <c r="J75" i="13"/>
  <c r="I75" i="13"/>
  <c r="I153" i="13"/>
  <c r="K153" i="13"/>
  <c r="J153" i="13"/>
  <c r="L46" i="12"/>
  <c r="J46" i="12"/>
  <c r="I46" i="12"/>
  <c r="L38" i="12"/>
  <c r="J38" i="12"/>
  <c r="I38" i="12"/>
  <c r="K26" i="12"/>
  <c r="K42" i="12"/>
  <c r="D146" i="13"/>
  <c r="C76" i="13"/>
  <c r="C48" i="13"/>
  <c r="C118" i="13"/>
  <c r="C90" i="13"/>
  <c r="V18" i="13"/>
  <c r="U18" i="13"/>
  <c r="W18" i="13"/>
  <c r="K31" i="12"/>
  <c r="K17" i="12"/>
  <c r="J6" i="12"/>
  <c r="I6" i="12"/>
  <c r="L6" i="12"/>
  <c r="K80" i="13"/>
  <c r="J80" i="13"/>
  <c r="I80" i="13"/>
  <c r="K150" i="13"/>
  <c r="J150" i="13"/>
  <c r="I150" i="13"/>
  <c r="K115" i="13"/>
  <c r="J115" i="13"/>
  <c r="I115" i="13"/>
  <c r="K87" i="13"/>
  <c r="J87" i="13"/>
  <c r="I87" i="13"/>
  <c r="K59" i="13"/>
  <c r="J59" i="13"/>
  <c r="I59" i="13"/>
  <c r="W19" i="13"/>
  <c r="V19" i="13"/>
  <c r="U19" i="13"/>
  <c r="J25" i="12"/>
  <c r="L25" i="12"/>
  <c r="I25" i="12"/>
  <c r="K6" i="12"/>
  <c r="K23" i="12"/>
  <c r="J116" i="13"/>
  <c r="I116" i="13"/>
  <c r="K116" i="13"/>
  <c r="J47" i="13"/>
  <c r="I47" i="13"/>
  <c r="K47" i="13"/>
  <c r="C62" i="13"/>
  <c r="L11" i="12"/>
  <c r="J11" i="12"/>
  <c r="I11" i="12"/>
  <c r="L12" i="12"/>
  <c r="L44" i="12"/>
  <c r="J44" i="12"/>
  <c r="I44" i="12"/>
  <c r="K27" i="12"/>
  <c r="F9" i="16"/>
  <c r="F147" i="16"/>
  <c r="F37" i="16"/>
  <c r="C51" i="14"/>
  <c r="C79" i="14"/>
  <c r="C107" i="14"/>
  <c r="C135" i="14"/>
  <c r="C163" i="14"/>
  <c r="C23" i="14"/>
  <c r="K8" i="13"/>
  <c r="J8" i="13"/>
  <c r="I8" i="13"/>
  <c r="K140" i="13"/>
  <c r="K33" i="13"/>
  <c r="K27" i="13"/>
  <c r="K19" i="12"/>
  <c r="S8" i="6"/>
  <c r="R8" i="6"/>
  <c r="Q8" i="6"/>
  <c r="M36" i="5"/>
  <c r="L36" i="5"/>
  <c r="K36" i="5"/>
  <c r="J36" i="5"/>
  <c r="I36" i="5"/>
  <c r="W18" i="5"/>
  <c r="V18" i="5"/>
  <c r="U18" i="5"/>
  <c r="T18" i="5"/>
  <c r="S18" i="5"/>
  <c r="U12" i="5"/>
  <c r="S12" i="5"/>
  <c r="F115" i="3"/>
  <c r="K40" i="3"/>
  <c r="J40" i="3"/>
  <c r="K32" i="3"/>
  <c r="J32" i="3"/>
  <c r="K24" i="3"/>
  <c r="J24" i="3"/>
  <c r="E120" i="3"/>
  <c r="I22" i="6"/>
  <c r="K22" i="6"/>
  <c r="J22" i="6"/>
  <c r="K24" i="6"/>
  <c r="Q15" i="6"/>
  <c r="S15" i="6"/>
  <c r="R15" i="6"/>
  <c r="I52" i="5"/>
  <c r="K52" i="5"/>
  <c r="I23" i="5"/>
  <c r="M23" i="5"/>
  <c r="L23" i="5"/>
  <c r="K23" i="5"/>
  <c r="J23" i="5"/>
  <c r="J21" i="6"/>
  <c r="I21" i="6"/>
  <c r="K21" i="6"/>
  <c r="R14" i="6"/>
  <c r="Q14" i="6"/>
  <c r="S14" i="6"/>
  <c r="J26" i="5"/>
  <c r="I26" i="5"/>
  <c r="M26" i="5"/>
  <c r="L26" i="5"/>
  <c r="K26" i="5"/>
  <c r="J215" i="3"/>
  <c r="K215" i="3"/>
  <c r="H192" i="3"/>
  <c r="K44" i="6"/>
  <c r="J44" i="6"/>
  <c r="I44" i="6"/>
  <c r="S20" i="6"/>
  <c r="R20" i="6"/>
  <c r="Q20" i="6"/>
  <c r="V47" i="5"/>
  <c r="T47" i="5"/>
  <c r="V12" i="5"/>
  <c r="T12" i="5"/>
  <c r="L182" i="3"/>
  <c r="K182" i="3"/>
  <c r="I193" i="3"/>
  <c r="J182" i="3"/>
  <c r="L174" i="3"/>
  <c r="K174" i="3"/>
  <c r="J174" i="3"/>
  <c r="L166" i="3"/>
  <c r="K166" i="3"/>
  <c r="J166" i="3"/>
  <c r="L158" i="3"/>
  <c r="K158" i="3"/>
  <c r="J158" i="3"/>
  <c r="L143" i="3"/>
  <c r="K143" i="3"/>
  <c r="J143" i="3"/>
  <c r="L135" i="3"/>
  <c r="K135" i="3"/>
  <c r="J135" i="3"/>
  <c r="H186" i="3"/>
  <c r="K27" i="6"/>
  <c r="J27" i="6"/>
  <c r="I27" i="6"/>
  <c r="S42" i="6"/>
  <c r="R42" i="6"/>
  <c r="Q42" i="6"/>
  <c r="W41" i="5"/>
  <c r="V41" i="5"/>
  <c r="U41" i="5"/>
  <c r="T41" i="5"/>
  <c r="S41" i="5"/>
  <c r="G196" i="3"/>
  <c r="G188" i="3"/>
  <c r="I116" i="3"/>
  <c r="L105" i="3"/>
  <c r="J105" i="3"/>
  <c r="K105" i="3"/>
  <c r="L97" i="3"/>
  <c r="J97" i="3"/>
  <c r="K97" i="3"/>
  <c r="L89" i="3"/>
  <c r="K89" i="3"/>
  <c r="J89" i="3"/>
  <c r="L81" i="3"/>
  <c r="J81" i="3"/>
  <c r="K81" i="3"/>
  <c r="F190" i="3"/>
  <c r="H121" i="3"/>
  <c r="K41" i="6"/>
  <c r="J41" i="6"/>
  <c r="I41" i="6"/>
  <c r="S17" i="6"/>
  <c r="R17" i="6"/>
  <c r="Q17" i="6"/>
  <c r="F189" i="3"/>
  <c r="H113" i="3"/>
  <c r="K32" i="6"/>
  <c r="J32" i="6"/>
  <c r="I32" i="6"/>
  <c r="U44" i="5"/>
  <c r="S44" i="5"/>
  <c r="G115" i="3"/>
  <c r="K33" i="2"/>
  <c r="J33" i="2"/>
  <c r="J41" i="2"/>
  <c r="K41" i="2"/>
  <c r="E192" i="3"/>
  <c r="G122" i="3"/>
  <c r="L61" i="2"/>
  <c r="J61" i="2"/>
  <c r="K61" i="2"/>
  <c r="L16" i="3"/>
  <c r="K16" i="3"/>
  <c r="J16" i="3"/>
  <c r="L62" i="3"/>
  <c r="K62" i="3"/>
  <c r="J62" i="3"/>
  <c r="L70" i="3"/>
  <c r="K70" i="3"/>
  <c r="J70" i="3"/>
  <c r="K45" i="3"/>
  <c r="J45" i="3"/>
  <c r="K49" i="3"/>
  <c r="J49" i="3"/>
  <c r="G118" i="3"/>
  <c r="L9" i="2"/>
  <c r="J9" i="2"/>
  <c r="K9" i="2"/>
  <c r="K61" i="17"/>
  <c r="J61" i="17"/>
  <c r="I61" i="17"/>
  <c r="K20" i="17"/>
  <c r="J20" i="17"/>
  <c r="I20" i="17"/>
  <c r="R42" i="18"/>
  <c r="Q42" i="18"/>
  <c r="R130" i="18"/>
  <c r="Q130" i="18"/>
  <c r="R84" i="18"/>
  <c r="Q84" i="18"/>
  <c r="R23" i="18"/>
  <c r="Q23" i="18"/>
  <c r="P22" i="18"/>
  <c r="R109" i="18"/>
  <c r="Q109" i="18"/>
  <c r="R56" i="18"/>
  <c r="Q56" i="18"/>
  <c r="R128" i="18"/>
  <c r="Q128" i="18"/>
  <c r="R89" i="18"/>
  <c r="Q89" i="18"/>
  <c r="R37" i="18"/>
  <c r="Q37" i="18"/>
  <c r="P36" i="18"/>
  <c r="R123" i="18"/>
  <c r="Q123" i="18"/>
  <c r="Q79" i="18"/>
  <c r="P78" i="18"/>
  <c r="R79" i="18"/>
  <c r="R43" i="18"/>
  <c r="Q43" i="18"/>
  <c r="R121" i="18"/>
  <c r="Q121" i="18"/>
  <c r="P120" i="18"/>
  <c r="R152" i="18"/>
  <c r="Q152" i="18"/>
  <c r="P160" i="18"/>
  <c r="R157" i="18"/>
  <c r="Q157" i="18"/>
  <c r="J85" i="18"/>
  <c r="I85" i="18"/>
  <c r="J41" i="18"/>
  <c r="I41" i="18"/>
  <c r="J127" i="18"/>
  <c r="I127" i="18"/>
  <c r="J74" i="18"/>
  <c r="I74" i="18"/>
  <c r="J39" i="18"/>
  <c r="I39" i="18"/>
  <c r="J116" i="18"/>
  <c r="I116" i="18"/>
  <c r="J81" i="18"/>
  <c r="I81" i="18"/>
  <c r="J19" i="18"/>
  <c r="I19" i="18"/>
  <c r="J97" i="18"/>
  <c r="I97" i="18"/>
  <c r="I44" i="18"/>
  <c r="J44" i="18"/>
  <c r="I122" i="18"/>
  <c r="J122" i="18"/>
  <c r="J86" i="18"/>
  <c r="I86" i="18"/>
  <c r="J155" i="18"/>
  <c r="I155" i="18"/>
  <c r="J159" i="18"/>
  <c r="I159" i="18"/>
  <c r="K129" i="17"/>
  <c r="J129" i="17"/>
  <c r="I129" i="17"/>
  <c r="K60" i="17"/>
  <c r="J60" i="17"/>
  <c r="I60" i="17"/>
  <c r="K34" i="17"/>
  <c r="J34" i="17"/>
  <c r="I34" i="17"/>
  <c r="Y84" i="18"/>
  <c r="X84" i="18"/>
  <c r="Y31" i="18"/>
  <c r="X31" i="18"/>
  <c r="Y117" i="18"/>
  <c r="X117" i="18"/>
  <c r="Y73" i="18"/>
  <c r="X73" i="18"/>
  <c r="Y38" i="18"/>
  <c r="X38" i="18"/>
  <c r="Y115" i="18"/>
  <c r="X115" i="18"/>
  <c r="Y71" i="18"/>
  <c r="X71" i="18"/>
  <c r="Y27" i="18"/>
  <c r="X27" i="18"/>
  <c r="Y113" i="18"/>
  <c r="X113" i="18"/>
  <c r="X69" i="18"/>
  <c r="Y69" i="18"/>
  <c r="Y16" i="18"/>
  <c r="X16" i="18"/>
  <c r="Y94" i="18"/>
  <c r="X94" i="18"/>
  <c r="Y153" i="18"/>
  <c r="X153" i="18"/>
  <c r="Y131" i="18"/>
  <c r="X131" i="18"/>
  <c r="O132" i="18"/>
  <c r="G48" i="18"/>
  <c r="G90" i="18"/>
  <c r="G132" i="18"/>
  <c r="G104" i="18"/>
  <c r="G160" i="18"/>
  <c r="K128" i="17"/>
  <c r="J128" i="17"/>
  <c r="I128" i="17"/>
  <c r="K59" i="17"/>
  <c r="J59" i="17"/>
  <c r="I59" i="17"/>
  <c r="O21" i="17"/>
  <c r="V48" i="18"/>
  <c r="V90" i="18"/>
  <c r="V132" i="18"/>
  <c r="N34" i="18"/>
  <c r="K144" i="17"/>
  <c r="J144" i="17"/>
  <c r="I144" i="17"/>
  <c r="K118" i="17"/>
  <c r="J118" i="17"/>
  <c r="I118" i="17"/>
  <c r="F51" i="17"/>
  <c r="K24" i="17"/>
  <c r="J24" i="17"/>
  <c r="I24" i="17"/>
  <c r="H23" i="17"/>
  <c r="U22" i="18"/>
  <c r="M64" i="18"/>
  <c r="M134" i="18"/>
  <c r="M104" i="18"/>
  <c r="E134" i="18"/>
  <c r="E92" i="18"/>
  <c r="K152" i="17"/>
  <c r="J152" i="17"/>
  <c r="I152" i="17"/>
  <c r="K83" i="17"/>
  <c r="J83" i="17"/>
  <c r="I83" i="17"/>
  <c r="H91" i="17"/>
  <c r="K57" i="17"/>
  <c r="J57" i="17"/>
  <c r="I57" i="17"/>
  <c r="D35" i="17"/>
  <c r="E35" i="16"/>
  <c r="E23" i="16"/>
  <c r="E107" i="16"/>
  <c r="E161" i="16"/>
  <c r="E93" i="16"/>
  <c r="S14" i="14"/>
  <c r="C79" i="16"/>
  <c r="D23" i="16"/>
  <c r="O9" i="16"/>
  <c r="W19" i="16"/>
  <c r="V19" i="16"/>
  <c r="U19" i="16"/>
  <c r="P21" i="16"/>
  <c r="P9" i="16"/>
  <c r="K41" i="16"/>
  <c r="J41" i="16"/>
  <c r="I41" i="16"/>
  <c r="H49" i="16"/>
  <c r="K127" i="16"/>
  <c r="J127" i="16"/>
  <c r="I127" i="16"/>
  <c r="K68" i="16"/>
  <c r="J68" i="16"/>
  <c r="I68" i="16"/>
  <c r="K145" i="16"/>
  <c r="J145" i="16"/>
  <c r="I145" i="16"/>
  <c r="K86" i="16"/>
  <c r="J86" i="16"/>
  <c r="I86" i="16"/>
  <c r="K27" i="16"/>
  <c r="J27" i="16"/>
  <c r="I27" i="16"/>
  <c r="H35" i="16"/>
  <c r="K113" i="16"/>
  <c r="J113" i="16"/>
  <c r="I113" i="16"/>
  <c r="K62" i="16"/>
  <c r="J62" i="16"/>
  <c r="I62" i="16"/>
  <c r="K140" i="16"/>
  <c r="J140" i="16"/>
  <c r="I140" i="16"/>
  <c r="J89" i="16"/>
  <c r="I89" i="16"/>
  <c r="K89" i="16"/>
  <c r="I30" i="16"/>
  <c r="K30" i="16"/>
  <c r="J30" i="16"/>
  <c r="I108" i="16"/>
  <c r="H107" i="16"/>
  <c r="K108" i="16"/>
  <c r="J108" i="16"/>
  <c r="K48" i="16"/>
  <c r="J48" i="16"/>
  <c r="I48" i="16"/>
  <c r="K126" i="16"/>
  <c r="J126" i="16"/>
  <c r="I126" i="16"/>
  <c r="F146" i="13"/>
  <c r="G76" i="13"/>
  <c r="F34" i="13"/>
  <c r="O21" i="16"/>
  <c r="G35" i="16"/>
  <c r="G107" i="16"/>
  <c r="T21" i="14"/>
  <c r="S21" i="14"/>
  <c r="G118" i="13"/>
  <c r="F76" i="13"/>
  <c r="K98" i="13"/>
  <c r="J98" i="13"/>
  <c r="I98" i="13"/>
  <c r="K70" i="13"/>
  <c r="J70" i="13"/>
  <c r="I70" i="13"/>
  <c r="K42" i="13"/>
  <c r="J42" i="13"/>
  <c r="I42" i="13"/>
  <c r="C34" i="13"/>
  <c r="W11" i="13"/>
  <c r="V11" i="13"/>
  <c r="U11" i="13"/>
  <c r="I31" i="13"/>
  <c r="K31" i="13"/>
  <c r="J31" i="13"/>
  <c r="I109" i="13"/>
  <c r="K109" i="13"/>
  <c r="J109" i="13"/>
  <c r="I18" i="13"/>
  <c r="K18" i="13"/>
  <c r="J18" i="13"/>
  <c r="I84" i="13"/>
  <c r="K84" i="13"/>
  <c r="J84" i="13"/>
  <c r="K157" i="13"/>
  <c r="J157" i="13"/>
  <c r="I157" i="13"/>
  <c r="K45" i="12"/>
  <c r="L30" i="12"/>
  <c r="J30" i="12"/>
  <c r="I30" i="12"/>
  <c r="K7" i="12"/>
  <c r="K28" i="12"/>
  <c r="K44" i="12"/>
  <c r="D118" i="13"/>
  <c r="J65" i="13"/>
  <c r="I65" i="13"/>
  <c r="K65" i="13"/>
  <c r="K37" i="13"/>
  <c r="I37" i="13"/>
  <c r="J37" i="13"/>
  <c r="I55" i="12"/>
  <c r="J55" i="12"/>
  <c r="D160" i="13"/>
  <c r="K107" i="13"/>
  <c r="J107" i="13"/>
  <c r="I107" i="13"/>
  <c r="J79" i="13"/>
  <c r="I79" i="13"/>
  <c r="K79" i="13"/>
  <c r="K155" i="13"/>
  <c r="J155" i="13"/>
  <c r="I155" i="13"/>
  <c r="J108" i="13"/>
  <c r="I108" i="13"/>
  <c r="K108" i="13"/>
  <c r="J15" i="12"/>
  <c r="L15" i="12"/>
  <c r="I15" i="12"/>
  <c r="D62" i="13"/>
  <c r="J51" i="12"/>
  <c r="L51" i="12"/>
  <c r="I51" i="12"/>
  <c r="K129" i="13"/>
  <c r="J129" i="13"/>
  <c r="I129" i="13"/>
  <c r="K88" i="13"/>
  <c r="J88" i="13"/>
  <c r="I88" i="13"/>
  <c r="K60" i="13"/>
  <c r="J60" i="13"/>
  <c r="I60" i="13"/>
  <c r="K15" i="12"/>
  <c r="K89" i="13"/>
  <c r="J89" i="13"/>
  <c r="I89" i="13"/>
  <c r="K51" i="12"/>
  <c r="L36" i="12"/>
  <c r="J36" i="12"/>
  <c r="I36" i="12"/>
  <c r="K25" i="12"/>
  <c r="F105" i="16"/>
  <c r="F91" i="16"/>
  <c r="U9" i="13"/>
  <c r="W9" i="13"/>
  <c r="V9" i="13"/>
  <c r="S31" i="6"/>
  <c r="R31" i="6"/>
  <c r="Q31" i="6"/>
  <c r="K8" i="6"/>
  <c r="J8" i="6"/>
  <c r="I8" i="6"/>
  <c r="U23" i="5"/>
  <c r="S23" i="5"/>
  <c r="V11" i="5"/>
  <c r="T11" i="5"/>
  <c r="F122" i="3"/>
  <c r="F114" i="3"/>
  <c r="J15" i="3"/>
  <c r="K15" i="3"/>
  <c r="K7" i="3"/>
  <c r="J7" i="3"/>
  <c r="E119" i="3"/>
  <c r="Q38" i="6"/>
  <c r="S38" i="6"/>
  <c r="R38" i="6"/>
  <c r="I15" i="6"/>
  <c r="K15" i="6"/>
  <c r="J15" i="6"/>
  <c r="S45" i="5"/>
  <c r="W45" i="5"/>
  <c r="V45" i="5"/>
  <c r="U45" i="5"/>
  <c r="T45" i="5"/>
  <c r="S10" i="5"/>
  <c r="W10" i="5"/>
  <c r="V10" i="5"/>
  <c r="U10" i="5"/>
  <c r="T10" i="5"/>
  <c r="R37" i="6"/>
  <c r="Q37" i="6"/>
  <c r="S37" i="6"/>
  <c r="J14" i="6"/>
  <c r="I14" i="6"/>
  <c r="K14" i="6"/>
  <c r="T48" i="5"/>
  <c r="S48" i="5"/>
  <c r="W48" i="5"/>
  <c r="V48" i="5"/>
  <c r="U48" i="5"/>
  <c r="W50" i="5"/>
  <c r="W52" i="5"/>
  <c r="V36" i="5"/>
  <c r="T36" i="5"/>
  <c r="T13" i="5"/>
  <c r="S13" i="5"/>
  <c r="W13" i="5"/>
  <c r="V13" i="5"/>
  <c r="U13" i="5"/>
  <c r="J214" i="3"/>
  <c r="K214" i="3"/>
  <c r="H190" i="3"/>
  <c r="K20" i="6"/>
  <c r="J20" i="6"/>
  <c r="I20" i="6"/>
  <c r="S13" i="6"/>
  <c r="R13" i="6"/>
  <c r="Q13" i="6"/>
  <c r="U35" i="5"/>
  <c r="T35" i="5"/>
  <c r="S35" i="5"/>
  <c r="W35" i="5"/>
  <c r="V35" i="5"/>
  <c r="V23" i="5"/>
  <c r="T23" i="5"/>
  <c r="L181" i="3"/>
  <c r="I192" i="3"/>
  <c r="K181" i="3"/>
  <c r="J181" i="3"/>
  <c r="L173" i="3"/>
  <c r="K173" i="3"/>
  <c r="J173" i="3"/>
  <c r="L165" i="3"/>
  <c r="K165" i="3"/>
  <c r="J165" i="3"/>
  <c r="L157" i="3"/>
  <c r="K157" i="3"/>
  <c r="J157" i="3"/>
  <c r="L142" i="3"/>
  <c r="K142" i="3"/>
  <c r="J142" i="3"/>
  <c r="S43" i="6"/>
  <c r="R43" i="6"/>
  <c r="Q43" i="6"/>
  <c r="S47" i="6"/>
  <c r="K42" i="6"/>
  <c r="J42" i="6"/>
  <c r="I42" i="6"/>
  <c r="S18" i="6"/>
  <c r="R18" i="6"/>
  <c r="Q18" i="6"/>
  <c r="S46" i="5"/>
  <c r="U46" i="5"/>
  <c r="M35" i="5"/>
  <c r="L35" i="5"/>
  <c r="K35" i="5"/>
  <c r="J35" i="5"/>
  <c r="I35" i="5"/>
  <c r="W17" i="5"/>
  <c r="V17" i="5"/>
  <c r="U17" i="5"/>
  <c r="T17" i="5"/>
  <c r="S17" i="5"/>
  <c r="W20" i="5"/>
  <c r="U11" i="5"/>
  <c r="S11" i="5"/>
  <c r="G195" i="3"/>
  <c r="G187" i="3"/>
  <c r="L112" i="3"/>
  <c r="J112" i="3"/>
  <c r="K112" i="3"/>
  <c r="I123" i="3"/>
  <c r="L104" i="3"/>
  <c r="K104" i="3"/>
  <c r="J104" i="3"/>
  <c r="I115" i="3"/>
  <c r="L96" i="3"/>
  <c r="K96" i="3"/>
  <c r="J96" i="3"/>
  <c r="L88" i="3"/>
  <c r="J88" i="3"/>
  <c r="K88" i="3"/>
  <c r="L80" i="3"/>
  <c r="K80" i="3"/>
  <c r="J80" i="3"/>
  <c r="M22" i="5"/>
  <c r="L22" i="5"/>
  <c r="J22" i="5"/>
  <c r="K22" i="5"/>
  <c r="I22" i="5"/>
  <c r="F188" i="3"/>
  <c r="H120" i="3"/>
  <c r="K17" i="6"/>
  <c r="J17" i="6"/>
  <c r="I17" i="6"/>
  <c r="F187" i="3"/>
  <c r="M33" i="5"/>
  <c r="L33" i="5"/>
  <c r="K33" i="5"/>
  <c r="J33" i="5"/>
  <c r="I33" i="5"/>
  <c r="M17" i="5"/>
  <c r="L17" i="5"/>
  <c r="K17" i="5"/>
  <c r="J17" i="5"/>
  <c r="I17" i="5"/>
  <c r="K55" i="3"/>
  <c r="J55" i="3"/>
  <c r="K34" i="2"/>
  <c r="J34" i="2"/>
  <c r="E193" i="3"/>
  <c r="G114" i="3"/>
  <c r="L62" i="2"/>
  <c r="J62" i="2"/>
  <c r="K62" i="2"/>
  <c r="K48" i="3"/>
  <c r="J48" i="3"/>
  <c r="K14" i="3"/>
  <c r="L14" i="3"/>
  <c r="J14" i="3"/>
  <c r="L63" i="3"/>
  <c r="K63" i="3"/>
  <c r="J63" i="3"/>
  <c r="L71" i="3"/>
  <c r="K71" i="3"/>
  <c r="J71" i="3"/>
  <c r="K43" i="3"/>
  <c r="J43" i="3"/>
  <c r="K57" i="3"/>
  <c r="J57" i="3"/>
  <c r="F17" i="2"/>
  <c r="L10" i="2"/>
  <c r="J10" i="2"/>
  <c r="K10" i="2"/>
  <c r="K21" i="2"/>
  <c r="J21" i="2"/>
  <c r="R51" i="18"/>
  <c r="Q51" i="18"/>
  <c r="P50" i="18"/>
  <c r="R15" i="18"/>
  <c r="Q15" i="18"/>
  <c r="R93" i="18"/>
  <c r="Q93" i="18"/>
  <c r="P92" i="18"/>
  <c r="R31" i="18"/>
  <c r="Q31" i="18"/>
  <c r="R117" i="18"/>
  <c r="Q117" i="18"/>
  <c r="R65" i="18"/>
  <c r="Q65" i="18"/>
  <c r="P64" i="18"/>
  <c r="R139" i="18"/>
  <c r="Q139" i="18"/>
  <c r="R98" i="18"/>
  <c r="Q98" i="18"/>
  <c r="R45" i="18"/>
  <c r="Q45" i="18"/>
  <c r="R138" i="18"/>
  <c r="Q138" i="18"/>
  <c r="P146" i="18"/>
  <c r="Q87" i="18"/>
  <c r="R87" i="18"/>
  <c r="R52" i="18"/>
  <c r="Q52" i="18"/>
  <c r="R137" i="18"/>
  <c r="Q137" i="18"/>
  <c r="Q142" i="18"/>
  <c r="R142" i="18"/>
  <c r="J16" i="18"/>
  <c r="I16" i="18"/>
  <c r="J94" i="18"/>
  <c r="I94" i="18"/>
  <c r="J58" i="18"/>
  <c r="I58" i="18"/>
  <c r="J131" i="18"/>
  <c r="I131" i="18"/>
  <c r="J83" i="18"/>
  <c r="I83" i="18"/>
  <c r="J47" i="18"/>
  <c r="I47" i="18"/>
  <c r="J125" i="18"/>
  <c r="I125" i="18"/>
  <c r="J89" i="18"/>
  <c r="I89" i="18"/>
  <c r="J28" i="18"/>
  <c r="I28" i="18"/>
  <c r="J114" i="18"/>
  <c r="I114" i="18"/>
  <c r="I53" i="18"/>
  <c r="J53" i="18"/>
  <c r="I139" i="18"/>
  <c r="J139" i="18"/>
  <c r="J95" i="18"/>
  <c r="I95" i="18"/>
  <c r="J154" i="18"/>
  <c r="I154" i="18"/>
  <c r="J141" i="18"/>
  <c r="I141" i="18"/>
  <c r="V19" i="17"/>
  <c r="U19" i="17"/>
  <c r="P21" i="17"/>
  <c r="Y15" i="18"/>
  <c r="X15" i="18"/>
  <c r="Y93" i="18"/>
  <c r="X93" i="18"/>
  <c r="W92" i="18"/>
  <c r="Y40" i="18"/>
  <c r="X40" i="18"/>
  <c r="W48" i="18"/>
  <c r="Y126" i="18"/>
  <c r="X126" i="18"/>
  <c r="Y82" i="18"/>
  <c r="X82" i="18"/>
  <c r="W90" i="18"/>
  <c r="Y46" i="18"/>
  <c r="X46" i="18"/>
  <c r="W132" i="18"/>
  <c r="Y124" i="18"/>
  <c r="X124" i="18"/>
  <c r="Y80" i="18"/>
  <c r="X80" i="18"/>
  <c r="Y44" i="18"/>
  <c r="X44" i="18"/>
  <c r="Y122" i="18"/>
  <c r="X122" i="18"/>
  <c r="X86" i="18"/>
  <c r="Y86" i="18"/>
  <c r="Y25" i="18"/>
  <c r="X25" i="18"/>
  <c r="Y102" i="18"/>
  <c r="X102" i="18"/>
  <c r="Y152" i="18"/>
  <c r="X152" i="18"/>
  <c r="W160" i="18"/>
  <c r="Y140" i="18"/>
  <c r="X140" i="18"/>
  <c r="G92" i="18"/>
  <c r="G148" i="18"/>
  <c r="K154" i="17"/>
  <c r="J154" i="17"/>
  <c r="I154" i="17"/>
  <c r="F147" i="17"/>
  <c r="C133" i="17"/>
  <c r="E105" i="17"/>
  <c r="K19" i="17"/>
  <c r="J19" i="17"/>
  <c r="I19" i="17"/>
  <c r="D21" i="17"/>
  <c r="V146" i="18"/>
  <c r="N22" i="18"/>
  <c r="N36" i="18"/>
  <c r="N78" i="18"/>
  <c r="N120" i="18"/>
  <c r="N76" i="18"/>
  <c r="N118" i="18"/>
  <c r="F134" i="18"/>
  <c r="F146" i="18"/>
  <c r="F160" i="18"/>
  <c r="F148" i="18"/>
  <c r="K75" i="17"/>
  <c r="J75" i="17"/>
  <c r="I75" i="17"/>
  <c r="T9" i="17"/>
  <c r="W19" i="17" s="1"/>
  <c r="W10" i="17"/>
  <c r="V10" i="17"/>
  <c r="U10" i="17"/>
  <c r="U34" i="18"/>
  <c r="U50" i="18"/>
  <c r="U134" i="18"/>
  <c r="U146" i="18"/>
  <c r="M106" i="18"/>
  <c r="M62" i="18"/>
  <c r="M22" i="18"/>
  <c r="E36" i="18"/>
  <c r="E50" i="18"/>
  <c r="E148" i="18"/>
  <c r="G135" i="17"/>
  <c r="D121" i="17"/>
  <c r="K109" i="17"/>
  <c r="J109" i="17"/>
  <c r="I109" i="17"/>
  <c r="C79" i="17"/>
  <c r="G49" i="17"/>
  <c r="K18" i="17"/>
  <c r="J18" i="17"/>
  <c r="I18" i="17"/>
  <c r="E121" i="16"/>
  <c r="D107" i="16"/>
  <c r="D161" i="16"/>
  <c r="D93" i="16"/>
  <c r="D147" i="16"/>
  <c r="C107" i="16"/>
  <c r="C161" i="16"/>
  <c r="C93" i="16"/>
  <c r="C147" i="16"/>
  <c r="T18" i="14"/>
  <c r="S18" i="14"/>
  <c r="D9" i="16"/>
  <c r="T19" i="14"/>
  <c r="S19" i="14"/>
  <c r="E21" i="16"/>
  <c r="E9" i="16"/>
  <c r="K58" i="16"/>
  <c r="J58" i="16"/>
  <c r="I58" i="16"/>
  <c r="H135" i="16"/>
  <c r="K136" i="16"/>
  <c r="J136" i="16"/>
  <c r="I136" i="16"/>
  <c r="K76" i="16"/>
  <c r="J76" i="16"/>
  <c r="I76" i="16"/>
  <c r="K154" i="16"/>
  <c r="J154" i="16"/>
  <c r="I154" i="16"/>
  <c r="K95" i="16"/>
  <c r="J95" i="16"/>
  <c r="I95" i="16"/>
  <c r="K44" i="16"/>
  <c r="J44" i="16"/>
  <c r="I44" i="16"/>
  <c r="K122" i="16"/>
  <c r="J122" i="16"/>
  <c r="I122" i="16"/>
  <c r="H121" i="16"/>
  <c r="K71" i="16"/>
  <c r="J71" i="16"/>
  <c r="I71" i="16"/>
  <c r="K157" i="16"/>
  <c r="J157" i="16"/>
  <c r="I157" i="16"/>
  <c r="J98" i="16"/>
  <c r="I98" i="16"/>
  <c r="K98" i="16"/>
  <c r="I39" i="16"/>
  <c r="K39" i="16"/>
  <c r="J39" i="16"/>
  <c r="I116" i="16"/>
  <c r="K116" i="16"/>
  <c r="J116" i="16"/>
  <c r="K57" i="16"/>
  <c r="J57" i="16"/>
  <c r="I57" i="16"/>
  <c r="K143" i="16"/>
  <c r="J143" i="16"/>
  <c r="I143" i="16"/>
  <c r="D21" i="16"/>
  <c r="G121" i="16"/>
  <c r="G161" i="16"/>
  <c r="G146" i="13"/>
  <c r="F104" i="13"/>
  <c r="G34" i="13"/>
  <c r="D76" i="13"/>
  <c r="I40" i="13"/>
  <c r="H48" i="13"/>
  <c r="K40" i="13"/>
  <c r="J40" i="13"/>
  <c r="I117" i="13"/>
  <c r="K117" i="13"/>
  <c r="J117" i="13"/>
  <c r="K24" i="13"/>
  <c r="J24" i="13"/>
  <c r="I24" i="13"/>
  <c r="K93" i="13"/>
  <c r="J93" i="13"/>
  <c r="I93" i="13"/>
  <c r="L54" i="12"/>
  <c r="J54" i="12"/>
  <c r="I54" i="12"/>
  <c r="K37" i="12"/>
  <c r="K30" i="12"/>
  <c r="K46" i="12"/>
  <c r="J134" i="13"/>
  <c r="I134" i="13"/>
  <c r="K134" i="13"/>
  <c r="D90" i="13"/>
  <c r="D132" i="13"/>
  <c r="J44" i="13"/>
  <c r="I44" i="13"/>
  <c r="K44" i="13"/>
  <c r="J49" i="12"/>
  <c r="L49" i="12"/>
  <c r="I49" i="12"/>
  <c r="J16" i="12"/>
  <c r="I16" i="12"/>
  <c r="L16" i="12"/>
  <c r="L17" i="12"/>
  <c r="J10" i="12"/>
  <c r="I10" i="12"/>
  <c r="L10" i="12"/>
  <c r="J73" i="13"/>
  <c r="I73" i="13"/>
  <c r="K73" i="13"/>
  <c r="K45" i="13"/>
  <c r="J45" i="13"/>
  <c r="I45" i="13"/>
  <c r="K19" i="13"/>
  <c r="J19" i="13"/>
  <c r="I19" i="13"/>
  <c r="J13" i="13"/>
  <c r="I13" i="13"/>
  <c r="K13" i="13"/>
  <c r="K128" i="13"/>
  <c r="J128" i="13"/>
  <c r="I128" i="13"/>
  <c r="W16" i="13"/>
  <c r="V16" i="13"/>
  <c r="U16" i="13"/>
  <c r="O20" i="13"/>
  <c r="J43" i="12"/>
  <c r="L43" i="12"/>
  <c r="I43" i="12"/>
  <c r="K10" i="12"/>
  <c r="J159" i="13"/>
  <c r="I159" i="13"/>
  <c r="K159" i="13"/>
  <c r="K130" i="13"/>
  <c r="J130" i="13"/>
  <c r="I130" i="13"/>
  <c r="K102" i="13"/>
  <c r="J102" i="13"/>
  <c r="I102" i="13"/>
  <c r="K61" i="13"/>
  <c r="J61" i="13"/>
  <c r="I61" i="13"/>
  <c r="K43" i="12"/>
  <c r="L24" i="12"/>
  <c r="J24" i="12"/>
  <c r="I24" i="12"/>
  <c r="F51" i="16"/>
  <c r="F63" i="16"/>
  <c r="F49" i="16"/>
  <c r="K131" i="13"/>
  <c r="J131" i="13"/>
  <c r="I131" i="13"/>
  <c r="K103" i="13"/>
  <c r="J103" i="13"/>
  <c r="I103" i="13"/>
  <c r="U13" i="13"/>
  <c r="W13" i="13"/>
  <c r="V13" i="13"/>
  <c r="L18" i="12"/>
  <c r="J18" i="12"/>
  <c r="I18" i="12"/>
  <c r="K11" i="12"/>
  <c r="K31" i="6"/>
  <c r="J31" i="6"/>
  <c r="I31" i="6"/>
  <c r="R24" i="6"/>
  <c r="Q24" i="6"/>
  <c r="W34" i="5"/>
  <c r="V34" i="5"/>
  <c r="U34" i="5"/>
  <c r="T34" i="5"/>
  <c r="S34" i="5"/>
  <c r="V22" i="5"/>
  <c r="T22" i="5"/>
  <c r="F121" i="3"/>
  <c r="F113" i="3"/>
  <c r="K38" i="3"/>
  <c r="J38" i="3"/>
  <c r="K30" i="3"/>
  <c r="J30" i="3"/>
  <c r="J22" i="3"/>
  <c r="K22" i="3"/>
  <c r="E118" i="3"/>
  <c r="I38" i="6"/>
  <c r="K38" i="6"/>
  <c r="J38" i="6"/>
  <c r="U50" i="5"/>
  <c r="S50" i="5"/>
  <c r="I39" i="5"/>
  <c r="M39" i="5"/>
  <c r="L39" i="5"/>
  <c r="K39" i="5"/>
  <c r="J39" i="5"/>
  <c r="S21" i="5"/>
  <c r="W21" i="5"/>
  <c r="V21" i="5"/>
  <c r="U21" i="5"/>
  <c r="T21" i="5"/>
  <c r="J37" i="6"/>
  <c r="I37" i="6"/>
  <c r="K37" i="6"/>
  <c r="J42" i="5"/>
  <c r="I42" i="5"/>
  <c r="M42" i="5"/>
  <c r="L42" i="5"/>
  <c r="K42" i="5"/>
  <c r="T24" i="5"/>
  <c r="S24" i="5"/>
  <c r="W24" i="5"/>
  <c r="V24" i="5"/>
  <c r="U24" i="5"/>
  <c r="J7" i="5"/>
  <c r="I7" i="5"/>
  <c r="M7" i="5"/>
  <c r="L7" i="5"/>
  <c r="K7" i="5"/>
  <c r="J213" i="3"/>
  <c r="K213" i="3"/>
  <c r="H188" i="3"/>
  <c r="S36" i="6"/>
  <c r="R36" i="6"/>
  <c r="Q36" i="6"/>
  <c r="K13" i="6"/>
  <c r="J13" i="6"/>
  <c r="I13" i="6"/>
  <c r="K29" i="5"/>
  <c r="J29" i="5"/>
  <c r="I29" i="5"/>
  <c r="M29" i="5"/>
  <c r="L29" i="5"/>
  <c r="I191" i="3"/>
  <c r="L180" i="3"/>
  <c r="K180" i="3"/>
  <c r="J180" i="3"/>
  <c r="L172" i="3"/>
  <c r="K172" i="3"/>
  <c r="J172" i="3"/>
  <c r="L164" i="3"/>
  <c r="K164" i="3"/>
  <c r="J164" i="3"/>
  <c r="L156" i="3"/>
  <c r="K156" i="3"/>
  <c r="J156" i="3"/>
  <c r="L141" i="3"/>
  <c r="K141" i="3"/>
  <c r="J141" i="3"/>
  <c r="L32" i="5"/>
  <c r="K32" i="5"/>
  <c r="J32" i="5"/>
  <c r="I32" i="5"/>
  <c r="M32" i="5"/>
  <c r="K43" i="6"/>
  <c r="J43" i="6"/>
  <c r="I43" i="6"/>
  <c r="K47" i="6"/>
  <c r="S19" i="6"/>
  <c r="R19" i="6"/>
  <c r="Q19" i="6"/>
  <c r="K18" i="6"/>
  <c r="J18" i="6"/>
  <c r="I18" i="6"/>
  <c r="U22" i="5"/>
  <c r="S22" i="5"/>
  <c r="G194" i="3"/>
  <c r="G186" i="3"/>
  <c r="L111" i="3"/>
  <c r="K111" i="3"/>
  <c r="J111" i="3"/>
  <c r="I122" i="3"/>
  <c r="L103" i="3"/>
  <c r="K103" i="3"/>
  <c r="J103" i="3"/>
  <c r="I114" i="3"/>
  <c r="L95" i="3"/>
  <c r="K95" i="3"/>
  <c r="J95" i="3"/>
  <c r="L87" i="3"/>
  <c r="K87" i="3"/>
  <c r="J87" i="3"/>
  <c r="M38" i="5"/>
  <c r="L38" i="5"/>
  <c r="J38" i="5"/>
  <c r="K38" i="5"/>
  <c r="I38" i="5"/>
  <c r="F186" i="3"/>
  <c r="H118" i="3"/>
  <c r="S33" i="6"/>
  <c r="R33" i="6"/>
  <c r="Q33" i="6"/>
  <c r="M46" i="5"/>
  <c r="L46" i="5"/>
  <c r="K46" i="5"/>
  <c r="J46" i="5"/>
  <c r="I46" i="5"/>
  <c r="K40" i="6"/>
  <c r="J40" i="6"/>
  <c r="I40" i="6"/>
  <c r="S28" i="5"/>
  <c r="U28" i="5"/>
  <c r="K73" i="2"/>
  <c r="J73" i="2"/>
  <c r="L73" i="2"/>
  <c r="K35" i="2"/>
  <c r="J35" i="2"/>
  <c r="E186" i="3"/>
  <c r="E194" i="3"/>
  <c r="L63" i="2"/>
  <c r="J63" i="2"/>
  <c r="K63" i="2"/>
  <c r="G120" i="3"/>
  <c r="L39" i="3"/>
  <c r="K39" i="3"/>
  <c r="J39" i="3"/>
  <c r="K12" i="3"/>
  <c r="L12" i="3"/>
  <c r="J12" i="3"/>
  <c r="L64" i="3"/>
  <c r="K64" i="3"/>
  <c r="J64" i="3"/>
  <c r="L72" i="3"/>
  <c r="K72" i="3"/>
  <c r="J72" i="3"/>
  <c r="K51" i="3"/>
  <c r="J51" i="3"/>
  <c r="L11" i="2"/>
  <c r="J11" i="2"/>
  <c r="K11" i="2"/>
  <c r="R40" i="18"/>
  <c r="Q40" i="18"/>
  <c r="P48" i="18"/>
  <c r="R126" i="18"/>
  <c r="Q126" i="18"/>
  <c r="R73" i="18"/>
  <c r="Q73" i="18"/>
  <c r="R29" i="18"/>
  <c r="Q29" i="18"/>
  <c r="R107" i="18"/>
  <c r="Q107" i="18"/>
  <c r="P106" i="18"/>
  <c r="R54" i="18"/>
  <c r="Q54" i="18"/>
  <c r="P62" i="18"/>
  <c r="Q18" i="18"/>
  <c r="R18" i="18"/>
  <c r="Q96" i="18"/>
  <c r="P104" i="18"/>
  <c r="R96" i="18"/>
  <c r="R60" i="18"/>
  <c r="Q60" i="18"/>
  <c r="R156" i="18"/>
  <c r="Q156" i="18"/>
  <c r="R151" i="18"/>
  <c r="Q151" i="18"/>
  <c r="J25" i="18"/>
  <c r="I25" i="18"/>
  <c r="J102" i="18"/>
  <c r="I102" i="18"/>
  <c r="J67" i="18"/>
  <c r="I67" i="18"/>
  <c r="J14" i="18"/>
  <c r="I14" i="18"/>
  <c r="J100" i="18"/>
  <c r="I100" i="18"/>
  <c r="J56" i="18"/>
  <c r="I56" i="18"/>
  <c r="J130" i="18"/>
  <c r="I130" i="18"/>
  <c r="J98" i="18"/>
  <c r="I98" i="18"/>
  <c r="J37" i="18"/>
  <c r="I37" i="18"/>
  <c r="H36" i="18"/>
  <c r="J123" i="18"/>
  <c r="I123" i="18"/>
  <c r="I61" i="18"/>
  <c r="J61" i="18"/>
  <c r="J17" i="18"/>
  <c r="I17" i="18"/>
  <c r="J103" i="18"/>
  <c r="I103" i="18"/>
  <c r="J153" i="18"/>
  <c r="I153" i="18"/>
  <c r="I150" i="18"/>
  <c r="J150" i="18"/>
  <c r="K155" i="17"/>
  <c r="J155" i="17"/>
  <c r="I155" i="17"/>
  <c r="D133" i="17"/>
  <c r="K86" i="17"/>
  <c r="J86" i="17"/>
  <c r="I86" i="17"/>
  <c r="E21" i="17"/>
  <c r="Y24" i="18"/>
  <c r="X24" i="18"/>
  <c r="Y101" i="18"/>
  <c r="X101" i="18"/>
  <c r="Y57" i="18"/>
  <c r="X57" i="18"/>
  <c r="W146" i="18"/>
  <c r="Y138" i="18"/>
  <c r="X138" i="18"/>
  <c r="Y99" i="18"/>
  <c r="X99" i="18"/>
  <c r="Y55" i="18"/>
  <c r="X55" i="18"/>
  <c r="Y137" i="18"/>
  <c r="X137" i="18"/>
  <c r="Y88" i="18"/>
  <c r="X88" i="18"/>
  <c r="Y53" i="18"/>
  <c r="X53" i="18"/>
  <c r="Y136" i="18"/>
  <c r="X136" i="18"/>
  <c r="X95" i="18"/>
  <c r="Y95" i="18"/>
  <c r="Y33" i="18"/>
  <c r="X33" i="18"/>
  <c r="Y111" i="18"/>
  <c r="X111" i="18"/>
  <c r="Y142" i="18"/>
  <c r="X142" i="18"/>
  <c r="X149" i="18"/>
  <c r="W148" i="18"/>
  <c r="Y149" i="18"/>
  <c r="O50" i="18"/>
  <c r="K111" i="17"/>
  <c r="J111" i="17"/>
  <c r="I111" i="17"/>
  <c r="H119" i="17"/>
  <c r="K85" i="17"/>
  <c r="J85" i="17"/>
  <c r="I85" i="17"/>
  <c r="D63" i="17"/>
  <c r="S20" i="18"/>
  <c r="S8" i="18"/>
  <c r="N64" i="18"/>
  <c r="N134" i="18"/>
  <c r="N146" i="18"/>
  <c r="F36" i="18"/>
  <c r="F50" i="18"/>
  <c r="F92" i="18"/>
  <c r="K101" i="17"/>
  <c r="J101" i="17"/>
  <c r="I101" i="17"/>
  <c r="K32" i="17"/>
  <c r="J32" i="17"/>
  <c r="I32" i="17"/>
  <c r="U36" i="18"/>
  <c r="U78" i="18"/>
  <c r="U120" i="18"/>
  <c r="U92" i="18"/>
  <c r="U48" i="18"/>
  <c r="M90" i="18"/>
  <c r="E34" i="18"/>
  <c r="E118" i="18"/>
  <c r="E160" i="18"/>
  <c r="K160" i="17"/>
  <c r="J160" i="17"/>
  <c r="I160" i="17"/>
  <c r="F93" i="17"/>
  <c r="H65" i="17"/>
  <c r="K66" i="17"/>
  <c r="J66" i="17"/>
  <c r="I66" i="17"/>
  <c r="K40" i="17"/>
  <c r="J40" i="17"/>
  <c r="I40" i="17"/>
  <c r="V14" i="16"/>
  <c r="S21" i="16"/>
  <c r="U14" i="16"/>
  <c r="E79" i="16"/>
  <c r="E133" i="16"/>
  <c r="E65" i="16"/>
  <c r="E119" i="16"/>
  <c r="E51" i="16"/>
  <c r="C105" i="16"/>
  <c r="U16" i="16"/>
  <c r="V16" i="16"/>
  <c r="K67" i="16"/>
  <c r="J67" i="16"/>
  <c r="I67" i="16"/>
  <c r="K144" i="16"/>
  <c r="J144" i="16"/>
  <c r="I144" i="16"/>
  <c r="K85" i="16"/>
  <c r="J85" i="16"/>
  <c r="I85" i="16"/>
  <c r="K26" i="16"/>
  <c r="J26" i="16"/>
  <c r="I26" i="16"/>
  <c r="K103" i="16"/>
  <c r="J103" i="16"/>
  <c r="I103" i="16"/>
  <c r="K53" i="16"/>
  <c r="J53" i="16"/>
  <c r="I53" i="16"/>
  <c r="K130" i="16"/>
  <c r="J130" i="16"/>
  <c r="I130" i="16"/>
  <c r="K80" i="16"/>
  <c r="J80" i="16"/>
  <c r="I80" i="16"/>
  <c r="H79" i="16"/>
  <c r="J29" i="16"/>
  <c r="I29" i="16"/>
  <c r="K29" i="16"/>
  <c r="J115" i="16"/>
  <c r="I115" i="16"/>
  <c r="K115" i="16"/>
  <c r="I47" i="16"/>
  <c r="K47" i="16"/>
  <c r="J47" i="16"/>
  <c r="I125" i="16"/>
  <c r="H133" i="16"/>
  <c r="K125" i="16"/>
  <c r="J125" i="16"/>
  <c r="H65" i="16"/>
  <c r="K66" i="16"/>
  <c r="J66" i="16"/>
  <c r="I66" i="16"/>
  <c r="K152" i="16"/>
  <c r="J152" i="16"/>
  <c r="I152" i="16"/>
  <c r="T20" i="14"/>
  <c r="S20" i="14"/>
  <c r="F20" i="13"/>
  <c r="G79" i="16"/>
  <c r="G133" i="16"/>
  <c r="G65" i="16"/>
  <c r="G104" i="13"/>
  <c r="F62" i="13"/>
  <c r="K111" i="13"/>
  <c r="J111" i="13"/>
  <c r="I111" i="13"/>
  <c r="D48" i="13"/>
  <c r="I57" i="13"/>
  <c r="J57" i="13"/>
  <c r="K57" i="13"/>
  <c r="I126" i="13"/>
  <c r="J126" i="13"/>
  <c r="K126" i="13"/>
  <c r="K32" i="13"/>
  <c r="J32" i="13"/>
  <c r="I32" i="13"/>
  <c r="K101" i="13"/>
  <c r="J101" i="13"/>
  <c r="I101" i="13"/>
  <c r="K53" i="12"/>
  <c r="K29" i="12"/>
  <c r="K16" i="12"/>
  <c r="K32" i="12"/>
  <c r="K48" i="12"/>
  <c r="E160" i="13"/>
  <c r="K106" i="13"/>
  <c r="I106" i="13"/>
  <c r="J106" i="13"/>
  <c r="I78" i="13"/>
  <c r="K78" i="13"/>
  <c r="J78" i="13"/>
  <c r="J30" i="13"/>
  <c r="I30" i="13"/>
  <c r="K30" i="13"/>
  <c r="K12" i="13"/>
  <c r="I12" i="13"/>
  <c r="H20" i="13"/>
  <c r="J12" i="13"/>
  <c r="J17" i="12"/>
  <c r="I17" i="12"/>
  <c r="J148" i="13"/>
  <c r="I148" i="13"/>
  <c r="K148" i="13"/>
  <c r="J120" i="13"/>
  <c r="I120" i="13"/>
  <c r="K120" i="13"/>
  <c r="K72" i="13"/>
  <c r="J72" i="13"/>
  <c r="I72" i="13"/>
  <c r="J41" i="12"/>
  <c r="L41" i="12"/>
  <c r="I41" i="12"/>
  <c r="J21" i="12"/>
  <c r="I21" i="12"/>
  <c r="L21" i="12"/>
  <c r="K121" i="13"/>
  <c r="J121" i="13"/>
  <c r="I121" i="13"/>
  <c r="S20" i="13"/>
  <c r="E146" i="13"/>
  <c r="K81" i="13"/>
  <c r="J81" i="13"/>
  <c r="I81" i="13"/>
  <c r="L50" i="12"/>
  <c r="J50" i="12"/>
  <c r="I50" i="12"/>
  <c r="J35" i="12"/>
  <c r="L35" i="12"/>
  <c r="I35" i="12"/>
  <c r="K21" i="12"/>
  <c r="J17" i="13"/>
  <c r="I17" i="13"/>
  <c r="K17" i="13"/>
  <c r="C20" i="13"/>
  <c r="K35" i="12"/>
  <c r="Q21" i="16"/>
  <c r="F23" i="16"/>
  <c r="F149" i="16"/>
  <c r="F135" i="16"/>
  <c r="J56" i="13"/>
  <c r="I56" i="13"/>
  <c r="K56" i="13"/>
  <c r="K28" i="13"/>
  <c r="J28" i="13"/>
  <c r="I28" i="13"/>
  <c r="U17" i="13"/>
  <c r="W17" i="13"/>
  <c r="V17" i="13"/>
  <c r="J23" i="12"/>
  <c r="L23" i="12"/>
  <c r="I23" i="12"/>
  <c r="J24" i="6"/>
  <c r="I24" i="6"/>
  <c r="U39" i="5"/>
  <c r="S39" i="5"/>
  <c r="M28" i="5"/>
  <c r="L28" i="5"/>
  <c r="K28" i="5"/>
  <c r="J28" i="5"/>
  <c r="I28" i="5"/>
  <c r="F120" i="3"/>
  <c r="K37" i="3"/>
  <c r="J37" i="3"/>
  <c r="K29" i="3"/>
  <c r="J29" i="3"/>
  <c r="K21" i="3"/>
  <c r="J21" i="3"/>
  <c r="K13" i="3"/>
  <c r="J13" i="3"/>
  <c r="E117" i="3"/>
  <c r="E123" i="3"/>
  <c r="Q7" i="6"/>
  <c r="S7" i="6"/>
  <c r="R7" i="6"/>
  <c r="S9" i="6"/>
  <c r="V52" i="5"/>
  <c r="T52" i="5"/>
  <c r="J18" i="5"/>
  <c r="I18" i="5"/>
  <c r="M18" i="5"/>
  <c r="L18" i="5"/>
  <c r="K18" i="5"/>
  <c r="K212" i="3"/>
  <c r="J212" i="3"/>
  <c r="F43" i="2"/>
  <c r="H187" i="3"/>
  <c r="K36" i="6"/>
  <c r="J36" i="6"/>
  <c r="I36" i="6"/>
  <c r="U51" i="5"/>
  <c r="T51" i="5"/>
  <c r="S51" i="5"/>
  <c r="W51" i="5"/>
  <c r="V51" i="5"/>
  <c r="V39" i="5"/>
  <c r="T39" i="5"/>
  <c r="U16" i="5"/>
  <c r="T16" i="5"/>
  <c r="S16" i="5"/>
  <c r="W16" i="5"/>
  <c r="V16" i="5"/>
  <c r="L179" i="3"/>
  <c r="K179" i="3"/>
  <c r="J179" i="3"/>
  <c r="I190" i="3"/>
  <c r="L171" i="3"/>
  <c r="K171" i="3"/>
  <c r="J171" i="3"/>
  <c r="L163" i="3"/>
  <c r="K163" i="3"/>
  <c r="J163" i="3"/>
  <c r="L155" i="3"/>
  <c r="K155" i="3"/>
  <c r="J155" i="3"/>
  <c r="L140" i="3"/>
  <c r="K140" i="3"/>
  <c r="J140" i="3"/>
  <c r="L24" i="5"/>
  <c r="K24" i="5"/>
  <c r="J24" i="5"/>
  <c r="I24" i="5"/>
  <c r="M24" i="5"/>
  <c r="K19" i="6"/>
  <c r="J19" i="6"/>
  <c r="I19" i="6"/>
  <c r="L40" i="5"/>
  <c r="K40" i="5"/>
  <c r="J40" i="5"/>
  <c r="I40" i="5"/>
  <c r="M40" i="5"/>
  <c r="S34" i="6"/>
  <c r="R34" i="6"/>
  <c r="Q34" i="6"/>
  <c r="M51" i="5"/>
  <c r="L51" i="5"/>
  <c r="K51" i="5"/>
  <c r="J51" i="5"/>
  <c r="I51" i="5"/>
  <c r="W33" i="5"/>
  <c r="V33" i="5"/>
  <c r="U33" i="5"/>
  <c r="T33" i="5"/>
  <c r="S33" i="5"/>
  <c r="M16" i="5"/>
  <c r="L16" i="5"/>
  <c r="K16" i="5"/>
  <c r="J16" i="5"/>
  <c r="I16" i="5"/>
  <c r="G193" i="3"/>
  <c r="L110" i="3"/>
  <c r="K110" i="3"/>
  <c r="J110" i="3"/>
  <c r="I121" i="3"/>
  <c r="L102" i="3"/>
  <c r="K102" i="3"/>
  <c r="J102" i="3"/>
  <c r="I113" i="3"/>
  <c r="L94" i="3"/>
  <c r="J94" i="3"/>
  <c r="K94" i="3"/>
  <c r="L86" i="3"/>
  <c r="K86" i="3"/>
  <c r="J86" i="3"/>
  <c r="L48" i="2"/>
  <c r="K48" i="2"/>
  <c r="J48" i="2"/>
  <c r="H116" i="3"/>
  <c r="K33" i="6"/>
  <c r="J33" i="6"/>
  <c r="I33" i="6"/>
  <c r="S10" i="6"/>
  <c r="R10" i="6"/>
  <c r="Q10" i="6"/>
  <c r="S48" i="6"/>
  <c r="R48" i="6"/>
  <c r="Q48" i="6"/>
  <c r="U52" i="5"/>
  <c r="S52" i="5"/>
  <c r="M14" i="5"/>
  <c r="K14" i="5"/>
  <c r="L14" i="5"/>
  <c r="J14" i="5"/>
  <c r="I14" i="5"/>
  <c r="K36" i="2"/>
  <c r="J36" i="2"/>
  <c r="E187" i="3"/>
  <c r="E195" i="3"/>
  <c r="G121" i="3"/>
  <c r="L64" i="2"/>
  <c r="J64" i="2"/>
  <c r="K64" i="2"/>
  <c r="I67" i="2"/>
  <c r="K72" i="2"/>
  <c r="L72" i="2"/>
  <c r="J72" i="2"/>
  <c r="L74" i="2"/>
  <c r="L35" i="3"/>
  <c r="K35" i="3"/>
  <c r="J35" i="3"/>
  <c r="K10" i="3"/>
  <c r="L10" i="3"/>
  <c r="J10" i="3"/>
  <c r="L65" i="3"/>
  <c r="K65" i="3"/>
  <c r="J65" i="3"/>
  <c r="K53" i="3"/>
  <c r="J53" i="3"/>
  <c r="K59" i="3"/>
  <c r="J59" i="3"/>
  <c r="G67" i="2"/>
  <c r="L12" i="2"/>
  <c r="J12" i="2"/>
  <c r="K12" i="2"/>
  <c r="U9" i="16"/>
  <c r="W9" i="16"/>
  <c r="V9" i="16"/>
  <c r="W17" i="16"/>
  <c r="W14" i="16"/>
  <c r="W16" i="16"/>
  <c r="W10" i="16"/>
  <c r="W18" i="16"/>
  <c r="W13" i="16"/>
  <c r="W20" i="16"/>
  <c r="W12" i="16"/>
  <c r="J23" i="14"/>
  <c r="I23" i="14"/>
  <c r="U7" i="19"/>
  <c r="X7" i="19"/>
  <c r="N30" i="31"/>
  <c r="J135" i="14"/>
  <c r="I135" i="14"/>
  <c r="M7" i="19"/>
  <c r="G146" i="42"/>
  <c r="I146" i="42"/>
  <c r="H146" i="42"/>
  <c r="K146" i="42" s="1"/>
  <c r="H16" i="42"/>
  <c r="J16" i="42"/>
  <c r="I16" i="42"/>
  <c r="E7" i="19"/>
  <c r="J163" i="14"/>
  <c r="I163" i="14"/>
  <c r="J51" i="14"/>
  <c r="I51" i="14"/>
  <c r="N16" i="43"/>
  <c r="L16" i="43"/>
  <c r="M16" i="43"/>
  <c r="K137" i="42"/>
  <c r="P16" i="42"/>
  <c r="R16" i="42"/>
  <c r="Q16" i="42"/>
  <c r="T16" i="42"/>
  <c r="S16" i="42"/>
  <c r="N16" i="42"/>
  <c r="M16" i="42"/>
  <c r="L16" i="42"/>
  <c r="R11" i="37"/>
  <c r="Q11" i="37"/>
  <c r="P11" i="37"/>
  <c r="O11" i="37"/>
  <c r="T11" i="37"/>
  <c r="S11" i="37"/>
  <c r="L11" i="37"/>
  <c r="K11" i="37"/>
  <c r="M11" i="37"/>
  <c r="J149" i="14"/>
  <c r="I149" i="14"/>
  <c r="J37" i="14"/>
  <c r="I37" i="14"/>
  <c r="J43" i="2"/>
  <c r="K43" i="2"/>
  <c r="K42" i="2"/>
  <c r="J42" i="2"/>
  <c r="I16" i="43"/>
  <c r="H16" i="43"/>
  <c r="J16" i="43"/>
  <c r="J121" i="14"/>
  <c r="I121" i="14"/>
  <c r="J107" i="14"/>
  <c r="I107" i="14"/>
  <c r="J93" i="14"/>
  <c r="I93" i="14"/>
  <c r="J79" i="14"/>
  <c r="I79" i="14"/>
  <c r="T16" i="43"/>
  <c r="S16" i="43"/>
  <c r="R16" i="43"/>
  <c r="Q16" i="43"/>
  <c r="P16" i="43"/>
  <c r="K141" i="42"/>
  <c r="K145" i="42"/>
  <c r="I11" i="37"/>
  <c r="H11" i="37"/>
  <c r="G11" i="37"/>
  <c r="I129" i="37"/>
  <c r="H129" i="37"/>
  <c r="G129" i="37"/>
  <c r="J65" i="14"/>
  <c r="I65" i="14"/>
  <c r="X142" i="19"/>
  <c r="X131" i="19"/>
  <c r="X123" i="19"/>
  <c r="X112" i="19"/>
  <c r="X100" i="19"/>
  <c r="X76" i="19"/>
  <c r="X72" i="19"/>
  <c r="X61" i="19"/>
  <c r="X53" i="19"/>
  <c r="X42" i="19"/>
  <c r="X31" i="19"/>
  <c r="X20" i="19"/>
  <c r="X12" i="19"/>
  <c r="X98" i="19"/>
  <c r="X159" i="19"/>
  <c r="X151" i="19"/>
  <c r="X140" i="19"/>
  <c r="X129" i="19"/>
  <c r="X118" i="19"/>
  <c r="X110" i="19"/>
  <c r="X101" i="19"/>
  <c r="X103" i="19"/>
  <c r="X70" i="19"/>
  <c r="X59" i="19"/>
  <c r="X48" i="19"/>
  <c r="X40" i="19"/>
  <c r="X29" i="19"/>
  <c r="X18" i="19"/>
  <c r="X81" i="19"/>
  <c r="X158" i="19"/>
  <c r="X128" i="19"/>
  <c r="X117" i="19"/>
  <c r="X84" i="19"/>
  <c r="X95" i="19"/>
  <c r="X58" i="19"/>
  <c r="X47" i="19"/>
  <c r="X39" i="19"/>
  <c r="X157" i="19"/>
  <c r="X146" i="19"/>
  <c r="X138" i="19"/>
  <c r="X127" i="19"/>
  <c r="X116" i="19"/>
  <c r="X99" i="19"/>
  <c r="X75" i="19"/>
  <c r="X86" i="19"/>
  <c r="X68" i="19"/>
  <c r="X57" i="19"/>
  <c r="X46" i="19"/>
  <c r="X156" i="19"/>
  <c r="X145" i="19"/>
  <c r="X137" i="19"/>
  <c r="X126" i="19"/>
  <c r="X115" i="19"/>
  <c r="X90" i="19"/>
  <c r="X102" i="19"/>
  <c r="X104" i="19"/>
  <c r="X67" i="19"/>
  <c r="X56" i="19"/>
  <c r="X45" i="19"/>
  <c r="X34" i="19"/>
  <c r="X26" i="19"/>
  <c r="X15" i="19"/>
  <c r="N53" i="31"/>
  <c r="X87" i="19"/>
  <c r="X44" i="19"/>
  <c r="X11" i="19"/>
  <c r="N75" i="31"/>
  <c r="P154" i="19"/>
  <c r="P143" i="19"/>
  <c r="P132" i="19"/>
  <c r="P124" i="19"/>
  <c r="P113" i="19"/>
  <c r="P95" i="19"/>
  <c r="P73" i="19"/>
  <c r="P62" i="19"/>
  <c r="P54" i="19"/>
  <c r="P43" i="19"/>
  <c r="P32" i="19"/>
  <c r="P110" i="19"/>
  <c r="H159" i="19"/>
  <c r="H151" i="19"/>
  <c r="H140" i="19"/>
  <c r="H129" i="19"/>
  <c r="H118" i="19"/>
  <c r="H90" i="19"/>
  <c r="H102" i="19"/>
  <c r="H70" i="19"/>
  <c r="H59" i="19"/>
  <c r="H48" i="19"/>
  <c r="H40" i="19"/>
  <c r="H29" i="19"/>
  <c r="H18" i="19"/>
  <c r="H74" i="19"/>
  <c r="P144" i="19"/>
  <c r="H160" i="19"/>
  <c r="X160" i="19"/>
  <c r="X132" i="19"/>
  <c r="X82" i="19"/>
  <c r="X71" i="19"/>
  <c r="X43" i="19"/>
  <c r="X25" i="19"/>
  <c r="N31" i="31"/>
  <c r="P142" i="19"/>
  <c r="P131" i="19"/>
  <c r="P123" i="19"/>
  <c r="P112" i="19"/>
  <c r="P86" i="19"/>
  <c r="P98" i="19"/>
  <c r="P72" i="19"/>
  <c r="P61" i="19"/>
  <c r="P53" i="19"/>
  <c r="P42" i="19"/>
  <c r="P31" i="19"/>
  <c r="P20" i="19"/>
  <c r="P12" i="19"/>
  <c r="P101" i="19"/>
  <c r="H158" i="19"/>
  <c r="H128" i="19"/>
  <c r="H117" i="19"/>
  <c r="H88" i="19"/>
  <c r="H82" i="19"/>
  <c r="H58" i="19"/>
  <c r="H47" i="19"/>
  <c r="H39" i="19"/>
  <c r="H28" i="19"/>
  <c r="H17" i="19"/>
  <c r="H103" i="19"/>
  <c r="P114" i="19"/>
  <c r="H30" i="19"/>
  <c r="X155" i="19"/>
  <c r="X130" i="19"/>
  <c r="X109" i="19"/>
  <c r="X88" i="19"/>
  <c r="P160" i="19"/>
  <c r="P152" i="19"/>
  <c r="P141" i="19"/>
  <c r="P130" i="19"/>
  <c r="P74" i="19"/>
  <c r="P89" i="19"/>
  <c r="P71" i="19"/>
  <c r="P60" i="19"/>
  <c r="P30" i="19"/>
  <c r="P19" i="19"/>
  <c r="P11" i="19"/>
  <c r="P84" i="19"/>
  <c r="H157" i="19"/>
  <c r="H146" i="19"/>
  <c r="H138" i="19"/>
  <c r="H127" i="19"/>
  <c r="H116" i="19"/>
  <c r="H109" i="19"/>
  <c r="H85" i="19"/>
  <c r="H68" i="19"/>
  <c r="H57" i="19"/>
  <c r="H46" i="19"/>
  <c r="H16" i="19"/>
  <c r="H95" i="19"/>
  <c r="P155" i="19"/>
  <c r="P82" i="19"/>
  <c r="P33" i="19"/>
  <c r="H84" i="19"/>
  <c r="H87" i="19"/>
  <c r="X154" i="19"/>
  <c r="X62" i="19"/>
  <c r="X19" i="19"/>
  <c r="X73" i="19"/>
  <c r="N97" i="31"/>
  <c r="P159" i="19"/>
  <c r="P151" i="19"/>
  <c r="P140" i="19"/>
  <c r="P129" i="19"/>
  <c r="P118" i="19"/>
  <c r="P102" i="19"/>
  <c r="P104" i="19"/>
  <c r="P81" i="19"/>
  <c r="P70" i="19"/>
  <c r="P59" i="19"/>
  <c r="P48" i="19"/>
  <c r="P40" i="19"/>
  <c r="P29" i="19"/>
  <c r="P18" i="19"/>
  <c r="P75" i="19"/>
  <c r="H156" i="19"/>
  <c r="H145" i="19"/>
  <c r="H137" i="19"/>
  <c r="H126" i="19"/>
  <c r="H115" i="19"/>
  <c r="H98" i="19"/>
  <c r="H100" i="19"/>
  <c r="H76" i="19"/>
  <c r="H67" i="19"/>
  <c r="H56" i="19"/>
  <c r="H45" i="19"/>
  <c r="H34" i="19"/>
  <c r="H26" i="19"/>
  <c r="H15" i="19"/>
  <c r="H86" i="19"/>
  <c r="X113" i="19"/>
  <c r="P103" i="19"/>
  <c r="P44" i="19"/>
  <c r="H141" i="19"/>
  <c r="H60" i="19"/>
  <c r="X152" i="19"/>
  <c r="X124" i="19"/>
  <c r="X60" i="19"/>
  <c r="X33" i="19"/>
  <c r="X17" i="19"/>
  <c r="P158" i="19"/>
  <c r="P128" i="19"/>
  <c r="P117" i="19"/>
  <c r="P96" i="19"/>
  <c r="P58" i="19"/>
  <c r="P47" i="19"/>
  <c r="P39" i="19"/>
  <c r="P28" i="19"/>
  <c r="P17" i="19"/>
  <c r="P109" i="19"/>
  <c r="H155" i="19"/>
  <c r="H144" i="19"/>
  <c r="H114" i="19"/>
  <c r="H89" i="19"/>
  <c r="H75" i="19"/>
  <c r="H44" i="19"/>
  <c r="H33" i="19"/>
  <c r="H25" i="19"/>
  <c r="H14" i="19"/>
  <c r="X141" i="19"/>
  <c r="P14" i="19"/>
  <c r="X144" i="19"/>
  <c r="X85" i="19"/>
  <c r="X32" i="19"/>
  <c r="X16" i="19"/>
  <c r="X89" i="19"/>
  <c r="P157" i="19"/>
  <c r="P146" i="19"/>
  <c r="P138" i="19"/>
  <c r="P127" i="19"/>
  <c r="P116" i="19"/>
  <c r="P85" i="19"/>
  <c r="P87" i="19"/>
  <c r="P99" i="19"/>
  <c r="P68" i="19"/>
  <c r="P57" i="19"/>
  <c r="P46" i="19"/>
  <c r="P16" i="19"/>
  <c r="P100" i="19"/>
  <c r="H154" i="19"/>
  <c r="H143" i="19"/>
  <c r="H132" i="19"/>
  <c r="H124" i="19"/>
  <c r="H113" i="19"/>
  <c r="H81" i="19"/>
  <c r="H110" i="19"/>
  <c r="H73" i="19"/>
  <c r="H62" i="19"/>
  <c r="H54" i="19"/>
  <c r="H43" i="19"/>
  <c r="H32" i="19"/>
  <c r="H104" i="19"/>
  <c r="X96" i="19"/>
  <c r="H130" i="19"/>
  <c r="H71" i="19"/>
  <c r="H19" i="19"/>
  <c r="X143" i="19"/>
  <c r="X114" i="19"/>
  <c r="X74" i="19"/>
  <c r="X54" i="19"/>
  <c r="X30" i="19"/>
  <c r="X14" i="19"/>
  <c r="P156" i="19"/>
  <c r="P145" i="19"/>
  <c r="P137" i="19"/>
  <c r="P126" i="19"/>
  <c r="P115" i="19"/>
  <c r="P76" i="19"/>
  <c r="P90" i="19"/>
  <c r="P67" i="19"/>
  <c r="P56" i="19"/>
  <c r="P45" i="19"/>
  <c r="P34" i="19"/>
  <c r="P26" i="19"/>
  <c r="P15" i="19"/>
  <c r="H142" i="19"/>
  <c r="H131" i="19"/>
  <c r="H123" i="19"/>
  <c r="H112" i="19"/>
  <c r="H101" i="19"/>
  <c r="H72" i="19"/>
  <c r="H61" i="19"/>
  <c r="H53" i="19"/>
  <c r="H42" i="19"/>
  <c r="H31" i="19"/>
  <c r="H20" i="19"/>
  <c r="H12" i="19"/>
  <c r="H96" i="19"/>
  <c r="X28" i="19"/>
  <c r="P88" i="19"/>
  <c r="P25" i="19"/>
  <c r="H152" i="19"/>
  <c r="H99" i="19"/>
  <c r="H11" i="19"/>
  <c r="F107" i="19" l="1"/>
  <c r="H108" i="19"/>
  <c r="F161" i="19"/>
  <c r="H153" i="19"/>
  <c r="N91" i="19"/>
  <c r="P83" i="19"/>
  <c r="N105" i="19"/>
  <c r="P97" i="19"/>
  <c r="N135" i="19"/>
  <c r="P136" i="19"/>
  <c r="F21" i="19"/>
  <c r="H13" i="19"/>
  <c r="F23" i="19"/>
  <c r="H24" i="19"/>
  <c r="N35" i="19"/>
  <c r="P27" i="19"/>
  <c r="N37" i="19"/>
  <c r="P38" i="19"/>
  <c r="V63" i="19"/>
  <c r="X55" i="19"/>
  <c r="V121" i="19"/>
  <c r="X122" i="19"/>
  <c r="F49" i="19"/>
  <c r="H41" i="19"/>
  <c r="F119" i="19"/>
  <c r="H111" i="19"/>
  <c r="N133" i="19"/>
  <c r="P125" i="19"/>
  <c r="F63" i="19"/>
  <c r="H55" i="19"/>
  <c r="F65" i="19"/>
  <c r="H66" i="19"/>
  <c r="F91" i="19"/>
  <c r="H83" i="19"/>
  <c r="F133" i="19"/>
  <c r="H125" i="19"/>
  <c r="F135" i="19"/>
  <c r="H136" i="19"/>
  <c r="N77" i="19"/>
  <c r="P69" i="19"/>
  <c r="N107" i="19"/>
  <c r="P108" i="19"/>
  <c r="N93" i="19"/>
  <c r="P94" i="19"/>
  <c r="N147" i="19"/>
  <c r="P139" i="19"/>
  <c r="N149" i="19"/>
  <c r="P150" i="19"/>
  <c r="V93" i="19"/>
  <c r="X94" i="19"/>
  <c r="N9" i="19"/>
  <c r="P10" i="19"/>
  <c r="V37" i="19"/>
  <c r="X38" i="19"/>
  <c r="V91" i="19"/>
  <c r="X83" i="19"/>
  <c r="V133" i="19"/>
  <c r="X125" i="19"/>
  <c r="V21" i="19"/>
  <c r="X13" i="19"/>
  <c r="F35" i="19"/>
  <c r="H27" i="19"/>
  <c r="F37" i="19"/>
  <c r="H38" i="19"/>
  <c r="F79" i="19"/>
  <c r="H80" i="19"/>
  <c r="N49" i="19"/>
  <c r="P41" i="19"/>
  <c r="N51" i="19"/>
  <c r="P52" i="19"/>
  <c r="N119" i="19"/>
  <c r="P111" i="19"/>
  <c r="N121" i="19"/>
  <c r="P122" i="19"/>
  <c r="V23" i="19"/>
  <c r="X24" i="19"/>
  <c r="V49" i="19"/>
  <c r="X41" i="19"/>
  <c r="V65" i="19"/>
  <c r="X66" i="19"/>
  <c r="F121" i="19"/>
  <c r="H122" i="19"/>
  <c r="N65" i="19"/>
  <c r="P66" i="19"/>
  <c r="V51" i="19"/>
  <c r="X52" i="19"/>
  <c r="F77" i="19"/>
  <c r="H69" i="19"/>
  <c r="F93" i="19"/>
  <c r="H94" i="19"/>
  <c r="F147" i="19"/>
  <c r="H139" i="19"/>
  <c r="F149" i="19"/>
  <c r="H150" i="19"/>
  <c r="N161" i="19"/>
  <c r="P153" i="19"/>
  <c r="F51" i="19"/>
  <c r="H52" i="19"/>
  <c r="N63" i="19"/>
  <c r="P55" i="19"/>
  <c r="F9" i="19"/>
  <c r="H10" i="19"/>
  <c r="F105" i="19"/>
  <c r="H97" i="19"/>
  <c r="N21" i="19"/>
  <c r="P13" i="19"/>
  <c r="N23" i="19"/>
  <c r="P24" i="19"/>
  <c r="N79" i="19"/>
  <c r="P80" i="19"/>
  <c r="V35" i="19"/>
  <c r="X27" i="19"/>
  <c r="V119" i="19"/>
  <c r="X111" i="19"/>
  <c r="V135" i="19"/>
  <c r="X136" i="19"/>
  <c r="V79" i="19"/>
  <c r="X80" i="19"/>
  <c r="K46" i="2"/>
  <c r="J46" i="2"/>
  <c r="V77" i="19"/>
  <c r="X69" i="19"/>
  <c r="V107" i="19"/>
  <c r="X108" i="19"/>
  <c r="V147" i="19"/>
  <c r="X139" i="19"/>
  <c r="V149" i="19"/>
  <c r="X150" i="19"/>
  <c r="V9" i="19"/>
  <c r="X10" i="19"/>
  <c r="V161" i="19"/>
  <c r="X153" i="19"/>
  <c r="K44" i="2"/>
  <c r="J44" i="2"/>
  <c r="J45" i="2"/>
  <c r="K45" i="2"/>
  <c r="W16" i="17"/>
  <c r="W12" i="17"/>
  <c r="W13" i="17"/>
  <c r="W20" i="17"/>
  <c r="W14" i="17"/>
  <c r="W18" i="17"/>
  <c r="W11" i="17"/>
  <c r="K40" i="16"/>
  <c r="K42" i="16"/>
  <c r="K73" i="16"/>
  <c r="K84" i="16"/>
  <c r="K124" i="16"/>
  <c r="K140" i="17"/>
  <c r="J90" i="19"/>
  <c r="J88" i="19"/>
  <c r="R80" i="19"/>
  <c r="K31" i="16"/>
  <c r="K72" i="16"/>
  <c r="K45" i="16"/>
  <c r="K70" i="16"/>
  <c r="K153" i="16"/>
  <c r="K16" i="16"/>
  <c r="K45" i="17"/>
  <c r="K141" i="17"/>
  <c r="J115" i="19"/>
  <c r="R18" i="19"/>
  <c r="J43" i="19"/>
  <c r="K112" i="16"/>
  <c r="K142" i="17"/>
  <c r="J125" i="19"/>
  <c r="J95" i="19"/>
  <c r="K10" i="16"/>
  <c r="K60" i="16"/>
  <c r="K83" i="16"/>
  <c r="K132" i="16"/>
  <c r="K102" i="16"/>
  <c r="K44" i="17"/>
  <c r="K98" i="17"/>
  <c r="J74" i="19"/>
  <c r="J116" i="19"/>
  <c r="J104" i="19"/>
  <c r="J73" i="19"/>
  <c r="R96" i="19"/>
  <c r="R132" i="19"/>
  <c r="K111" i="16"/>
  <c r="K14" i="16"/>
  <c r="K82" i="16"/>
  <c r="K11" i="16"/>
  <c r="K56" i="16"/>
  <c r="K28" i="16"/>
  <c r="K33" i="16"/>
  <c r="K141" i="16"/>
  <c r="K94" i="16"/>
  <c r="K114" i="16"/>
  <c r="K88" i="16"/>
  <c r="K139" i="16"/>
  <c r="K52" i="16"/>
  <c r="K159" i="16"/>
  <c r="K75" i="16"/>
  <c r="K38" i="16"/>
  <c r="K87" i="16"/>
  <c r="K142" i="16"/>
  <c r="K74" i="16"/>
  <c r="K90" i="16"/>
  <c r="K110" i="16"/>
  <c r="K97" i="16"/>
  <c r="K99" i="17"/>
  <c r="K100" i="16"/>
  <c r="R146" i="19"/>
  <c r="J24" i="19"/>
  <c r="W15" i="17"/>
  <c r="K129" i="16"/>
  <c r="K55" i="16"/>
  <c r="K122" i="17"/>
  <c r="J156" i="19"/>
  <c r="R55" i="19"/>
  <c r="R25" i="19"/>
  <c r="R44" i="19"/>
  <c r="R142" i="19"/>
  <c r="R159" i="19"/>
  <c r="R152" i="19"/>
  <c r="R66" i="19"/>
  <c r="R14" i="19"/>
  <c r="R131" i="19"/>
  <c r="R72" i="19"/>
  <c r="R140" i="19"/>
  <c r="R108" i="19"/>
  <c r="R130" i="19"/>
  <c r="R102" i="19"/>
  <c r="R33" i="19"/>
  <c r="R61" i="19"/>
  <c r="R53" i="19"/>
  <c r="R42" i="19"/>
  <c r="R31" i="19"/>
  <c r="R20" i="19"/>
  <c r="R12" i="19"/>
  <c r="R76" i="19"/>
  <c r="R153" i="19"/>
  <c r="R118" i="19"/>
  <c r="R103" i="19"/>
  <c r="R97" i="19"/>
  <c r="R100" i="19"/>
  <c r="R123" i="19"/>
  <c r="R82" i="19"/>
  <c r="R87" i="19"/>
  <c r="R98" i="19"/>
  <c r="R151" i="19"/>
  <c r="R69" i="19"/>
  <c r="R141" i="19"/>
  <c r="R88" i="19"/>
  <c r="R112" i="19"/>
  <c r="R89" i="19"/>
  <c r="R58" i="19"/>
  <c r="R74" i="19"/>
  <c r="R71" i="19"/>
  <c r="R46" i="19"/>
  <c r="R62" i="19"/>
  <c r="R54" i="19"/>
  <c r="R43" i="19"/>
  <c r="R156" i="19"/>
  <c r="R47" i="19"/>
  <c r="R113" i="19"/>
  <c r="R143" i="19"/>
  <c r="R38" i="19"/>
  <c r="R73" i="19"/>
  <c r="R32" i="19"/>
  <c r="R17" i="19"/>
  <c r="R160" i="19"/>
  <c r="R95" i="19"/>
  <c r="R27" i="19"/>
  <c r="R144" i="19"/>
  <c r="R84" i="19"/>
  <c r="R24" i="19"/>
  <c r="R137" i="19"/>
  <c r="R157" i="19"/>
  <c r="R75" i="19"/>
  <c r="R111" i="19"/>
  <c r="R125" i="19"/>
  <c r="R81" i="19"/>
  <c r="R13" i="19"/>
  <c r="R39" i="19"/>
  <c r="R104" i="19"/>
  <c r="R11" i="19"/>
  <c r="R124" i="19"/>
  <c r="R154" i="19"/>
  <c r="R16" i="19"/>
  <c r="R115" i="19"/>
  <c r="R70" i="19"/>
  <c r="R59" i="19"/>
  <c r="R48" i="19"/>
  <c r="R40" i="19"/>
  <c r="R29" i="19"/>
  <c r="R138" i="19"/>
  <c r="R129" i="19"/>
  <c r="R122" i="19"/>
  <c r="R30" i="19"/>
  <c r="R19" i="19"/>
  <c r="R155" i="19"/>
  <c r="R94" i="19"/>
  <c r="R145" i="19"/>
  <c r="R52" i="19"/>
  <c r="R41" i="19"/>
  <c r="R99" i="19"/>
  <c r="R110" i="19"/>
  <c r="R86" i="19"/>
  <c r="R10" i="19"/>
  <c r="R116" i="19"/>
  <c r="J54" i="19"/>
  <c r="K12" i="17"/>
  <c r="R126" i="19"/>
  <c r="R136" i="19"/>
  <c r="R68" i="19"/>
  <c r="J72" i="19"/>
  <c r="K117" i="16"/>
  <c r="K155" i="16"/>
  <c r="K32" i="16"/>
  <c r="K150" i="16"/>
  <c r="K128" i="16"/>
  <c r="K151" i="16"/>
  <c r="K46" i="16"/>
  <c r="K25" i="16"/>
  <c r="K61" i="16"/>
  <c r="K10" i="17"/>
  <c r="K145" i="17"/>
  <c r="K101" i="16"/>
  <c r="K72" i="17"/>
  <c r="R127" i="19"/>
  <c r="K109" i="16"/>
  <c r="K123" i="16"/>
  <c r="K156" i="16"/>
  <c r="K70" i="17"/>
  <c r="K54" i="17"/>
  <c r="K38" i="17"/>
  <c r="K124" i="17"/>
  <c r="K71" i="17"/>
  <c r="K104" i="17"/>
  <c r="K28" i="17"/>
  <c r="K84" i="17"/>
  <c r="K158" i="17"/>
  <c r="K56" i="17"/>
  <c r="K112" i="17"/>
  <c r="K87" i="17"/>
  <c r="K16" i="17"/>
  <c r="K39" i="17"/>
  <c r="K151" i="17"/>
  <c r="K55" i="17"/>
  <c r="K82" i="17"/>
  <c r="K81" i="17"/>
  <c r="K132" i="17"/>
  <c r="K80" i="17"/>
  <c r="K150" i="17"/>
  <c r="K97" i="17"/>
  <c r="K130" i="17"/>
  <c r="K25" i="17"/>
  <c r="K156" i="17"/>
  <c r="K137" i="17"/>
  <c r="K116" i="17"/>
  <c r="K89" i="17"/>
  <c r="K131" i="17"/>
  <c r="K53" i="17"/>
  <c r="K13" i="17"/>
  <c r="K139" i="17"/>
  <c r="K29" i="17"/>
  <c r="K115" i="17"/>
  <c r="K88" i="17"/>
  <c r="K90" i="17"/>
  <c r="K11" i="17"/>
  <c r="K27" i="17"/>
  <c r="K47" i="17"/>
  <c r="K117" i="17"/>
  <c r="K73" i="17"/>
  <c r="K17" i="17"/>
  <c r="K114" i="17"/>
  <c r="K46" i="17"/>
  <c r="K62" i="17"/>
  <c r="K113" i="17"/>
  <c r="K96" i="17"/>
  <c r="K95" i="17"/>
  <c r="K108" i="17"/>
  <c r="K123" i="17"/>
  <c r="K125" i="17"/>
  <c r="J152" i="19"/>
  <c r="J82" i="19"/>
  <c r="J100" i="19"/>
  <c r="J67" i="19"/>
  <c r="J56" i="19"/>
  <c r="J45" i="19"/>
  <c r="J34" i="19"/>
  <c r="J26" i="19"/>
  <c r="J15" i="19"/>
  <c r="J141" i="19"/>
  <c r="J130" i="19"/>
  <c r="J47" i="19"/>
  <c r="J122" i="19"/>
  <c r="J111" i="19"/>
  <c r="J158" i="19"/>
  <c r="J81" i="19"/>
  <c r="J139" i="19"/>
  <c r="J159" i="19"/>
  <c r="J17" i="19"/>
  <c r="J69" i="19"/>
  <c r="J108" i="19"/>
  <c r="J28" i="19"/>
  <c r="J117" i="19"/>
  <c r="J58" i="19"/>
  <c r="J53" i="19"/>
  <c r="J42" i="19"/>
  <c r="J31" i="19"/>
  <c r="J20" i="19"/>
  <c r="J12" i="19"/>
  <c r="J140" i="19"/>
  <c r="J112" i="19"/>
  <c r="J39" i="19"/>
  <c r="J160" i="19"/>
  <c r="J80" i="19"/>
  <c r="J98" i="19"/>
  <c r="J76" i="19"/>
  <c r="J66" i="19"/>
  <c r="J128" i="19"/>
  <c r="J150" i="19"/>
  <c r="J85" i="19"/>
  <c r="J118" i="19"/>
  <c r="J113" i="19"/>
  <c r="J110" i="19"/>
  <c r="J16" i="19"/>
  <c r="J126" i="19"/>
  <c r="J96" i="19"/>
  <c r="J123" i="19"/>
  <c r="J19" i="19"/>
  <c r="J143" i="19"/>
  <c r="J99" i="19"/>
  <c r="J155" i="19"/>
  <c r="J55" i="19"/>
  <c r="J14" i="19"/>
  <c r="J153" i="19"/>
  <c r="J97" i="19"/>
  <c r="J11" i="19"/>
  <c r="J13" i="19"/>
  <c r="J44" i="19"/>
  <c r="J33" i="19"/>
  <c r="J25" i="19"/>
  <c r="J84" i="19"/>
  <c r="J75" i="19"/>
  <c r="J124" i="19"/>
  <c r="J114" i="19"/>
  <c r="J136" i="19"/>
  <c r="J137" i="19"/>
  <c r="J129" i="19"/>
  <c r="J102" i="19"/>
  <c r="J131" i="19"/>
  <c r="J71" i="19"/>
  <c r="J60" i="19"/>
  <c r="J52" i="19"/>
  <c r="J154" i="19"/>
  <c r="J83" i="19"/>
  <c r="J109" i="19"/>
  <c r="J86" i="19"/>
  <c r="J61" i="19"/>
  <c r="J41" i="19"/>
  <c r="J68" i="19"/>
  <c r="J57" i="19"/>
  <c r="J46" i="19"/>
  <c r="J38" i="19"/>
  <c r="J151" i="19"/>
  <c r="J142" i="19"/>
  <c r="J132" i="19"/>
  <c r="J89" i="19"/>
  <c r="J27" i="19"/>
  <c r="J144" i="19"/>
  <c r="J145" i="19"/>
  <c r="K42" i="17"/>
  <c r="J32" i="19"/>
  <c r="J30" i="19"/>
  <c r="K34" i="16"/>
  <c r="J87" i="19"/>
  <c r="Y30" i="18"/>
  <c r="J158" i="18"/>
  <c r="J128" i="18"/>
  <c r="J15" i="18"/>
  <c r="J135" i="18"/>
  <c r="J82" i="18"/>
  <c r="J75" i="18"/>
  <c r="J111" i="18"/>
  <c r="J70" i="18"/>
  <c r="J29" i="18"/>
  <c r="J65" i="18"/>
  <c r="J145" i="18"/>
  <c r="R28" i="18"/>
  <c r="J93" i="18"/>
  <c r="Y157" i="18"/>
  <c r="Y19" i="18"/>
  <c r="Y103" i="18"/>
  <c r="Y72" i="18"/>
  <c r="Y17" i="18"/>
  <c r="Y151" i="18"/>
  <c r="Y144" i="18"/>
  <c r="Y110" i="18"/>
  <c r="Y66" i="18"/>
  <c r="Y89" i="18"/>
  <c r="Y42" i="18"/>
  <c r="J87" i="18"/>
  <c r="R113" i="18"/>
  <c r="R53" i="18"/>
  <c r="R30" i="18"/>
  <c r="R47" i="18"/>
  <c r="R102" i="18"/>
  <c r="R115" i="18"/>
  <c r="R110" i="18"/>
  <c r="R129" i="18"/>
  <c r="R143" i="18"/>
  <c r="R94" i="18"/>
  <c r="R144" i="18"/>
  <c r="R81" i="18"/>
  <c r="R70" i="18"/>
  <c r="R68" i="18"/>
  <c r="R101" i="18"/>
  <c r="R153" i="18"/>
  <c r="Y141" i="18"/>
  <c r="Y37" i="18"/>
  <c r="R155" i="18"/>
  <c r="Y11" i="18"/>
  <c r="Y97" i="18"/>
  <c r="Y43" i="18"/>
  <c r="J152" i="18"/>
  <c r="K140" i="43"/>
  <c r="K140" i="41"/>
  <c r="K139" i="43"/>
  <c r="K143" i="43"/>
  <c r="E161" i="19"/>
  <c r="E149" i="19"/>
  <c r="E147" i="19"/>
  <c r="E135" i="19"/>
  <c r="E133" i="19"/>
  <c r="E121" i="19"/>
  <c r="E119" i="19"/>
  <c r="E105" i="19"/>
  <c r="E79" i="19"/>
  <c r="E107" i="19"/>
  <c r="E91" i="19"/>
  <c r="E93" i="19"/>
  <c r="E77" i="19"/>
  <c r="E65" i="19"/>
  <c r="E63" i="19"/>
  <c r="E51" i="19"/>
  <c r="E49" i="19"/>
  <c r="E37" i="19"/>
  <c r="E35" i="19"/>
  <c r="E23" i="19"/>
  <c r="E21" i="19"/>
  <c r="E9" i="19"/>
  <c r="D7" i="19"/>
  <c r="M161" i="19"/>
  <c r="M149" i="19"/>
  <c r="M147" i="19"/>
  <c r="M135" i="19"/>
  <c r="M133" i="19"/>
  <c r="M121" i="19"/>
  <c r="M119" i="19"/>
  <c r="M93" i="19"/>
  <c r="M105" i="19"/>
  <c r="M79" i="19"/>
  <c r="M107" i="19"/>
  <c r="M77" i="19"/>
  <c r="M65" i="19"/>
  <c r="M63" i="19"/>
  <c r="M51" i="19"/>
  <c r="M49" i="19"/>
  <c r="M37" i="19"/>
  <c r="M35" i="19"/>
  <c r="M23" i="19"/>
  <c r="M21" i="19"/>
  <c r="M9" i="19"/>
  <c r="M91" i="19"/>
  <c r="L7" i="19"/>
  <c r="Z7" i="19"/>
  <c r="T7" i="19"/>
  <c r="V105" i="19"/>
  <c r="X97" i="19"/>
  <c r="K67" i="2"/>
  <c r="J67" i="2"/>
  <c r="J70" i="2"/>
  <c r="K70" i="2"/>
  <c r="K113" i="3"/>
  <c r="J113" i="3"/>
  <c r="K124" i="3"/>
  <c r="J124" i="3"/>
  <c r="J121" i="3"/>
  <c r="K121" i="3"/>
  <c r="K132" i="3"/>
  <c r="J132" i="3"/>
  <c r="K190" i="3"/>
  <c r="J190" i="3"/>
  <c r="K201" i="3"/>
  <c r="J201" i="3"/>
  <c r="K20" i="13"/>
  <c r="J20" i="13"/>
  <c r="I20" i="13"/>
  <c r="I65" i="16"/>
  <c r="K65" i="16"/>
  <c r="J65" i="16"/>
  <c r="I133" i="16"/>
  <c r="K133" i="16"/>
  <c r="J133" i="16"/>
  <c r="K79" i="16"/>
  <c r="J79" i="16"/>
  <c r="I79" i="16"/>
  <c r="K65" i="17"/>
  <c r="J65" i="17"/>
  <c r="I65" i="17"/>
  <c r="K119" i="17"/>
  <c r="J119" i="17"/>
  <c r="I119" i="17"/>
  <c r="Y148" i="18"/>
  <c r="X148" i="18"/>
  <c r="Y146" i="18"/>
  <c r="X146" i="18"/>
  <c r="I36" i="18"/>
  <c r="J36" i="18"/>
  <c r="Q104" i="18"/>
  <c r="R104" i="18"/>
  <c r="R62" i="18"/>
  <c r="Q62" i="18"/>
  <c r="R106" i="18"/>
  <c r="Q106" i="18"/>
  <c r="R48" i="18"/>
  <c r="Q48" i="18"/>
  <c r="K69" i="2"/>
  <c r="J69" i="2"/>
  <c r="K114" i="3"/>
  <c r="J114" i="3"/>
  <c r="J125" i="3"/>
  <c r="K125" i="3"/>
  <c r="K122" i="3"/>
  <c r="J122" i="3"/>
  <c r="J133" i="3"/>
  <c r="K133" i="3"/>
  <c r="K202" i="3"/>
  <c r="J202" i="3"/>
  <c r="K191" i="3"/>
  <c r="J191" i="3"/>
  <c r="I48" i="13"/>
  <c r="K48" i="13"/>
  <c r="J48" i="13"/>
  <c r="K121" i="16"/>
  <c r="J121" i="16"/>
  <c r="I121" i="16"/>
  <c r="K135" i="16"/>
  <c r="J135" i="16"/>
  <c r="I135" i="16"/>
  <c r="W9" i="17"/>
  <c r="V9" i="17"/>
  <c r="U9" i="17"/>
  <c r="W17" i="17"/>
  <c r="Y160" i="18"/>
  <c r="X160" i="18"/>
  <c r="X132" i="18"/>
  <c r="Y132" i="18"/>
  <c r="Y90" i="18"/>
  <c r="X90" i="18"/>
  <c r="Y48" i="18"/>
  <c r="X48" i="18"/>
  <c r="Y92" i="18"/>
  <c r="X92" i="18"/>
  <c r="R146" i="18"/>
  <c r="Q146" i="18"/>
  <c r="R64" i="18"/>
  <c r="Q64" i="18"/>
  <c r="R92" i="18"/>
  <c r="Q92" i="18"/>
  <c r="R50" i="18"/>
  <c r="Q50" i="18"/>
  <c r="K115" i="3"/>
  <c r="J115" i="3"/>
  <c r="K126" i="3"/>
  <c r="J126" i="3"/>
  <c r="K123" i="3"/>
  <c r="J123" i="3"/>
  <c r="K134" i="3"/>
  <c r="J134" i="3"/>
  <c r="K203" i="3"/>
  <c r="J203" i="3"/>
  <c r="J192" i="3"/>
  <c r="K192" i="3"/>
  <c r="J107" i="16"/>
  <c r="I107" i="16"/>
  <c r="K107" i="16"/>
  <c r="K35" i="16"/>
  <c r="J35" i="16"/>
  <c r="I35" i="16"/>
  <c r="K49" i="16"/>
  <c r="J49" i="16"/>
  <c r="I49" i="16"/>
  <c r="K91" i="17"/>
  <c r="J91" i="17"/>
  <c r="I91" i="17"/>
  <c r="K23" i="17"/>
  <c r="J23" i="17"/>
  <c r="I23" i="17"/>
  <c r="R160" i="18"/>
  <c r="Q160" i="18"/>
  <c r="R120" i="18"/>
  <c r="Q120" i="18"/>
  <c r="R78" i="18"/>
  <c r="Q78" i="18"/>
  <c r="Q36" i="18"/>
  <c r="R36" i="18"/>
  <c r="R22" i="18"/>
  <c r="Q22" i="18"/>
  <c r="K127" i="3"/>
  <c r="J127" i="3"/>
  <c r="K116" i="3"/>
  <c r="J116" i="3"/>
  <c r="J204" i="3"/>
  <c r="K204" i="3"/>
  <c r="K193" i="3"/>
  <c r="J193" i="3"/>
  <c r="K77" i="16"/>
  <c r="J77" i="16"/>
  <c r="I77" i="16"/>
  <c r="J9" i="16"/>
  <c r="I9" i="16"/>
  <c r="K9" i="16"/>
  <c r="K17" i="16"/>
  <c r="K19" i="16"/>
  <c r="K13" i="16"/>
  <c r="Y104" i="18"/>
  <c r="X104" i="18"/>
  <c r="Y62" i="18"/>
  <c r="X62" i="18"/>
  <c r="Y106" i="18"/>
  <c r="X106" i="18"/>
  <c r="Y64" i="18"/>
  <c r="X64" i="18"/>
  <c r="Y22" i="18"/>
  <c r="X22" i="18"/>
  <c r="J118" i="18"/>
  <c r="I118" i="18"/>
  <c r="J76" i="18"/>
  <c r="I76" i="18"/>
  <c r="K128" i="3"/>
  <c r="J128" i="3"/>
  <c r="J117" i="3"/>
  <c r="K117" i="3"/>
  <c r="K197" i="3"/>
  <c r="J197" i="3"/>
  <c r="K186" i="3"/>
  <c r="J186" i="3"/>
  <c r="K205" i="3"/>
  <c r="J205" i="3"/>
  <c r="K194" i="3"/>
  <c r="J194" i="3"/>
  <c r="W20" i="13"/>
  <c r="V20" i="13"/>
  <c r="U20" i="13"/>
  <c r="K149" i="16"/>
  <c r="J149" i="16"/>
  <c r="I149" i="16"/>
  <c r="K23" i="16"/>
  <c r="J23" i="16"/>
  <c r="I23" i="16"/>
  <c r="U21" i="16"/>
  <c r="W21" i="16"/>
  <c r="V21" i="16"/>
  <c r="T23" i="14"/>
  <c r="S23" i="14"/>
  <c r="K49" i="17"/>
  <c r="J49" i="17"/>
  <c r="I49" i="17"/>
  <c r="K135" i="17"/>
  <c r="J135" i="17"/>
  <c r="I135" i="17"/>
  <c r="Y76" i="18"/>
  <c r="X76" i="18"/>
  <c r="K51" i="17"/>
  <c r="J51" i="17"/>
  <c r="I51" i="17"/>
  <c r="J148" i="18"/>
  <c r="I148" i="18"/>
  <c r="I104" i="18"/>
  <c r="J104" i="18"/>
  <c r="Q134" i="18"/>
  <c r="R134" i="18"/>
  <c r="K17" i="2"/>
  <c r="J17" i="2"/>
  <c r="K130" i="3"/>
  <c r="J130" i="3"/>
  <c r="K119" i="3"/>
  <c r="J119" i="3"/>
  <c r="K188" i="3"/>
  <c r="J188" i="3"/>
  <c r="K199" i="3"/>
  <c r="J199" i="3"/>
  <c r="K196" i="3"/>
  <c r="J196" i="3"/>
  <c r="K207" i="3"/>
  <c r="J207" i="3"/>
  <c r="K132" i="13"/>
  <c r="J132" i="13"/>
  <c r="I132" i="13"/>
  <c r="K34" i="13"/>
  <c r="J34" i="13"/>
  <c r="I34" i="13"/>
  <c r="K62" i="13"/>
  <c r="J62" i="13"/>
  <c r="I62" i="13"/>
  <c r="K91" i="16"/>
  <c r="J91" i="16"/>
  <c r="I91" i="16"/>
  <c r="K105" i="16"/>
  <c r="J105" i="16"/>
  <c r="I105" i="16"/>
  <c r="K161" i="17"/>
  <c r="J161" i="17"/>
  <c r="I161" i="17"/>
  <c r="K93" i="17"/>
  <c r="J93" i="17"/>
  <c r="I93" i="17"/>
  <c r="Y134" i="18"/>
  <c r="X134" i="18"/>
  <c r="Y50" i="18"/>
  <c r="X50" i="18"/>
  <c r="X34" i="18"/>
  <c r="Y34" i="18"/>
  <c r="K77" i="17"/>
  <c r="J77" i="17"/>
  <c r="I77" i="17"/>
  <c r="J120" i="18"/>
  <c r="I120" i="18"/>
  <c r="J78" i="18"/>
  <c r="I78" i="18"/>
  <c r="J62" i="18"/>
  <c r="I62" i="18"/>
  <c r="J146" i="18"/>
  <c r="I146" i="18"/>
  <c r="R132" i="18"/>
  <c r="Q132" i="18"/>
  <c r="K161" i="16"/>
  <c r="J161" i="16"/>
  <c r="I161" i="16"/>
  <c r="I9" i="17"/>
  <c r="K9" i="17"/>
  <c r="J9" i="17"/>
  <c r="K159" i="17"/>
  <c r="X78" i="18"/>
  <c r="Y78" i="18"/>
  <c r="J50" i="18"/>
  <c r="I50" i="18"/>
  <c r="K133" i="17"/>
  <c r="J133" i="17"/>
  <c r="I133" i="17"/>
  <c r="R91" i="19"/>
  <c r="P91" i="19"/>
  <c r="R149" i="19"/>
  <c r="P149" i="19"/>
  <c r="R147" i="19"/>
  <c r="P147" i="19"/>
  <c r="J9" i="19"/>
  <c r="H9" i="19"/>
  <c r="J103" i="19"/>
  <c r="X91" i="19"/>
  <c r="L35" i="22"/>
  <c r="K35" i="22"/>
  <c r="J35" i="22"/>
  <c r="L91" i="22"/>
  <c r="K91" i="22"/>
  <c r="J91" i="22"/>
  <c r="K161" i="22"/>
  <c r="L161" i="22"/>
  <c r="J161" i="22"/>
  <c r="L49" i="22"/>
  <c r="K49" i="22"/>
  <c r="J49" i="22"/>
  <c r="L105" i="22"/>
  <c r="K105" i="22"/>
  <c r="J105" i="22"/>
  <c r="L147" i="22"/>
  <c r="K147" i="22"/>
  <c r="J147" i="22"/>
  <c r="K160" i="26"/>
  <c r="J160" i="26"/>
  <c r="I160" i="26"/>
  <c r="J132" i="26"/>
  <c r="I132" i="26"/>
  <c r="K132" i="26"/>
  <c r="K34" i="26"/>
  <c r="J34" i="26"/>
  <c r="I34" i="26"/>
  <c r="K104" i="13"/>
  <c r="J104" i="13"/>
  <c r="I104" i="13"/>
  <c r="J63" i="16"/>
  <c r="I63" i="16"/>
  <c r="K63" i="16"/>
  <c r="K121" i="17"/>
  <c r="J121" i="17"/>
  <c r="I121" i="17"/>
  <c r="X149" i="19"/>
  <c r="X147" i="19"/>
  <c r="R9" i="19"/>
  <c r="P9" i="19"/>
  <c r="R109" i="19"/>
  <c r="J21" i="19"/>
  <c r="H21" i="19"/>
  <c r="J23" i="19"/>
  <c r="H23" i="19"/>
  <c r="J93" i="19"/>
  <c r="H93" i="19"/>
  <c r="R79" i="19"/>
  <c r="P79" i="19"/>
  <c r="K76" i="26"/>
  <c r="J76" i="26"/>
  <c r="I76" i="26"/>
  <c r="L132" i="28"/>
  <c r="K132" i="28"/>
  <c r="J132" i="28"/>
  <c r="I132" i="28"/>
  <c r="M132" i="28"/>
  <c r="K160" i="13"/>
  <c r="J160" i="13"/>
  <c r="I160" i="13"/>
  <c r="K37" i="16"/>
  <c r="J37" i="16"/>
  <c r="I37" i="16"/>
  <c r="J132" i="18"/>
  <c r="I132" i="18"/>
  <c r="J48" i="18"/>
  <c r="I48" i="18"/>
  <c r="Q148" i="18"/>
  <c r="R148" i="18"/>
  <c r="Y8" i="18"/>
  <c r="X8" i="18"/>
  <c r="Y9" i="18"/>
  <c r="Y20" i="18"/>
  <c r="X20" i="18"/>
  <c r="J135" i="19"/>
  <c r="H135" i="19"/>
  <c r="J133" i="19"/>
  <c r="H133" i="19"/>
  <c r="X9" i="19"/>
  <c r="R21" i="19"/>
  <c r="P21" i="19"/>
  <c r="R23" i="19"/>
  <c r="P23" i="19"/>
  <c r="J35" i="19"/>
  <c r="H35" i="19"/>
  <c r="J37" i="19"/>
  <c r="H37" i="19"/>
  <c r="J91" i="19"/>
  <c r="H91" i="19"/>
  <c r="J63" i="22"/>
  <c r="L63" i="22"/>
  <c r="K63" i="22"/>
  <c r="K119" i="22"/>
  <c r="L119" i="22"/>
  <c r="J119" i="22"/>
  <c r="J20" i="28"/>
  <c r="I20" i="28"/>
  <c r="M20" i="28"/>
  <c r="L20" i="28"/>
  <c r="K20" i="28"/>
  <c r="J118" i="28"/>
  <c r="I118" i="28"/>
  <c r="M118" i="28"/>
  <c r="L118" i="28"/>
  <c r="K118" i="28"/>
  <c r="K198" i="3"/>
  <c r="J198" i="3"/>
  <c r="K187" i="3"/>
  <c r="J187" i="3"/>
  <c r="K51" i="16"/>
  <c r="J51" i="16"/>
  <c r="I51" i="16"/>
  <c r="J34" i="18"/>
  <c r="I34" i="18"/>
  <c r="J106" i="18"/>
  <c r="I106" i="18"/>
  <c r="J22" i="18"/>
  <c r="I22" i="18"/>
  <c r="R34" i="18"/>
  <c r="Q34" i="18"/>
  <c r="K147" i="17"/>
  <c r="J147" i="17"/>
  <c r="I147" i="17"/>
  <c r="I21" i="17"/>
  <c r="K21" i="17"/>
  <c r="J21" i="17"/>
  <c r="J8" i="18"/>
  <c r="I8" i="18"/>
  <c r="J9" i="18"/>
  <c r="J20" i="18"/>
  <c r="I20" i="18"/>
  <c r="W21" i="17"/>
  <c r="V21" i="17"/>
  <c r="U21" i="17"/>
  <c r="R93" i="19"/>
  <c r="P93" i="19"/>
  <c r="R135" i="19"/>
  <c r="P135" i="19"/>
  <c r="R133" i="19"/>
  <c r="P133" i="19"/>
  <c r="X21" i="19"/>
  <c r="X23" i="19"/>
  <c r="R35" i="19"/>
  <c r="P35" i="19"/>
  <c r="R37" i="19"/>
  <c r="P37" i="19"/>
  <c r="J49" i="19"/>
  <c r="H49" i="19"/>
  <c r="J51" i="19"/>
  <c r="H51" i="19"/>
  <c r="X21" i="22"/>
  <c r="W21" i="22"/>
  <c r="V21" i="22"/>
  <c r="K133" i="22"/>
  <c r="L133" i="22"/>
  <c r="J133" i="22"/>
  <c r="K90" i="26"/>
  <c r="J90" i="26"/>
  <c r="I90" i="26"/>
  <c r="M62" i="28"/>
  <c r="L62" i="28"/>
  <c r="K62" i="28"/>
  <c r="J62" i="28"/>
  <c r="I62" i="28"/>
  <c r="K18" i="2"/>
  <c r="J18" i="2"/>
  <c r="K71" i="2"/>
  <c r="J71" i="2"/>
  <c r="L71" i="2"/>
  <c r="L68" i="2"/>
  <c r="K68" i="2"/>
  <c r="J68" i="2"/>
  <c r="J129" i="3"/>
  <c r="K129" i="3"/>
  <c r="K118" i="3"/>
  <c r="J118" i="3"/>
  <c r="K189" i="3"/>
  <c r="J189" i="3"/>
  <c r="J200" i="3"/>
  <c r="K200" i="3"/>
  <c r="Y120" i="18"/>
  <c r="X120" i="18"/>
  <c r="Y36" i="18"/>
  <c r="X36" i="18"/>
  <c r="J92" i="18"/>
  <c r="I92" i="18"/>
  <c r="R90" i="18"/>
  <c r="Q90" i="18"/>
  <c r="R8" i="18"/>
  <c r="Q8" i="18"/>
  <c r="R9" i="18"/>
  <c r="R20" i="18"/>
  <c r="Q20" i="18"/>
  <c r="J105" i="19"/>
  <c r="H105" i="19"/>
  <c r="J161" i="19"/>
  <c r="H161" i="19"/>
  <c r="X135" i="19"/>
  <c r="X133" i="19"/>
  <c r="X35" i="19"/>
  <c r="X37" i="19"/>
  <c r="R49" i="19"/>
  <c r="P49" i="19"/>
  <c r="R51" i="19"/>
  <c r="P51" i="19"/>
  <c r="J63" i="19"/>
  <c r="H63" i="19"/>
  <c r="J65" i="19"/>
  <c r="H65" i="19"/>
  <c r="K48" i="26"/>
  <c r="J48" i="26"/>
  <c r="I48" i="26"/>
  <c r="J104" i="26"/>
  <c r="I104" i="26"/>
  <c r="K104" i="26"/>
  <c r="M76" i="28"/>
  <c r="L76" i="28"/>
  <c r="K76" i="28"/>
  <c r="J76" i="28"/>
  <c r="I76" i="28"/>
  <c r="K34" i="28"/>
  <c r="J34" i="28"/>
  <c r="I34" i="28"/>
  <c r="M34" i="28"/>
  <c r="L34" i="28"/>
  <c r="I104" i="28"/>
  <c r="M104" i="28"/>
  <c r="L104" i="28"/>
  <c r="K104" i="28"/>
  <c r="J104" i="28"/>
  <c r="I146" i="13"/>
  <c r="K146" i="13"/>
  <c r="J146" i="13"/>
  <c r="J90" i="13"/>
  <c r="I90" i="13"/>
  <c r="K90" i="13"/>
  <c r="K147" i="16"/>
  <c r="J147" i="16"/>
  <c r="I147" i="16"/>
  <c r="K93" i="16"/>
  <c r="J93" i="16"/>
  <c r="I93" i="16"/>
  <c r="J160" i="18"/>
  <c r="I160" i="18"/>
  <c r="J90" i="18"/>
  <c r="I90" i="18"/>
  <c r="I107" i="17"/>
  <c r="K107" i="17"/>
  <c r="J107" i="17"/>
  <c r="J79" i="19"/>
  <c r="H79" i="19"/>
  <c r="R121" i="19"/>
  <c r="P121" i="19"/>
  <c r="R119" i="19"/>
  <c r="P119" i="19"/>
  <c r="X161" i="19"/>
  <c r="X63" i="19"/>
  <c r="X65" i="19"/>
  <c r="R77" i="19"/>
  <c r="P77" i="19"/>
  <c r="R107" i="19"/>
  <c r="P107" i="19"/>
  <c r="R105" i="19"/>
  <c r="P105" i="19"/>
  <c r="M90" i="28"/>
  <c r="L90" i="28"/>
  <c r="K90" i="28"/>
  <c r="J90" i="28"/>
  <c r="I90" i="28"/>
  <c r="M160" i="28"/>
  <c r="L160" i="28"/>
  <c r="K160" i="28"/>
  <c r="J160" i="28"/>
  <c r="I160" i="28"/>
  <c r="K76" i="13"/>
  <c r="J76" i="13"/>
  <c r="I76" i="13"/>
  <c r="I118" i="13"/>
  <c r="K118" i="13"/>
  <c r="J118" i="13"/>
  <c r="J21" i="16"/>
  <c r="I21" i="16"/>
  <c r="K21" i="16"/>
  <c r="Y118" i="18"/>
  <c r="X118" i="18"/>
  <c r="I134" i="18"/>
  <c r="J134" i="18"/>
  <c r="J64" i="18"/>
  <c r="I64" i="18"/>
  <c r="R76" i="18"/>
  <c r="Q76" i="18"/>
  <c r="K35" i="17"/>
  <c r="J35" i="17"/>
  <c r="I35" i="17"/>
  <c r="J105" i="17"/>
  <c r="I105" i="17"/>
  <c r="K105" i="17"/>
  <c r="I63" i="17"/>
  <c r="K63" i="17"/>
  <c r="J63" i="17"/>
  <c r="J149" i="17"/>
  <c r="I149" i="17"/>
  <c r="K149" i="17"/>
  <c r="X107" i="19"/>
  <c r="X105" i="19"/>
  <c r="X79" i="19"/>
  <c r="J149" i="19"/>
  <c r="H149" i="19"/>
  <c r="J147" i="19"/>
  <c r="H147" i="19"/>
  <c r="X121" i="19"/>
  <c r="X119" i="19"/>
  <c r="X77" i="19"/>
  <c r="K146" i="26"/>
  <c r="J146" i="26"/>
  <c r="I146" i="26"/>
  <c r="K20" i="26"/>
  <c r="J20" i="26"/>
  <c r="I20" i="26"/>
  <c r="M146" i="28"/>
  <c r="L146" i="28"/>
  <c r="K146" i="28"/>
  <c r="J146" i="28"/>
  <c r="I146" i="28"/>
  <c r="J119" i="19"/>
  <c r="H119" i="19"/>
  <c r="R63" i="19"/>
  <c r="P63" i="19"/>
  <c r="J107" i="19"/>
  <c r="H107" i="19"/>
  <c r="L48" i="28"/>
  <c r="K48" i="28"/>
  <c r="J48" i="28"/>
  <c r="I48" i="28"/>
  <c r="M48" i="28"/>
  <c r="N16" i="41"/>
  <c r="M16" i="41"/>
  <c r="L16" i="41"/>
  <c r="M146" i="41"/>
  <c r="L146" i="41"/>
  <c r="O146" i="41"/>
  <c r="N146" i="41"/>
  <c r="J121" i="19"/>
  <c r="H121" i="19"/>
  <c r="K79" i="17"/>
  <c r="J79" i="17"/>
  <c r="I79" i="17"/>
  <c r="R161" i="19"/>
  <c r="P161" i="19"/>
  <c r="L77" i="22"/>
  <c r="K77" i="22"/>
  <c r="J77" i="22"/>
  <c r="I146" i="41"/>
  <c r="H146" i="41"/>
  <c r="K146" i="41" s="1"/>
  <c r="G146" i="41"/>
  <c r="O146" i="42"/>
  <c r="N146" i="42"/>
  <c r="L146" i="42"/>
  <c r="M146" i="42"/>
  <c r="J37" i="17"/>
  <c r="I37" i="17"/>
  <c r="K37" i="17"/>
  <c r="K131" i="3"/>
  <c r="J131" i="3"/>
  <c r="K120" i="3"/>
  <c r="J120" i="3"/>
  <c r="I146" i="43"/>
  <c r="H146" i="43"/>
  <c r="K146" i="43" s="1"/>
  <c r="G146" i="43"/>
  <c r="I62" i="26"/>
  <c r="K62" i="26"/>
  <c r="J62" i="26"/>
  <c r="M146" i="43"/>
  <c r="L146" i="43"/>
  <c r="O146" i="43"/>
  <c r="N146" i="43"/>
  <c r="R65" i="19"/>
  <c r="P65" i="19"/>
  <c r="I16" i="41"/>
  <c r="H16" i="41"/>
  <c r="J16" i="41"/>
  <c r="X51" i="19"/>
  <c r="K206" i="3"/>
  <c r="J206" i="3"/>
  <c r="K195" i="3"/>
  <c r="J195" i="3"/>
  <c r="R118" i="18"/>
  <c r="Q118" i="18"/>
  <c r="X49" i="19"/>
  <c r="J77" i="19"/>
  <c r="H77" i="19"/>
  <c r="X93" i="19"/>
  <c r="K118" i="26"/>
  <c r="J118" i="26"/>
  <c r="I118" i="26"/>
  <c r="T16" i="41"/>
  <c r="S16" i="41"/>
  <c r="Q16" i="41"/>
  <c r="P16" i="41"/>
  <c r="R16" i="41"/>
  <c r="K129" i="37"/>
  <c r="O129" i="37"/>
  <c r="M129" i="37"/>
  <c r="L129" i="37"/>
  <c r="N129" i="37"/>
  <c r="K119" i="16"/>
  <c r="J119" i="16"/>
  <c r="I119" i="16"/>
  <c r="L21" i="22"/>
  <c r="K21" i="22"/>
  <c r="J21" i="22"/>
  <c r="T161" i="19" l="1"/>
  <c r="T149" i="19"/>
  <c r="T147" i="19"/>
  <c r="T135" i="19"/>
  <c r="T133" i="19"/>
  <c r="T121" i="19"/>
  <c r="T119" i="19"/>
  <c r="T105" i="19"/>
  <c r="T79" i="19"/>
  <c r="S7" i="19"/>
  <c r="T107" i="19"/>
  <c r="T91" i="19"/>
  <c r="T93" i="19"/>
  <c r="T77" i="19"/>
  <c r="T65" i="19"/>
  <c r="T63" i="19"/>
  <c r="T51" i="19"/>
  <c r="T49" i="19"/>
  <c r="T37" i="19"/>
  <c r="T35" i="19"/>
  <c r="T23" i="19"/>
  <c r="T21" i="19"/>
  <c r="T9" i="19"/>
  <c r="U79" i="19"/>
  <c r="U105" i="19"/>
  <c r="Z105" i="19" s="1"/>
  <c r="U9" i="19"/>
  <c r="Z13" i="19" s="1"/>
  <c r="U21" i="19"/>
  <c r="Z21" i="19" s="1"/>
  <c r="U23" i="19"/>
  <c r="Z27" i="19"/>
  <c r="U35" i="19"/>
  <c r="Z35" i="19" s="1"/>
  <c r="U37" i="19"/>
  <c r="Z37" i="19" s="1"/>
  <c r="U49" i="19"/>
  <c r="Z49" i="19" s="1"/>
  <c r="U51" i="19"/>
  <c r="Z55" i="19"/>
  <c r="U63" i="19"/>
  <c r="Z63" i="19" s="1"/>
  <c r="U65" i="19"/>
  <c r="Z65" i="19" s="1"/>
  <c r="U77" i="19"/>
  <c r="Z77" i="19" s="1"/>
  <c r="U93" i="19"/>
  <c r="Z83" i="19"/>
  <c r="U91" i="19"/>
  <c r="Z91" i="19" s="1"/>
  <c r="U107" i="19"/>
  <c r="Z107" i="19" s="1"/>
  <c r="U119" i="19"/>
  <c r="Z111" i="19"/>
  <c r="U121" i="19"/>
  <c r="U133" i="19"/>
  <c r="Z133" i="19" s="1"/>
  <c r="Z125" i="19"/>
  <c r="U135" i="19"/>
  <c r="Z136" i="19"/>
  <c r="U147" i="19"/>
  <c r="Z139" i="19"/>
  <c r="U149" i="19"/>
  <c r="U161" i="19"/>
  <c r="Z161" i="19" s="1"/>
  <c r="Z153" i="19"/>
  <c r="L161" i="19"/>
  <c r="L149" i="19"/>
  <c r="L147" i="19"/>
  <c r="L135" i="19"/>
  <c r="L133" i="19"/>
  <c r="L121" i="19"/>
  <c r="L119" i="19"/>
  <c r="L91" i="19"/>
  <c r="K7" i="19"/>
  <c r="L93" i="19"/>
  <c r="L105" i="19"/>
  <c r="L79" i="19"/>
  <c r="L107" i="19"/>
  <c r="L77" i="19"/>
  <c r="L65" i="19"/>
  <c r="L63" i="19"/>
  <c r="L51" i="19"/>
  <c r="L49" i="19"/>
  <c r="L37" i="19"/>
  <c r="L35" i="19"/>
  <c r="L23" i="19"/>
  <c r="L21" i="19"/>
  <c r="L9" i="19"/>
  <c r="D161" i="19"/>
  <c r="D149" i="19"/>
  <c r="D147" i="19"/>
  <c r="D135" i="19"/>
  <c r="D133" i="19"/>
  <c r="D121" i="19"/>
  <c r="D119" i="19"/>
  <c r="C7" i="19"/>
  <c r="D105" i="19"/>
  <c r="D79" i="19"/>
  <c r="D107" i="19"/>
  <c r="D91" i="19"/>
  <c r="D93" i="19"/>
  <c r="D77" i="19"/>
  <c r="D65" i="19"/>
  <c r="D63" i="19"/>
  <c r="D51" i="19"/>
  <c r="D49" i="19"/>
  <c r="D37" i="19"/>
  <c r="D35" i="19"/>
  <c r="D23" i="19"/>
  <c r="D21" i="19"/>
  <c r="D9" i="19"/>
  <c r="Z147" i="19" l="1"/>
  <c r="Z119" i="19"/>
  <c r="Z69" i="19"/>
  <c r="Z41" i="19"/>
  <c r="Z9" i="19"/>
  <c r="Z160" i="19"/>
  <c r="Z151" i="19"/>
  <c r="Z138" i="19"/>
  <c r="Z126" i="19"/>
  <c r="Z113" i="19"/>
  <c r="Z85" i="19"/>
  <c r="Z87" i="19"/>
  <c r="Z60" i="19"/>
  <c r="Z47" i="19"/>
  <c r="Z34" i="19"/>
  <c r="Z25" i="19"/>
  <c r="Z12" i="19"/>
  <c r="Z159" i="19"/>
  <c r="Z146" i="19"/>
  <c r="Z137" i="19"/>
  <c r="Z124" i="19"/>
  <c r="Z112" i="19"/>
  <c r="Z109" i="19"/>
  <c r="Z76" i="19"/>
  <c r="Z72" i="19"/>
  <c r="Z59" i="19"/>
  <c r="Z46" i="19"/>
  <c r="Z33" i="19"/>
  <c r="Z20" i="19"/>
  <c r="Z11" i="19"/>
  <c r="Z127" i="19"/>
  <c r="Z158" i="19"/>
  <c r="Z145" i="19"/>
  <c r="Z132" i="19"/>
  <c r="Z123" i="19"/>
  <c r="Z98" i="19"/>
  <c r="Z100" i="19"/>
  <c r="Z74" i="19"/>
  <c r="Z71" i="19"/>
  <c r="Z58" i="19"/>
  <c r="Z45" i="19"/>
  <c r="Z32" i="19"/>
  <c r="Z19" i="19"/>
  <c r="Z88" i="19"/>
  <c r="Z96" i="19"/>
  <c r="Z157" i="19"/>
  <c r="Z144" i="19"/>
  <c r="Z131" i="19"/>
  <c r="Z118" i="19"/>
  <c r="Z89" i="19"/>
  <c r="Z101" i="19"/>
  <c r="Z103" i="19"/>
  <c r="Z70" i="19"/>
  <c r="Z57" i="19"/>
  <c r="Z44" i="19"/>
  <c r="Z31" i="19"/>
  <c r="Z18" i="19"/>
  <c r="Z73" i="19"/>
  <c r="Z140" i="19"/>
  <c r="Z61" i="19"/>
  <c r="Z39" i="19"/>
  <c r="Z14" i="19"/>
  <c r="Z156" i="19"/>
  <c r="Z143" i="19"/>
  <c r="Z130" i="19"/>
  <c r="Z117" i="19"/>
  <c r="Z81" i="19"/>
  <c r="Z84" i="19"/>
  <c r="Z95" i="19"/>
  <c r="Z68" i="19"/>
  <c r="Z56" i="19"/>
  <c r="Z43" i="19"/>
  <c r="Z30" i="19"/>
  <c r="Z17" i="19"/>
  <c r="Z114" i="19"/>
  <c r="Z155" i="19"/>
  <c r="Z142" i="19"/>
  <c r="Z129" i="19"/>
  <c r="Z116" i="19"/>
  <c r="Z99" i="19"/>
  <c r="Z75" i="19"/>
  <c r="Z86" i="19"/>
  <c r="Z67" i="19"/>
  <c r="Z54" i="19"/>
  <c r="Z42" i="19"/>
  <c r="Z29" i="19"/>
  <c r="Z16" i="19"/>
  <c r="Z82" i="19"/>
  <c r="Z154" i="19"/>
  <c r="Z141" i="19"/>
  <c r="Z128" i="19"/>
  <c r="Z115" i="19"/>
  <c r="Z90" i="19"/>
  <c r="Z110" i="19"/>
  <c r="Z104" i="19"/>
  <c r="Z62" i="19"/>
  <c r="Z53" i="19"/>
  <c r="Z40" i="19"/>
  <c r="Z28" i="19"/>
  <c r="Z15" i="19"/>
  <c r="Z152" i="19"/>
  <c r="Z102" i="19"/>
  <c r="Z48" i="19"/>
  <c r="Z26" i="19"/>
  <c r="Z135" i="19"/>
  <c r="Z108" i="19"/>
  <c r="Z66" i="19"/>
  <c r="Z38" i="19"/>
  <c r="Z10" i="19"/>
  <c r="Z97" i="19"/>
  <c r="Z150" i="19"/>
  <c r="Z122" i="19"/>
  <c r="Z93" i="19"/>
  <c r="Z51" i="19"/>
  <c r="Z23" i="19"/>
  <c r="Z79" i="19"/>
  <c r="Z149" i="19"/>
  <c r="Z121" i="19"/>
  <c r="Z94" i="19"/>
  <c r="Z52" i="19"/>
  <c r="Z24" i="19"/>
  <c r="Z80" i="19"/>
  <c r="I160" i="19"/>
  <c r="I159" i="19"/>
  <c r="I158" i="19"/>
  <c r="I157" i="19"/>
  <c r="I156" i="19"/>
  <c r="I155" i="19"/>
  <c r="I154" i="19"/>
  <c r="I152" i="19"/>
  <c r="I151" i="19"/>
  <c r="I146" i="19"/>
  <c r="I145" i="19"/>
  <c r="I144" i="19"/>
  <c r="I143" i="19"/>
  <c r="I142" i="19"/>
  <c r="I141" i="19"/>
  <c r="I140" i="19"/>
  <c r="I138" i="19"/>
  <c r="I137" i="19"/>
  <c r="I132" i="19"/>
  <c r="I131" i="19"/>
  <c r="I130" i="19"/>
  <c r="I129" i="19"/>
  <c r="I128" i="19"/>
  <c r="I127" i="19"/>
  <c r="I126" i="19"/>
  <c r="I124" i="19"/>
  <c r="I123" i="19"/>
  <c r="I118" i="19"/>
  <c r="I117" i="19"/>
  <c r="I116" i="19"/>
  <c r="I115" i="19"/>
  <c r="I114" i="19"/>
  <c r="I113" i="19"/>
  <c r="I112" i="19"/>
  <c r="I102" i="19"/>
  <c r="I85" i="19"/>
  <c r="I76" i="19"/>
  <c r="I75" i="19"/>
  <c r="I73" i="19"/>
  <c r="I72" i="19"/>
  <c r="I71" i="19"/>
  <c r="I70" i="19"/>
  <c r="I68" i="19"/>
  <c r="I67" i="19"/>
  <c r="I62" i="19"/>
  <c r="I61" i="19"/>
  <c r="I60" i="19"/>
  <c r="I59" i="19"/>
  <c r="I58" i="19"/>
  <c r="I57" i="19"/>
  <c r="I56" i="19"/>
  <c r="I54" i="19"/>
  <c r="I53" i="19"/>
  <c r="I48" i="19"/>
  <c r="I47" i="19"/>
  <c r="I46" i="19"/>
  <c r="I45" i="19"/>
  <c r="I44" i="19"/>
  <c r="I43" i="19"/>
  <c r="I42" i="19"/>
  <c r="I40" i="19"/>
  <c r="I39" i="19"/>
  <c r="I34" i="19"/>
  <c r="I33" i="19"/>
  <c r="I32" i="19"/>
  <c r="I31" i="19"/>
  <c r="I30" i="19"/>
  <c r="I29" i="19"/>
  <c r="I28" i="19"/>
  <c r="I26" i="19"/>
  <c r="I25" i="19"/>
  <c r="I20" i="19"/>
  <c r="I19" i="19"/>
  <c r="I18" i="19"/>
  <c r="I17" i="19"/>
  <c r="I16" i="19"/>
  <c r="I15" i="19"/>
  <c r="I14" i="19"/>
  <c r="I12" i="19"/>
  <c r="I11" i="19"/>
  <c r="I103" i="19"/>
  <c r="I95" i="19"/>
  <c r="I86" i="19"/>
  <c r="I104" i="19"/>
  <c r="I96" i="19"/>
  <c r="I87" i="19"/>
  <c r="I74" i="19"/>
  <c r="I88" i="19"/>
  <c r="I98" i="19"/>
  <c r="I89" i="19"/>
  <c r="I81" i="19"/>
  <c r="I99" i="19"/>
  <c r="I90" i="19"/>
  <c r="I82" i="19"/>
  <c r="I109" i="19"/>
  <c r="I100" i="19"/>
  <c r="I110" i="19"/>
  <c r="I101" i="19"/>
  <c r="I84" i="19"/>
  <c r="I7" i="19"/>
  <c r="Q160" i="19"/>
  <c r="Q159" i="19"/>
  <c r="Q158" i="19"/>
  <c r="Q157" i="19"/>
  <c r="Q156" i="19"/>
  <c r="Q155" i="19"/>
  <c r="Q154" i="19"/>
  <c r="Q152" i="19"/>
  <c r="Q151" i="19"/>
  <c r="Q146" i="19"/>
  <c r="Q145" i="19"/>
  <c r="Q144" i="19"/>
  <c r="Q143" i="19"/>
  <c r="Q142" i="19"/>
  <c r="Q141" i="19"/>
  <c r="Q140" i="19"/>
  <c r="Q138" i="19"/>
  <c r="Q137" i="19"/>
  <c r="Q132" i="19"/>
  <c r="Q131" i="19"/>
  <c r="Q130" i="19"/>
  <c r="Q129" i="19"/>
  <c r="Q128" i="19"/>
  <c r="Q127" i="19"/>
  <c r="Q126" i="19"/>
  <c r="Q124" i="19"/>
  <c r="Q123" i="19"/>
  <c r="Q118" i="19"/>
  <c r="Q117" i="19"/>
  <c r="Q116" i="19"/>
  <c r="Q115" i="19"/>
  <c r="Q114" i="19"/>
  <c r="Q113" i="19"/>
  <c r="Q112" i="19"/>
  <c r="Q99" i="19"/>
  <c r="Q90" i="19"/>
  <c r="Q82" i="19"/>
  <c r="Q73" i="19"/>
  <c r="Q72" i="19"/>
  <c r="Q71" i="19"/>
  <c r="Q70" i="19"/>
  <c r="Q68" i="19"/>
  <c r="Q67" i="19"/>
  <c r="Q62" i="19"/>
  <c r="Q61" i="19"/>
  <c r="Q60" i="19"/>
  <c r="Q59" i="19"/>
  <c r="Q58" i="19"/>
  <c r="Q57" i="19"/>
  <c r="Q56" i="19"/>
  <c r="Q54" i="19"/>
  <c r="Q53" i="19"/>
  <c r="Q48" i="19"/>
  <c r="Q47" i="19"/>
  <c r="Q46" i="19"/>
  <c r="Q45" i="19"/>
  <c r="Q44" i="19"/>
  <c r="Q43" i="19"/>
  <c r="Q42" i="19"/>
  <c r="Q40" i="19"/>
  <c r="Q39" i="19"/>
  <c r="Q34" i="19"/>
  <c r="Q33" i="19"/>
  <c r="Q32" i="19"/>
  <c r="Q31" i="19"/>
  <c r="Q30" i="19"/>
  <c r="Q29" i="19"/>
  <c r="Q28" i="19"/>
  <c r="Q26" i="19"/>
  <c r="Q25" i="19"/>
  <c r="Q20" i="19"/>
  <c r="Q19" i="19"/>
  <c r="Q18" i="19"/>
  <c r="Q17" i="19"/>
  <c r="Q16" i="19"/>
  <c r="Q15" i="19"/>
  <c r="Q14" i="19"/>
  <c r="Q12" i="19"/>
  <c r="Q11" i="19"/>
  <c r="Q109" i="19"/>
  <c r="Q100" i="19"/>
  <c r="Q110" i="19"/>
  <c r="Q101" i="19"/>
  <c r="Q84" i="19"/>
  <c r="Q75" i="19"/>
  <c r="Q102" i="19"/>
  <c r="Q85" i="19"/>
  <c r="Q76" i="19"/>
  <c r="Q103" i="19"/>
  <c r="Q95" i="19"/>
  <c r="Q86" i="19"/>
  <c r="Q74" i="19"/>
  <c r="Q104" i="19"/>
  <c r="Q96" i="19"/>
  <c r="Q87" i="19"/>
  <c r="Q88" i="19"/>
  <c r="Q98" i="19"/>
  <c r="Q89" i="19"/>
  <c r="Q81" i="19"/>
  <c r="Q7" i="19"/>
  <c r="Y160" i="19"/>
  <c r="Y159" i="19"/>
  <c r="Y158" i="19"/>
  <c r="Y157" i="19"/>
  <c r="Y156" i="19"/>
  <c r="Y155" i="19"/>
  <c r="Y154" i="19"/>
  <c r="Y152" i="19"/>
  <c r="Y151" i="19"/>
  <c r="Y146" i="19"/>
  <c r="Y145" i="19"/>
  <c r="Y144" i="19"/>
  <c r="Y143" i="19"/>
  <c r="Y142" i="19"/>
  <c r="Y141" i="19"/>
  <c r="Y140" i="19"/>
  <c r="Y138" i="19"/>
  <c r="Y137" i="19"/>
  <c r="Y132" i="19"/>
  <c r="Y131" i="19"/>
  <c r="Y130" i="19"/>
  <c r="Y129" i="19"/>
  <c r="Y128" i="19"/>
  <c r="Y127" i="19"/>
  <c r="Y126" i="19"/>
  <c r="Y124" i="19"/>
  <c r="Y123" i="19"/>
  <c r="Y118" i="19"/>
  <c r="Y117" i="19"/>
  <c r="Y116" i="19"/>
  <c r="Y115" i="19"/>
  <c r="Y114" i="19"/>
  <c r="Y113" i="19"/>
  <c r="Y112" i="19"/>
  <c r="Y104" i="19"/>
  <c r="Y96" i="19"/>
  <c r="Y87" i="19"/>
  <c r="Y72" i="19"/>
  <c r="Y71" i="19"/>
  <c r="Y70" i="19"/>
  <c r="Y68" i="19"/>
  <c r="Y67" i="19"/>
  <c r="Y62" i="19"/>
  <c r="Y61" i="19"/>
  <c r="Y60" i="19"/>
  <c r="Y59" i="19"/>
  <c r="Y58" i="19"/>
  <c r="Y57" i="19"/>
  <c r="Y56" i="19"/>
  <c r="Y54" i="19"/>
  <c r="Y53" i="19"/>
  <c r="Y48" i="19"/>
  <c r="Y47" i="19"/>
  <c r="Y46" i="19"/>
  <c r="Y45" i="19"/>
  <c r="Y44" i="19"/>
  <c r="Y43" i="19"/>
  <c r="Y42" i="19"/>
  <c r="Y40" i="19"/>
  <c r="Y39" i="19"/>
  <c r="Y34" i="19"/>
  <c r="Y33" i="19"/>
  <c r="Y32" i="19"/>
  <c r="Y31" i="19"/>
  <c r="Y30" i="19"/>
  <c r="Y29" i="19"/>
  <c r="Y28" i="19"/>
  <c r="Y26" i="19"/>
  <c r="Y25" i="19"/>
  <c r="Y20" i="19"/>
  <c r="Y19" i="19"/>
  <c r="Y18" i="19"/>
  <c r="Y17" i="19"/>
  <c r="Y16" i="19"/>
  <c r="Y15" i="19"/>
  <c r="Y14" i="19"/>
  <c r="Y12" i="19"/>
  <c r="Y11" i="19"/>
  <c r="Y88" i="19"/>
  <c r="Y73" i="19"/>
  <c r="Y98" i="19"/>
  <c r="Y89" i="19"/>
  <c r="Y81" i="19"/>
  <c r="Y99" i="19"/>
  <c r="Y90" i="19"/>
  <c r="Y82" i="19"/>
  <c r="Y109" i="19"/>
  <c r="Y100" i="19"/>
  <c r="Y110" i="19"/>
  <c r="Y101" i="19"/>
  <c r="Y84" i="19"/>
  <c r="Y75" i="19"/>
  <c r="Y102" i="19"/>
  <c r="Y85" i="19"/>
  <c r="Y76" i="19"/>
  <c r="Y74" i="19"/>
  <c r="Y103" i="19"/>
  <c r="Y95" i="19"/>
  <c r="Y86" i="19"/>
  <c r="Y7" i="19"/>
  <c r="S93" i="19" l="1"/>
  <c r="Y93" i="19" s="1"/>
  <c r="Y94" i="19"/>
  <c r="S91" i="19"/>
  <c r="Y91" i="19" s="1"/>
  <c r="Y83" i="19"/>
  <c r="S107" i="19"/>
  <c r="Y107" i="19" s="1"/>
  <c r="Y108" i="19"/>
  <c r="S79" i="19"/>
  <c r="Y79" i="19" s="1"/>
  <c r="Y80" i="19"/>
  <c r="S9" i="19"/>
  <c r="Y9" i="19" s="1"/>
  <c r="Y10" i="19"/>
  <c r="S21" i="19"/>
  <c r="Y21" i="19" s="1"/>
  <c r="Y13" i="19"/>
  <c r="S23" i="19"/>
  <c r="Y23" i="19" s="1"/>
  <c r="Y24" i="19"/>
  <c r="S35" i="19"/>
  <c r="Y35" i="19" s="1"/>
  <c r="Y27" i="19"/>
  <c r="S37" i="19"/>
  <c r="Y37" i="19" s="1"/>
  <c r="Y38" i="19"/>
  <c r="S49" i="19"/>
  <c r="Y49" i="19" s="1"/>
  <c r="Y41" i="19"/>
  <c r="S51" i="19"/>
  <c r="Y51" i="19" s="1"/>
  <c r="Y52" i="19"/>
  <c r="S63" i="19"/>
  <c r="Y63" i="19" s="1"/>
  <c r="Y55" i="19"/>
  <c r="S65" i="19"/>
  <c r="Y65" i="19" s="1"/>
  <c r="Y66" i="19"/>
  <c r="S77" i="19"/>
  <c r="Y77" i="19" s="1"/>
  <c r="Y69" i="19"/>
  <c r="S119" i="19"/>
  <c r="Y119" i="19" s="1"/>
  <c r="Y111" i="19"/>
  <c r="S121" i="19"/>
  <c r="Y121" i="19" s="1"/>
  <c r="Y122" i="19"/>
  <c r="S133" i="19"/>
  <c r="Y133" i="19" s="1"/>
  <c r="Y125" i="19"/>
  <c r="S135" i="19"/>
  <c r="Y135" i="19" s="1"/>
  <c r="Y136" i="19"/>
  <c r="S147" i="19"/>
  <c r="Y147" i="19" s="1"/>
  <c r="Y139" i="19"/>
  <c r="S149" i="19"/>
  <c r="Y149" i="19" s="1"/>
  <c r="Y150" i="19"/>
  <c r="S161" i="19"/>
  <c r="Y161" i="19" s="1"/>
  <c r="Y153" i="19"/>
  <c r="K79" i="19"/>
  <c r="Q79" i="19" s="1"/>
  <c r="Q80" i="19"/>
  <c r="K105" i="19"/>
  <c r="Q105" i="19" s="1"/>
  <c r="Q97" i="19"/>
  <c r="K93" i="19"/>
  <c r="Q93" i="19" s="1"/>
  <c r="Q94" i="19"/>
  <c r="K91" i="19"/>
  <c r="Q91" i="19" s="1"/>
  <c r="Q83" i="19"/>
  <c r="K9" i="19"/>
  <c r="Q9" i="19" s="1"/>
  <c r="Q10" i="19"/>
  <c r="K21" i="19"/>
  <c r="Q21" i="19" s="1"/>
  <c r="Q13" i="19"/>
  <c r="K23" i="19"/>
  <c r="Q23" i="19" s="1"/>
  <c r="Q24" i="19"/>
  <c r="K35" i="19"/>
  <c r="Q35" i="19" s="1"/>
  <c r="Q27" i="19"/>
  <c r="K37" i="19"/>
  <c r="Q37" i="19" s="1"/>
  <c r="Q38" i="19"/>
  <c r="K49" i="19"/>
  <c r="Q49" i="19" s="1"/>
  <c r="Q41" i="19"/>
  <c r="K51" i="19"/>
  <c r="Q51" i="19" s="1"/>
  <c r="Q52" i="19"/>
  <c r="K63" i="19"/>
  <c r="Q63" i="19" s="1"/>
  <c r="Q55" i="19"/>
  <c r="K65" i="19"/>
  <c r="Q65" i="19" s="1"/>
  <c r="Q66" i="19"/>
  <c r="K77" i="19"/>
  <c r="Q77" i="19" s="1"/>
  <c r="Q69" i="19"/>
  <c r="K107" i="19"/>
  <c r="Q107" i="19" s="1"/>
  <c r="Q108" i="19"/>
  <c r="K119" i="19"/>
  <c r="Q119" i="19" s="1"/>
  <c r="Q111" i="19"/>
  <c r="K121" i="19"/>
  <c r="Q121" i="19" s="1"/>
  <c r="Q122" i="19"/>
  <c r="K133" i="19"/>
  <c r="Q133" i="19" s="1"/>
  <c r="Q125" i="19"/>
  <c r="K135" i="19"/>
  <c r="Q135" i="19" s="1"/>
  <c r="Q136" i="19"/>
  <c r="K147" i="19"/>
  <c r="Q147" i="19" s="1"/>
  <c r="Q139" i="19"/>
  <c r="K149" i="19"/>
  <c r="Q149" i="19" s="1"/>
  <c r="Q150" i="19"/>
  <c r="K161" i="19"/>
  <c r="Q161" i="19" s="1"/>
  <c r="Q153" i="19"/>
  <c r="C91" i="19"/>
  <c r="I91" i="19" s="1"/>
  <c r="I83" i="19"/>
  <c r="C107" i="19"/>
  <c r="I107" i="19" s="1"/>
  <c r="I108" i="19"/>
  <c r="C79" i="19"/>
  <c r="I79" i="19" s="1"/>
  <c r="I80" i="19"/>
  <c r="C105" i="19"/>
  <c r="I105" i="19" s="1"/>
  <c r="I97" i="19"/>
  <c r="C9" i="19"/>
  <c r="I9" i="19" s="1"/>
  <c r="I10" i="19"/>
  <c r="C21" i="19"/>
  <c r="I21" i="19" s="1"/>
  <c r="I13" i="19"/>
  <c r="C23" i="19"/>
  <c r="I23" i="19" s="1"/>
  <c r="I24" i="19"/>
  <c r="C35" i="19"/>
  <c r="I35" i="19" s="1"/>
  <c r="I27" i="19"/>
  <c r="C37" i="19"/>
  <c r="I37" i="19" s="1"/>
  <c r="I38" i="19"/>
  <c r="C49" i="19"/>
  <c r="I49" i="19" s="1"/>
  <c r="I41" i="19"/>
  <c r="C51" i="19"/>
  <c r="I51" i="19" s="1"/>
  <c r="I52" i="19"/>
  <c r="C63" i="19"/>
  <c r="I63" i="19" s="1"/>
  <c r="I55" i="19"/>
  <c r="C65" i="19"/>
  <c r="I65" i="19" s="1"/>
  <c r="I66" i="19"/>
  <c r="C77" i="19"/>
  <c r="I77" i="19" s="1"/>
  <c r="I69" i="19"/>
  <c r="C93" i="19"/>
  <c r="I93" i="19" s="1"/>
  <c r="I94" i="19"/>
  <c r="C119" i="19"/>
  <c r="I119" i="19" s="1"/>
  <c r="I111" i="19"/>
  <c r="C121" i="19"/>
  <c r="I121" i="19" s="1"/>
  <c r="I122" i="19"/>
  <c r="C133" i="19"/>
  <c r="I133" i="19" s="1"/>
  <c r="I125" i="19"/>
  <c r="C135" i="19"/>
  <c r="I135" i="19" s="1"/>
  <c r="I136" i="19"/>
  <c r="C147" i="19"/>
  <c r="I147" i="19" s="1"/>
  <c r="I139" i="19"/>
  <c r="C149" i="19"/>
  <c r="I149" i="19" s="1"/>
  <c r="I150" i="19"/>
  <c r="C161" i="19"/>
  <c r="I161" i="19" s="1"/>
  <c r="I153" i="19"/>
  <c r="S105" i="19"/>
  <c r="Y105" i="19" s="1"/>
  <c r="Y97" i="19"/>
</calcChain>
</file>

<file path=xl/sharedStrings.xml><?xml version="1.0" encoding="utf-8"?>
<sst xmlns="http://schemas.openxmlformats.org/spreadsheetml/2006/main" count="5333" uniqueCount="323">
  <si>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</si>
  <si>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</si>
  <si>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</si>
  <si>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</si>
  <si>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</si>
  <si>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</si>
  <si>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</si>
  <si>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</si>
  <si>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</si>
  <si>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</si>
  <si>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</si>
  <si>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</si>
  <si>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</si>
  <si>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</si>
  <si>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</si>
  <si>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</si>
  <si>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</si>
  <si>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</si>
  <si>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</si>
  <si>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</si>
  <si>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</si>
  <si>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</si>
  <si>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</si>
  <si>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</si>
  <si>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</si>
  <si>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</si>
  <si>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</si>
  <si>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</si>
  <si>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</si>
  <si>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</si>
  <si>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</si>
  <si>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</si>
  <si>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</si>
  <si>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</si>
  <si>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</si>
  <si>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</si>
  <si>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</si>
  <si>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</si>
  <si>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</si>
  <si>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</si>
  <si>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</si>
  <si>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</si>
  <si>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</si>
  <si>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</si>
  <si>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</si>
  <si>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</si>
  <si>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</si>
  <si>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</si>
  <si>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</si>
  <si>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</si>
  <si>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</si>
  <si>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</si>
  <si>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</si>
  <si>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</si>
  <si>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</si>
  <si>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</si>
  <si>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</si>
  <si>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</si>
  <si>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</si>
  <si>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</si>
  <si>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</si>
  <si>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</si>
  <si>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</si>
  <si>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</si>
  <si>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</si>
  <si>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</si>
  <si>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</si>
  <si>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</si>
  <si>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</si>
  <si>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</si>
  <si>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</si>
  <si>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</si>
  <si>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</si>
  <si>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</si>
  <si>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</si>
  <si>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</si>
  <si>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</si>
  <si>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</si>
  <si>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</si>
  <si>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</si>
  <si>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</si>
  <si>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</si>
  <si>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</si>
  <si>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</si>
  <si>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</si>
  <si>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</si>
  <si>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</si>
  <si>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</si>
  <si>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</si>
  <si>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</si>
  <si>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</si>
  <si>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</si>
  <si>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</si>
  <si>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</si>
  <si>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</si>
  <si>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</si>
  <si>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</si>
  <si>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</si>
  <si>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</si>
  <si>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</si>
  <si>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</si>
  <si>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</si>
  <si>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</si>
  <si>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</si>
  <si>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</si>
  <si>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</si>
  <si>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</si>
  <si>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</si>
  <si>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</si>
  <si>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</si>
  <si>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</si>
  <si>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</si>
  <si>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</si>
  <si>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</si>
  <si>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</si>
  <si>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</si>
  <si>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</si>
  <si>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</si>
  <si>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</si>
  <si>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</si>
  <si>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</si>
  <si>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</si>
  <si>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</si>
  <si>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</si>
  <si>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</si>
  <si>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</si>
  <si>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</si>
  <si>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</si>
  <si>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</si>
  <si>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</si>
  <si>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</si>
  <si>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</si>
  <si>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</si>
  <si>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</si>
  <si>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</si>
  <si>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</si>
  <si>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</si>
  <si>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</si>
  <si>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</si>
  <si>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</si>
  <si>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</si>
  <si>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</si>
  <si>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</si>
  <si>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</si>
  <si>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</si>
  <si>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</si>
  <si>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</si>
  <si>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</si>
  <si>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</si>
  <si>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</si>
  <si>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</si>
  <si>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</si>
  <si>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</si>
  <si>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</si>
  <si>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</si>
  <si>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</si>
  <si>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</si>
  <si>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</si>
  <si>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</si>
  <si>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</si>
  <si>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</si>
  <si>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</si>
  <si>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</si>
  <si>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</si>
  <si>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</si>
  <si>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</si>
  <si>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</si>
  <si>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</si>
  <si>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</si>
  <si>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</si>
  <si>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</si>
  <si>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</si>
  <si>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</si>
  <si>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</si>
  <si>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</si>
  <si>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</si>
  <si>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</si>
  <si>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</si>
  <si>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</si>
  <si>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</si>
  <si>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</si>
  <si>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</si>
  <si>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</si>
  <si>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</si>
  <si>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</si>
  <si>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</si>
  <si>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</si>
  <si>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</si>
  <si>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</si>
  <si>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</si>
  <si>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</si>
  <si>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</si>
  <si>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</si>
  <si>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</si>
  <si>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</si>
  <si>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</si>
  <si>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</si>
  <si>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</si>
  <si>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</si>
  <si>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</si>
  <si>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</si>
  <si>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</si>
  <si>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</si>
  <si>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</si>
  <si>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</si>
  <si>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</si>
  <si>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</si>
  <si>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enero 2025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</si>
  <si>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</si>
  <si>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</si>
  <si>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</si>
  <si>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</si>
  <si>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</si>
  <si>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</si>
  <si>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</si>
  <si>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</si>
  <si>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</si>
  <si>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</si>
  <si>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</si>
  <si>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</si>
  <si>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</si>
  <si>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</si>
  <si>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enero 2021</t>
  </si>
  <si>
    <t>enero 2022</t>
  </si>
  <si>
    <t>enero 2023</t>
  </si>
  <si>
    <t>enero 2024</t>
  </si>
  <si>
    <t>enero 2025</t>
  </si>
  <si>
    <t>-</t>
  </si>
  <si>
    <t>acumulado a enero 2021</t>
  </si>
  <si>
    <t>acumulado a enero 2022</t>
  </si>
  <si>
    <t>acumulado a enero 2023</t>
  </si>
  <si>
    <t>acumulado a enero 2024</t>
  </si>
  <si>
    <t>acumulado a enero 2025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</si>
  <si>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</si>
  <si>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</si>
  <si>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</si>
  <si>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</si>
  <si>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</si>
  <si>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</si>
  <si>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</si>
  <si>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</si>
  <si>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</si>
  <si>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</si>
  <si>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</si>
  <si>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</si>
  <si>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23/22</t>
  </si>
  <si>
    <t>var 24/23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</si>
  <si>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</si>
  <si>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</si>
  <si>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</si>
  <si>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</si>
  <si>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</si>
  <si>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</si>
  <si>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</si>
  <si>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</si>
  <si>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enero 2020</t>
  </si>
  <si>
    <t>Viajeros entrados en los establecimientos alojativos de San Cristóbal de La Laguna según lugar de residencia (hotel + apartamento)</t>
  </si>
  <si>
    <t>acumulado enero 2020</t>
  </si>
  <si>
    <t>acumulado enero 2021</t>
  </si>
  <si>
    <t>acumulado enero 2022</t>
  </si>
  <si>
    <t>acumulado enero 2023</t>
  </si>
  <si>
    <t>acumulado enero 2024</t>
  </si>
  <si>
    <t>acumulado enero 2025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</si>
  <si>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</si>
  <si>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</si>
  <si>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Viajeros alojados en los establecimientos alojativos de San Cristóbal de La Laguna según lugar de residencia (hotel + apartamento)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</si>
  <si>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</si>
  <si>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</si>
  <si>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25/24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</si>
  <si>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</si>
  <si>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</si>
  <si>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</si>
  <si>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</si>
  <si>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</si>
  <si>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</si>
  <si>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</si>
  <si>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</si>
  <si>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</si>
  <si>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</si>
  <si>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</si>
  <si>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</si>
  <si>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</si>
  <si>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</si>
  <si>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</si>
  <si>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</si>
  <si>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</si>
  <si>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</si>
  <si>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</si>
  <si>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</si>
  <si>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</si>
  <si>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</si>
  <si>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</si>
  <si>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</si>
  <si>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</si>
  <si>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</si>
  <si>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</si>
  <si>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</si>
  <si>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</si>
  <si>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</si>
  <si>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</si>
  <si>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</si>
  <si>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</si>
  <si>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</si>
  <si>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</si>
  <si>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</si>
  <si>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</si>
  <si>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</si>
  <si>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</si>
  <si>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</si>
  <si>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</si>
  <si>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</si>
  <si>
    <t xml:space="preserve"> enero 2020</t>
  </si>
  <si>
    <t xml:space="preserve"> enero 2021</t>
  </si>
  <si>
    <t xml:space="preserve"> enero 2022</t>
  </si>
  <si>
    <t xml:space="preserve"> enero 2023</t>
  </si>
  <si>
    <t xml:space="preserve"> enero 2024</t>
  </si>
  <si>
    <t xml:space="preserve"> enero 2025</t>
  </si>
  <si>
    <t xml:space="preserve"> enero 2019</t>
  </si>
  <si>
    <t>2020</t>
  </si>
  <si>
    <t>2021</t>
  </si>
  <si>
    <t>2022</t>
  </si>
  <si>
    <t>var 20/19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</si>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</sst>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8" xfId="0" applyNumberFormat="1" applyFont="1" applyFill="1" applyBorder="1" applyAlignment="1">
      <alignment horizontal="right"/>
    </xf>
    <xf numFmtId="0" fontId="24" fillId="0" borderId="39" xfId="0" applyFont="1" applyBorder="1" applyAlignment="1">
      <alignment horizontal="left" indent="1"/>
    </xf>
    <xf numFmtId="3" fontId="24" fillId="0" borderId="39" xfId="0" applyNumberFormat="1" applyFont="1" applyBorder="1" applyAlignment="1">
      <alignment horizontal="right"/>
    </xf>
    <xf numFmtId="164" fontId="24" fillId="0" borderId="39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2" xfId="0" applyNumberFormat="1" applyFont="1" applyFill="1" applyBorder="1" applyAlignment="1">
      <alignment horizontal="right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64" fontId="5" fillId="3" borderId="44" xfId="0" applyNumberFormat="1" applyFont="1" applyFill="1" applyBorder="1" applyAlignment="1">
      <alignment horizontal="right" vertical="center" wrapText="1"/>
    </xf>
    <xf numFmtId="3" fontId="5" fillId="3" borderId="45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6" xfId="0" applyNumberFormat="1" applyFont="1" applyBorder="1" applyAlignment="1">
      <alignment horizontal="right"/>
    </xf>
    <xf numFmtId="164" fontId="17" fillId="0" borderId="47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6" xfId="0" applyNumberFormat="1" applyFont="1" applyBorder="1" applyAlignment="1">
      <alignment horizontal="right"/>
    </xf>
    <xf numFmtId="164" fontId="18" fillId="0" borderId="47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6" xfId="0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0" fontId="11" fillId="0" borderId="0" xfId="0" applyFont="1"/>
    <xf numFmtId="3" fontId="5" fillId="3" borderId="52" xfId="0" applyNumberFormat="1" applyFont="1" applyFill="1" applyBorder="1" applyAlignment="1">
      <alignment horizontal="right" vertical="center" wrapText="1"/>
    </xf>
    <xf numFmtId="164" fontId="5" fillId="3" borderId="53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4" xfId="0" applyNumberFormat="1" applyFont="1" applyBorder="1" applyAlignment="1">
      <alignment horizontal="right"/>
    </xf>
    <xf numFmtId="164" fontId="17" fillId="0" borderId="55" xfId="0" applyNumberFormat="1" applyFont="1" applyBorder="1" applyAlignment="1">
      <alignment horizontal="right"/>
    </xf>
    <xf numFmtId="164" fontId="18" fillId="0" borderId="4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2" xfId="0" applyNumberFormat="1" applyFont="1" applyFill="1" applyBorder="1" applyAlignment="1">
      <alignment horizontal="right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5" fontId="0" fillId="0" borderId="0" xfId="0" applyNumberFormat="1"/>
    <xf numFmtId="17" fontId="5" fillId="3" borderId="56" xfId="0" applyNumberFormat="1" applyFont="1" applyFill="1" applyBorder="1" applyAlignment="1">
      <alignment horizontal="right" vertical="center" wrapText="1"/>
    </xf>
    <xf numFmtId="17" fontId="5" fillId="3" borderId="57" xfId="0" applyNumberFormat="1" applyFont="1" applyFill="1" applyBorder="1" applyAlignment="1">
      <alignment horizontal="right" vertical="center" wrapText="1"/>
    </xf>
    <xf numFmtId="0" fontId="5" fillId="3" borderId="58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59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8" xfId="1" applyNumberFormat="1" applyFont="1" applyFill="1" applyBorder="1" applyAlignment="1">
      <alignment horizontal="right"/>
    </xf>
    <xf numFmtId="3" fontId="24" fillId="2" borderId="59" xfId="0" applyNumberFormat="1" applyFont="1" applyFill="1" applyBorder="1" applyAlignment="1">
      <alignment horizontal="right"/>
    </xf>
    <xf numFmtId="166" fontId="24" fillId="2" borderId="59" xfId="1" applyNumberFormat="1" applyFont="1" applyFill="1" applyBorder="1" applyAlignment="1">
      <alignment horizontal="right"/>
    </xf>
    <xf numFmtId="166" fontId="24" fillId="2" borderId="38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0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1" xfId="0" applyNumberFormat="1" applyFont="1" applyFill="1" applyBorder="1" applyAlignment="1">
      <alignment horizontal="right" vertical="center" wrapText="1"/>
    </xf>
    <xf numFmtId="164" fontId="22" fillId="4" borderId="61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5" fillId="0" borderId="60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2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761A5548-50CE-4100-9D88-C24FC3DBA29B}"/>
    <cellStyle name="Normal 2 6" xfId="3" xr:uid="{4BE200A9-4239-4CDB-9A8E-E5FDC10BE19D}"/>
    <cellStyle name="Porcentaje" xfId="1" builtinId="5"/>
  </cellStyles>
  <dxfs count="0"/>
  <tableStyles count="1" defaultTableStyle="TableStyleMedium2" defaultPivotStyle="PivotStyleLight16">
    <tableStyle name="Invisible" pivot="0" table="0" count="0" xr9:uid="{E2565935-1F70-4CC7-81A7-9DC6AF15D0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0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6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5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0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1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2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3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0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1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2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3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4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75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76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77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78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79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0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2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3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4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85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86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8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1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122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24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4.xml"/><Relationship Id="rId1" Type="http://schemas.microsoft.com/office/2011/relationships/chartStyle" Target="style74.xml"/><Relationship Id="rId4" Type="http://schemas.openxmlformats.org/officeDocument/2006/relationships/chartUserShapes" Target="../drawings/drawing1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93369565217391"/>
          <c:y val="0.1639336683499483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84-433C-B411-D56553CB271F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4-433C-B411-D56553CB271F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4-433C-B411-D56553CB27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4-433C-B411-D56553CB271F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84-433C-B411-D56553CB27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84-433C-B411-D56553CB27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5311</c:v>
                </c:pt>
                <c:pt idx="12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84-433C-B411-D56553CB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A684-433C-B411-D56553CB271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684-433C-B411-D56553CB27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84-433C-B411-D56553CB27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84-433C-B411-D56553CB27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84-433C-B411-D56553CB27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84-433C-B411-D56553CB27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84-433C-B411-D56553CB27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84-433C-B411-D56553CB27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84-433C-B411-D56553CB27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84-433C-B411-D56553CB27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84-433C-B411-D56553CB27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84-433C-B411-D56553CB27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84-433C-B411-D56553CB27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84-433C-B411-D56553CB27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84-433C-B411-D56553CB271F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1.8018018018018056E-2</c:v>
                </c:pt>
                <c:pt idx="12">
                  <c:v>1.8018018018018056E-2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84-433C-B411-D56553CB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CD-448D-88DC-27EE6A96F95A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CD-448D-88DC-27EE6A96F95A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CD-448D-88DC-27EE6A96F9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0">
                  <c:v>3284</c:v>
                </c:pt>
                <c:pt idx="11">
                  <c:v>3222</c:v>
                </c:pt>
                <c:pt idx="12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CD-448D-88DC-27EE6A96F95A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CD-448D-88DC-27EE6A96F9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6CD-448D-88DC-27EE6A96F9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2652</c:v>
                </c:pt>
                <c:pt idx="12">
                  <c:v>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CD-448D-88DC-27EE6A96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F6CD-448D-88DC-27EE6A96F9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3059</c:v>
                      </c:pt>
                      <c:pt idx="1">
                        <c:v>3061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2135</c:v>
                      </c:pt>
                      <c:pt idx="8">
                        <c:v>1442</c:v>
                      </c:pt>
                      <c:pt idx="9">
                        <c:v>1351</c:v>
                      </c:pt>
                      <c:pt idx="10">
                        <c:v>1256</c:v>
                      </c:pt>
                      <c:pt idx="11">
                        <c:v>1139</c:v>
                      </c:pt>
                      <c:pt idx="12">
                        <c:v>16023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6CD-448D-88DC-27EE6A96F9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CD-448D-88DC-27EE6A96F9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CD-448D-88DC-27EE6A96F9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CD-448D-88DC-27EE6A96F9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CD-448D-88DC-27EE6A96F9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CD-448D-88DC-27EE6A96F9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CD-448D-88DC-27EE6A96F9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CD-448D-88DC-27EE6A96F9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CD-448D-88DC-27EE6A96F9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CD-448D-88DC-27EE6A96F9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CD-448D-88DC-27EE6A96F9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CD-448D-88DC-27EE6A96F9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CD-448D-88DC-27EE6A96F9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CD-448D-88DC-27EE6A96F95A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0.21819016995865881</c:v>
                </c:pt>
                <c:pt idx="12">
                  <c:v>0.21819016995865881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CD-448D-88DC-27EE6A96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2D-463B-A1A0-8A246F69FB52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2D-463B-A1A0-8A246F69FB52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2D-463B-A1A0-8A246F69FB5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0">
                  <c:v>2044</c:v>
                </c:pt>
                <c:pt idx="11">
                  <c:v>1752</c:v>
                </c:pt>
                <c:pt idx="12">
                  <c:v>23944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2D-463B-A1A0-8A246F69FB52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2D-463B-A1A0-8A246F69FB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2D-463B-A1A0-8A246F69FB5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1752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2D-463B-A1A0-8A246F69F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C2D-463B-A1A0-8A246F69FB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1208</c:v>
                      </c:pt>
                      <c:pt idx="1">
                        <c:v>1387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1123</c:v>
                      </c:pt>
                      <c:pt idx="8">
                        <c:v>763</c:v>
                      </c:pt>
                      <c:pt idx="9">
                        <c:v>792</c:v>
                      </c:pt>
                      <c:pt idx="10">
                        <c:v>488</c:v>
                      </c:pt>
                      <c:pt idx="11">
                        <c:v>371</c:v>
                      </c:pt>
                      <c:pt idx="12">
                        <c:v>7339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C2D-463B-A1A0-8A246F69FB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2D-463B-A1A0-8A246F69FB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2D-463B-A1A0-8A246F69FB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2D-463B-A1A0-8A246F69FB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2D-463B-A1A0-8A246F69FB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2D-463B-A1A0-8A246F69FB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2D-463B-A1A0-8A246F69FB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2D-463B-A1A0-8A246F69FB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2D-463B-A1A0-8A246F69FB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2D-463B-A1A0-8A246F69FB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2D-463B-A1A0-8A246F69FB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2D-463B-A1A0-8A246F69FB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2D-463B-A1A0-8A246F69FB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2D-463B-A1A0-8A246F69FB52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0.21245674740484422</c:v>
                </c:pt>
                <c:pt idx="12">
                  <c:v>0.21245674740484422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2D-463B-A1A0-8A246F69F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1A-48B0-966A-AF802A57C6A3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1A-48B0-966A-AF802A57C6A3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A-48B0-966A-AF802A57C6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0">
                  <c:v>1240</c:v>
                </c:pt>
                <c:pt idx="11">
                  <c:v>1470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1A-48B0-966A-AF802A57C6A3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1A-48B0-966A-AF802A57C6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1A-48B0-966A-AF802A57C6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900</c:v>
                </c:pt>
                <c:pt idx="12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1A-48B0-966A-AF802A57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41A-48B0-966A-AF802A57C6A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1851</c:v>
                      </c:pt>
                      <c:pt idx="1">
                        <c:v>1674</c:v>
                      </c:pt>
                      <c:pt idx="2">
                        <c:v>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1012</c:v>
                      </c:pt>
                      <c:pt idx="8">
                        <c:v>679</c:v>
                      </c:pt>
                      <c:pt idx="9">
                        <c:v>559</c:v>
                      </c:pt>
                      <c:pt idx="10">
                        <c:v>768</c:v>
                      </c:pt>
                      <c:pt idx="11">
                        <c:v>768</c:v>
                      </c:pt>
                      <c:pt idx="12">
                        <c:v>8684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41A-48B0-966A-AF802A57C6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1A-48B0-966A-AF802A57C6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1A-48B0-966A-AF802A57C6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1A-48B0-966A-AF802A57C6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1A-48B0-966A-AF802A57C6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1A-48B0-966A-AF802A57C6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1A-48B0-966A-AF802A57C6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1A-48B0-966A-AF802A57C6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1A-48B0-966A-AF802A57C6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1A-48B0-966A-AF802A57C6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1A-48B0-966A-AF802A57C6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1A-48B0-966A-AF802A57C6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1A-48B0-966A-AF802A57C6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1A-48B0-966A-AF802A57C6A3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0.22950819672131151</c:v>
                </c:pt>
                <c:pt idx="12">
                  <c:v>0.22950819672131151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1A-48B0-966A-AF802A57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BF-4D49-BEA7-5DDFA82C3C6F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BF-4D49-BEA7-5DDFA82C3C6F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BF-4D49-BEA7-5DDFA82C3C6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0">
                  <c:v>2180</c:v>
                </c:pt>
                <c:pt idx="11">
                  <c:v>2006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BF-4D49-BEA7-5DDFA82C3C6F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BF-4D49-BEA7-5DDFA82C3C6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BF-4D49-BEA7-5DDFA82C3C6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2659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BF-4D49-BEA7-5DDFA82C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8BF-4D49-BEA7-5DDFA82C3C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2138</c:v>
                      </c:pt>
                      <c:pt idx="1">
                        <c:v>2298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322</c:v>
                      </c:pt>
                      <c:pt idx="9">
                        <c:v>413</c:v>
                      </c:pt>
                      <c:pt idx="10">
                        <c:v>507</c:v>
                      </c:pt>
                      <c:pt idx="11">
                        <c:v>655</c:v>
                      </c:pt>
                      <c:pt idx="12">
                        <c:v>8198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8BF-4D49-BEA7-5DDFA82C3C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BF-4D49-BEA7-5DDFA82C3C6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BF-4D49-BEA7-5DDFA82C3C6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BF-4D49-BEA7-5DDFA82C3C6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BF-4D49-BEA7-5DDFA82C3C6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BF-4D49-BEA7-5DDFA82C3C6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BF-4D49-BEA7-5DDFA82C3C6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BF-4D49-BEA7-5DDFA82C3C6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BF-4D49-BEA7-5DDFA82C3C6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BF-4D49-BEA7-5DDFA82C3C6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BF-4D49-BEA7-5DDFA82C3C6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BF-4D49-BEA7-5DDFA82C3C6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BF-4D49-BEA7-5DDFA82C3C6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BF-4D49-BEA7-5DDFA82C3C6F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-0.12532894736842104</c:v>
                </c:pt>
                <c:pt idx="12">
                  <c:v>-0.12532894736842104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BF-4D49-BEA7-5DDFA82C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AE-4736-B942-DE23523BBF82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E-4736-B942-DE23523BBF82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AE-4736-B942-DE23523BBF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0">
                  <c:v>320</c:v>
                </c:pt>
                <c:pt idx="11">
                  <c:v>260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AE-4736-B942-DE23523BBF82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AE-4736-B942-DE23523BBF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AE-4736-B942-DE23523BBF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393</c:v>
                </c:pt>
                <c:pt idx="12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AE-4736-B942-DE23523BB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4AAE-4736-B942-DE23523BBF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357</c:v>
                      </c:pt>
                      <c:pt idx="1">
                        <c:v>525</c:v>
                      </c:pt>
                      <c:pt idx="2">
                        <c:v>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50</c:v>
                      </c:pt>
                      <c:pt idx="10">
                        <c:v>96</c:v>
                      </c:pt>
                      <c:pt idx="11">
                        <c:v>74</c:v>
                      </c:pt>
                      <c:pt idx="12">
                        <c:v>1288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AAE-4736-B942-DE23523BBF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AE-4736-B942-DE23523BBF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AE-4736-B942-DE23523BBF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AE-4736-B942-DE23523BBF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AE-4736-B942-DE23523BBF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AE-4736-B942-DE23523BBF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AE-4736-B942-DE23523BBF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AE-4736-B942-DE23523BBF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AE-4736-B942-DE23523BBF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AE-4736-B942-DE23523BBF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AE-4736-B942-DE23523BBF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AE-4736-B942-DE23523BBF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AE-4736-B942-DE23523BBF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AE-4736-B942-DE23523BBF82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-0.12080536912751683</c:v>
                </c:pt>
                <c:pt idx="12">
                  <c:v>-0.12080536912751683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AE-4736-B942-DE23523BB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84-49C3-92EF-01A3679DD14F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84-49C3-92EF-01A3679DD14F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84-49C3-92EF-01A3679DD14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0">
                  <c:v>459</c:v>
                </c:pt>
                <c:pt idx="11">
                  <c:v>460</c:v>
                </c:pt>
                <c:pt idx="12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84-49C3-92EF-01A3679DD14F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84-49C3-92EF-01A3679DD1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84-49C3-92EF-01A3679DD14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526</c:v>
                </c:pt>
                <c:pt idx="12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84-49C3-92EF-01A3679D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F84-49C3-92EF-01A3679DD1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427</c:v>
                      </c:pt>
                      <c:pt idx="1">
                        <c:v>458</c:v>
                      </c:pt>
                      <c:pt idx="2">
                        <c:v>186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</c:v>
                      </c:pt>
                      <c:pt idx="8">
                        <c:v>42</c:v>
                      </c:pt>
                      <c:pt idx="9">
                        <c:v>40</c:v>
                      </c:pt>
                      <c:pt idx="10">
                        <c:v>103</c:v>
                      </c:pt>
                      <c:pt idx="11">
                        <c:v>87</c:v>
                      </c:pt>
                      <c:pt idx="12">
                        <c:v>1481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F84-49C3-92EF-01A3679DD1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84-49C3-92EF-01A3679DD1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84-49C3-92EF-01A3679DD1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84-49C3-92EF-01A3679DD1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84-49C3-92EF-01A3679DD1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84-49C3-92EF-01A3679DD1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84-49C3-92EF-01A3679DD1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84-49C3-92EF-01A3679DD1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84-49C3-92EF-01A3679DD1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84-49C3-92EF-01A3679DD1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84-49C3-92EF-01A3679DD1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84-49C3-92EF-01A3679DD1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84-49C3-92EF-01A3679DD1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84-49C3-92EF-01A3679DD14F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-0.18195956454121309</c:v>
                </c:pt>
                <c:pt idx="12">
                  <c:v>-0.18195956454121309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84-49C3-92EF-01A3679D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27-4897-84E6-AB48D6465A60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7-4897-84E6-AB48D6465A60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7-4897-84E6-AB48D6465A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0">
                  <c:v>367</c:v>
                </c:pt>
                <c:pt idx="11">
                  <c:v>280</c:v>
                </c:pt>
                <c:pt idx="12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7-4897-84E6-AB48D6465A60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27-4897-84E6-AB48D6465A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27-4897-84E6-AB48D6465A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398</c:v>
                </c:pt>
                <c:pt idx="1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27-4897-84E6-AB48D646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8427-4897-84E6-AB48D6465A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405</c:v>
                      </c:pt>
                      <c:pt idx="1">
                        <c:v>500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</c:v>
                      </c:pt>
                      <c:pt idx="8">
                        <c:v>48</c:v>
                      </c:pt>
                      <c:pt idx="9">
                        <c:v>154</c:v>
                      </c:pt>
                      <c:pt idx="10">
                        <c:v>49</c:v>
                      </c:pt>
                      <c:pt idx="11">
                        <c:v>202</c:v>
                      </c:pt>
                      <c:pt idx="12">
                        <c:v>1974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427-4897-84E6-AB48D6465A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27-4897-84E6-AB48D6465A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27-4897-84E6-AB48D6465A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27-4897-84E6-AB48D6465A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27-4897-84E6-AB48D6465A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27-4897-84E6-AB48D6465A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27-4897-84E6-AB48D6465A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27-4897-84E6-AB48D6465A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27-4897-84E6-AB48D6465A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27-4897-84E6-AB48D6465A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27-4897-84E6-AB48D6465A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27-4897-84E6-AB48D6465A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7-4897-84E6-AB48D6465A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7-4897-84E6-AB48D6465A60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3.3766233766233666E-2</c:v>
                </c:pt>
                <c:pt idx="12">
                  <c:v>3.3766233766233666E-2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27-4897-84E6-AB48D646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2-4AE5-ACBA-0CB854FC6D68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C2-4AE5-ACBA-0CB854FC6D68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C2-4AE5-ACBA-0CB854FC6D6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2-4AE5-ACBA-0CB854FC6D68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C2-4AE5-ACBA-0CB854FC6D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C2-4AE5-ACBA-0CB854FC6D6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130</c:v>
                </c:pt>
                <c:pt idx="12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C2-4AE5-ACBA-0CB854FC6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DC2-4AE5-ACBA-0CB854FC6D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DC2-4AE5-ACBA-0CB854FC6D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C2-4AE5-ACBA-0CB854FC6D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C2-4AE5-ACBA-0CB854FC6D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C2-4AE5-ACBA-0CB854FC6D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C2-4AE5-ACBA-0CB854FC6D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C2-4AE5-ACBA-0CB854FC6D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C2-4AE5-ACBA-0CB854FC6D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C2-4AE5-ACBA-0CB854FC6D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C2-4AE5-ACBA-0CB854FC6D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C2-4AE5-ACBA-0CB854FC6D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C2-4AE5-ACBA-0CB854FC6D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C2-4AE5-ACBA-0CB854FC6D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C2-4AE5-ACBA-0CB854FC6D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C2-4AE5-ACBA-0CB854FC6D6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-0.23976608187134507</c:v>
                </c:pt>
                <c:pt idx="12">
                  <c:v>-0.23976608187134507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C2-4AE5-ACBA-0CB854FC6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1-4FEE-B801-04FCFAE42000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1-4FEE-B801-04FCFAE42000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1-4FEE-B801-04FCFAE420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0">
                  <c:v>78</c:v>
                </c:pt>
                <c:pt idx="11">
                  <c:v>75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1-4FEE-B801-04FCFAE42000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01-4FEE-B801-04FCFAE420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01-4FEE-B801-04FCFAE420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182</c:v>
                </c:pt>
                <c:pt idx="12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01-4FEE-B801-04FCFAE4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E01-4FEE-B801-04FCFAE420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153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4</c:v>
                      </c:pt>
                      <c:pt idx="10">
                        <c:v>18</c:v>
                      </c:pt>
                      <c:pt idx="11">
                        <c:v>14</c:v>
                      </c:pt>
                      <c:pt idx="12">
                        <c:v>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E01-4FEE-B801-04FCFAE420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01-4FEE-B801-04FCFAE420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01-4FEE-B801-04FCFAE420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01-4FEE-B801-04FCFAE420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01-4FEE-B801-04FCFAE420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01-4FEE-B801-04FCFAE420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01-4FEE-B801-04FCFAE420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01-4FEE-B801-04FCFAE420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01-4FEE-B801-04FCFAE420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01-4FEE-B801-04FCFAE420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01-4FEE-B801-04FCFAE420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01-4FEE-B801-04FCFAE420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01-4FEE-B801-04FCFAE420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01-4FEE-B801-04FCFAE42000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0.18181818181818188</c:v>
                </c:pt>
                <c:pt idx="12">
                  <c:v>0.18181818181818188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01-4FEE-B801-04FCFAE4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58-483B-8EE5-4AAD8337D5EA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8-483B-8EE5-4AAD8337D5EA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8-483B-8EE5-4AAD8337D5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8-483B-8EE5-4AAD8337D5EA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58-483B-8EE5-4AAD8337D5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58-483B-8EE5-4AAD8337D5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130</c:v>
                </c:pt>
                <c:pt idx="12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58-483B-8EE5-4AAD8337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F58-483B-8EE5-4AAD8337D5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F58-483B-8EE5-4AAD8337D5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58-483B-8EE5-4AAD8337D5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58-483B-8EE5-4AAD8337D5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58-483B-8EE5-4AAD8337D5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58-483B-8EE5-4AAD8337D5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58-483B-8EE5-4AAD8337D5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58-483B-8EE5-4AAD8337D5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58-483B-8EE5-4AAD8337D5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58-483B-8EE5-4AAD8337D5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58-483B-8EE5-4AAD8337D5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58-483B-8EE5-4AAD8337D5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58-483B-8EE5-4AAD8337D5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58-483B-8EE5-4AAD8337D5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58-483B-8EE5-4AAD8337D5EA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-0.23976608187134507</c:v>
                </c:pt>
                <c:pt idx="12">
                  <c:v>-0.23976608187134507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58-483B-8EE5-4AAD8337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56-4622-9952-1AF293266CF7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56-4622-9952-1AF293266CF7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56-4622-9952-1AF293266C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38</c:v>
                </c:pt>
                <c:pt idx="11">
                  <c:v>4</c:v>
                </c:pt>
                <c:pt idx="1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56-4622-9952-1AF293266CF7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56-4622-9952-1AF293266C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56-4622-9952-1AF293266C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22</c:v>
                </c:pt>
                <c:pt idx="1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56-4622-9952-1AF29326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F156-4622-9952-1AF293266C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</c:v>
                      </c:pt>
                      <c:pt idx="1">
                        <c:v>17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4</c:v>
                      </c:pt>
                      <c:pt idx="11">
                        <c:v>2</c:v>
                      </c:pt>
                      <c:pt idx="1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156-4622-9952-1AF293266C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56-4622-9952-1AF293266C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56-4622-9952-1AF293266C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56-4622-9952-1AF293266C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56-4622-9952-1AF293266C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56-4622-9952-1AF293266C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56-4622-9952-1AF293266C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56-4622-9952-1AF293266C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56-4622-9952-1AF293266C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56-4622-9952-1AF293266C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56-4622-9952-1AF293266C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56-4622-9952-1AF293266C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56-4622-9952-1AF293266C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56-4622-9952-1AF293266CF7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-0.62068965517241381</c:v>
                </c:pt>
                <c:pt idx="12">
                  <c:v>-0.62068965517241381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56-4622-9952-1AF29326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C-46DD-BF28-66B425DF83CC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C-46DD-BF28-66B425DF83CC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C-46DD-BF28-66B425DF83C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0">
                  <c:v>34</c:v>
                </c:pt>
                <c:pt idx="11">
                  <c:v>42</c:v>
                </c:pt>
                <c:pt idx="1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C-46DD-BF28-66B425DF83CC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7C-46DD-BF28-66B425DF83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7C-46DD-BF28-66B425DF83C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83</c:v>
                </c:pt>
                <c:pt idx="1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7C-46DD-BF28-66B425DF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FE7C-46DD-BF28-66B425DF83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</c:v>
                      </c:pt>
                      <c:pt idx="1">
                        <c:v>26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12</c:v>
                      </c:pt>
                      <c:pt idx="11">
                        <c:v>5</c:v>
                      </c:pt>
                      <c:pt idx="12">
                        <c:v>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E7C-46DD-BF28-66B425DF83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7C-46DD-BF28-66B425DF83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7C-46DD-BF28-66B425DF83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7C-46DD-BF28-66B425DF83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7C-46DD-BF28-66B425DF83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7C-46DD-BF28-66B425DF83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7C-46DD-BF28-66B425DF83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7C-46DD-BF28-66B425DF83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7C-46DD-BF28-66B425DF83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7C-46DD-BF28-66B425DF83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7C-46DD-BF28-66B425DF83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7C-46DD-BF28-66B425DF83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7C-46DD-BF28-66B425DF83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7C-46DD-BF28-66B425DF83C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-0.48447204968944102</c:v>
                </c:pt>
                <c:pt idx="12">
                  <c:v>-0.48447204968944102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7C-46DD-BF28-66B425DF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EE-461E-BD81-C0E38C61827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E-461E-BD81-C0E38C61827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E-461E-BD81-C0E38C61827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EE-461E-BD81-C0E38C61827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EE-461E-BD81-C0E38C6182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EE-461E-BD81-C0E38C61827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5311</c:v>
                </c:pt>
                <c:pt idx="12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EE-461E-BD81-C0E38C618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9EE-461E-BD81-C0E38C61827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9EE-461E-BD81-C0E38C6182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EE-461E-BD81-C0E38C6182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EE-461E-BD81-C0E38C6182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EE-461E-BD81-C0E38C6182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EE-461E-BD81-C0E38C6182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EE-461E-BD81-C0E38C6182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EE-461E-BD81-C0E38C6182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EE-461E-BD81-C0E38C6182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EE-461E-BD81-C0E38C6182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EE-461E-BD81-C0E38C6182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EE-461E-BD81-C0E38C6182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EE-461E-BD81-C0E38C6182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EE-461E-BD81-C0E38C6182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EE-461E-BD81-C0E38C61827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1.8018018018018056E-2</c:v>
                </c:pt>
                <c:pt idx="12">
                  <c:v>1.8018018018018056E-2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EE-461E-BD81-C0E38C618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02-4B3B-B384-75322D0BA773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02-4B3B-B384-75322D0BA773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2-4B3B-B384-75322D0BA77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02-4B3B-B384-75322D0BA773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02-4B3B-B384-75322D0BA7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B02-4B3B-B384-75322D0BA77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5311</c:v>
                </c:pt>
                <c:pt idx="12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02-4B3B-B384-75322D0B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B02-4B3B-B384-75322D0BA7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B02-4B3B-B384-75322D0BA7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02-4B3B-B384-75322D0BA7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02-4B3B-B384-75322D0BA7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02-4B3B-B384-75322D0BA7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02-4B3B-B384-75322D0BA7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02-4B3B-B384-75322D0BA7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02-4B3B-B384-75322D0BA7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02-4B3B-B384-75322D0BA7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02-4B3B-B384-75322D0BA7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02-4B3B-B384-75322D0BA7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02-4B3B-B384-75322D0BA7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02-4B3B-B384-75322D0BA7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02-4B3B-B384-75322D0BA7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02-4B3B-B384-75322D0BA773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1.8018018018018056E-2</c:v>
                </c:pt>
                <c:pt idx="12">
                  <c:v>1.8018018018018056E-2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02-4B3B-B384-75322D0B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44-4DA0-AC7D-EC846BEF35DC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44-4DA0-AC7D-EC846BEF35DC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44-4DA0-AC7D-EC846BEF35D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44-4DA0-AC7D-EC846BEF35DC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44-4DA0-AC7D-EC846BEF35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44-4DA0-AC7D-EC846BEF35D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4485</c:v>
                </c:pt>
                <c:pt idx="12">
                  <c:v>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44-4DA0-AC7D-EC846BEF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C44-4DA0-AC7D-EC846BEF35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3703</c:v>
                      </c:pt>
                      <c:pt idx="1">
                        <c:v>3601</c:v>
                      </c:pt>
                      <c:pt idx="2">
                        <c:v>1389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C44-4DA0-AC7D-EC846BEF35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44-4DA0-AC7D-EC846BEF35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44-4DA0-AC7D-EC846BEF35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44-4DA0-AC7D-EC846BEF35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44-4DA0-AC7D-EC846BEF35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44-4DA0-AC7D-EC846BEF35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44-4DA0-AC7D-EC846BEF35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44-4DA0-AC7D-EC846BEF35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44-4DA0-AC7D-EC846BEF35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44-4DA0-AC7D-EC846BEF35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44-4DA0-AC7D-EC846BEF35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44-4DA0-AC7D-EC846BEF35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44-4DA0-AC7D-EC846BEF35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44-4DA0-AC7D-EC846BEF35DC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-2.2291573785104823E-4</c:v>
                </c:pt>
                <c:pt idx="12">
                  <c:v>-2.2291573785104823E-4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44-4DA0-AC7D-EC846BEF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F7-462C-BE24-248275C79FB2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F7-462C-BE24-248275C79FB2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F7-462C-BE24-248275C79FB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F7-462C-BE24-248275C79FB2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F7-462C-BE24-248275C79F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F7-462C-BE24-248275C79FB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826</c:v>
                </c:pt>
                <c:pt idx="12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F7-462C-BE24-248275C7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6DF7-462C-BE24-248275C79FB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1494</c:v>
                      </c:pt>
                      <c:pt idx="1">
                        <c:v>1758</c:v>
                      </c:pt>
                      <c:pt idx="2">
                        <c:v>809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DF7-462C-BE24-248275C79F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F7-462C-BE24-248275C79F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F7-462C-BE24-248275C79F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F7-462C-BE24-248275C79F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F7-462C-BE24-248275C79F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F7-462C-BE24-248275C79F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F7-462C-BE24-248275C79F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F7-462C-BE24-248275C79F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F7-462C-BE24-248275C79F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F7-462C-BE24-248275C79F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F7-462C-BE24-248275C79F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F7-462C-BE24-248275C79F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F7-462C-BE24-248275C79F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F7-462C-BE24-248275C79FB2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0.12995896032831733</c:v>
                </c:pt>
                <c:pt idx="12">
                  <c:v>0.12995896032831733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F7-462C-BE24-248275C7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57715</c:v>
                </c:pt>
                <c:pt idx="8">
                  <c:v>53747</c:v>
                </c:pt>
                <c:pt idx="9">
                  <c:v>41224</c:v>
                </c:pt>
                <c:pt idx="10">
                  <c:v>33774</c:v>
                </c:pt>
                <c:pt idx="11">
                  <c:v>30178</c:v>
                </c:pt>
                <c:pt idx="12">
                  <c:v>31795</c:v>
                </c:pt>
                <c:pt idx="13">
                  <c:v>32263</c:v>
                </c:pt>
                <c:pt idx="14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4-44AC-9E1C-A7BBB5A4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#,#00%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-6.4610586502642287E-2</c:v>
                </c:pt>
                <c:pt idx="7">
                  <c:v>7.382737641170678E-2</c:v>
                </c:pt>
                <c:pt idx="8">
                  <c:v>0.30377935183388316</c:v>
                </c:pt>
                <c:pt idx="9">
                  <c:v>0.22058388109196425</c:v>
                </c:pt>
                <c:pt idx="10">
                  <c:v>0.11915965272715212</c:v>
                </c:pt>
                <c:pt idx="11">
                  <c:v>-5.0857052995754048E-2</c:v>
                </c:pt>
                <c:pt idx="12">
                  <c:v>-1.4505780615565844E-2</c:v>
                </c:pt>
                <c:pt idx="13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4-44AC-9E1C-A7BBB5A4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57664</c:v>
                </c:pt>
                <c:pt idx="8">
                  <c:v>53591</c:v>
                </c:pt>
                <c:pt idx="9">
                  <c:v>40936</c:v>
                </c:pt>
                <c:pt idx="10">
                  <c:v>33476</c:v>
                </c:pt>
                <c:pt idx="11">
                  <c:v>29983</c:v>
                </c:pt>
                <c:pt idx="12">
                  <c:v>31642</c:v>
                </c:pt>
                <c:pt idx="13">
                  <c:v>30281</c:v>
                </c:pt>
                <c:pt idx="14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2-4A81-82C1-26F639FC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#,#00%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-6.3783296337402873E-2</c:v>
                </c:pt>
                <c:pt idx="7">
                  <c:v>7.6001567427366634E-2</c:v>
                </c:pt>
                <c:pt idx="8">
                  <c:v>0.30914109829978509</c:v>
                </c:pt>
                <c:pt idx="9">
                  <c:v>0.22284621818616324</c:v>
                </c:pt>
                <c:pt idx="10">
                  <c:v>0.11649934963145792</c:v>
                </c:pt>
                <c:pt idx="11">
                  <c:v>-5.2430314139434886E-2</c:v>
                </c:pt>
                <c:pt idx="12">
                  <c:v>4.4945675506092853E-2</c:v>
                </c:pt>
                <c:pt idx="13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2-4A81-82C1-26F639FC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49465</c:v>
                </c:pt>
                <c:pt idx="1">
                  <c:v>50550</c:v>
                </c:pt>
                <c:pt idx="2">
                  <c:v>46354</c:v>
                </c:pt>
                <c:pt idx="3">
                  <c:v>0</c:v>
                </c:pt>
                <c:pt idx="4">
                  <c:v>0</c:v>
                </c:pt>
                <c:pt idx="5">
                  <c:v>42488</c:v>
                </c:pt>
                <c:pt idx="6">
                  <c:v>39356</c:v>
                </c:pt>
                <c:pt idx="7">
                  <c:v>25778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C-4996-86EC-D9FD9E08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-2.1463897131552945E-2</c:v>
                </c:pt>
                <c:pt idx="1">
                  <c:v>9.0520774906156953E-2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7.9581258257953147E-2</c:v>
                </c:pt>
                <c:pt idx="6">
                  <c:v>0.52672821786019086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C-4996-86EC-D9FD9E08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C5-4E40-A164-9C19A1E5042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C5-4E40-A164-9C19A1E504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C5-4E40-A164-9C19A1E504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C5-4E40-A164-9C19A1E504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C5-4E40-A164-9C19A1E504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C5-4E40-A164-9C19A1E504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C5-4E40-A164-9C19A1E504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C5-4E40-A164-9C19A1E50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C5-4E40-A164-9C19A1E5042B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C5-4E40-A164-9C19A1E5042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C5-4E40-A164-9C19A1E5042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C5-4E40-A164-9C19A1E5042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C5-4E40-A164-9C19A1E5042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C5-4E40-A164-9C19A1E5042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C5-4E40-A164-9C19A1E5042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CC5-4E40-A164-9C19A1E5042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CC5-4E40-A164-9C19A1E5042B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CC5-4E40-A164-9C19A1E5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enero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8-4CC1-AB75-D44C5B68E1ED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8-4CC1-AB75-D44C5B68E1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98-4CC1-AB75-D44C5B68E1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98-4CC1-AB75-D44C5B68E1E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98-4CC1-AB75-D44C5B68E1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98-4CC1-AB75-D44C5B68E1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98-4CC1-AB75-D44C5B68E1E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98-4CC1-AB75-D44C5B68E1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5217</c:v>
                </c:pt>
                <c:pt idx="1">
                  <c:v>2177</c:v>
                </c:pt>
                <c:pt idx="2">
                  <c:v>732</c:v>
                </c:pt>
                <c:pt idx="3">
                  <c:v>1445</c:v>
                </c:pt>
                <c:pt idx="4">
                  <c:v>3040</c:v>
                </c:pt>
                <c:pt idx="5">
                  <c:v>447</c:v>
                </c:pt>
                <c:pt idx="6">
                  <c:v>643</c:v>
                </c:pt>
                <c:pt idx="7">
                  <c:v>385</c:v>
                </c:pt>
                <c:pt idx="8">
                  <c:v>154</c:v>
                </c:pt>
                <c:pt idx="9">
                  <c:v>171</c:v>
                </c:pt>
                <c:pt idx="10">
                  <c:v>58</c:v>
                </c:pt>
                <c:pt idx="11">
                  <c:v>161</c:v>
                </c:pt>
                <c:pt idx="12">
                  <c:v>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98-4CC1-AB75-D44C5B68E1ED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enero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#,#00%</c:formatCode>
                <c:ptCount val="13"/>
                <c:pt idx="0">
                  <c:v>-3.2096474953617782E-2</c:v>
                </c:pt>
                <c:pt idx="1">
                  <c:v>-0.28435239973701509</c:v>
                </c:pt>
                <c:pt idx="2">
                  <c:v>-0.50707070707070701</c:v>
                </c:pt>
                <c:pt idx="3">
                  <c:v>-7.1933204881181712E-2</c:v>
                </c:pt>
                <c:pt idx="4">
                  <c:v>0.29471890971039172</c:v>
                </c:pt>
                <c:pt idx="5">
                  <c:v>0.18253968253968256</c:v>
                </c:pt>
                <c:pt idx="6">
                  <c:v>0.39782608695652177</c:v>
                </c:pt>
                <c:pt idx="7">
                  <c:v>-0.21106557377049184</c:v>
                </c:pt>
                <c:pt idx="8">
                  <c:v>0.12408759124087587</c:v>
                </c:pt>
                <c:pt idx="9">
                  <c:v>1.1111111111111112</c:v>
                </c:pt>
                <c:pt idx="10">
                  <c:v>0.61111111111111116</c:v>
                </c:pt>
                <c:pt idx="11">
                  <c:v>1.515625</c:v>
                </c:pt>
                <c:pt idx="12">
                  <c:v>0.45028409090909083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98-4CC1-AB75-D44C5B68E1E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8-4CC1-AB75-D44C5B68E1E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8-4CC1-AB75-D44C5B68E1E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98-4CC1-AB75-D44C5B68E1E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98-4CC1-AB75-D44C5B68E1E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98-4CC1-AB75-D44C5B68E1E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98-4CC1-AB75-D44C5B68E1E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E98-4CC1-AB75-D44C5B68E1ED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#,#00%</c:formatCode>
                <c:ptCount val="13"/>
                <c:pt idx="0">
                  <c:v>1</c:v>
                </c:pt>
                <c:pt idx="1">
                  <c:v>0.4172896300555875</c:v>
                </c:pt>
                <c:pt idx="2">
                  <c:v>0.1403105232892467</c:v>
                </c:pt>
                <c:pt idx="3">
                  <c:v>0.2769791067663408</c:v>
                </c:pt>
                <c:pt idx="4">
                  <c:v>0.5827103699444125</c:v>
                </c:pt>
                <c:pt idx="5">
                  <c:v>8.5681426106958017E-2</c:v>
                </c:pt>
                <c:pt idx="6">
                  <c:v>0.12325091048495304</c:v>
                </c:pt>
                <c:pt idx="7">
                  <c:v>7.3797201456775929E-2</c:v>
                </c:pt>
                <c:pt idx="8">
                  <c:v>2.951888058271037E-2</c:v>
                </c:pt>
                <c:pt idx="9">
                  <c:v>3.2777458309373203E-2</c:v>
                </c:pt>
                <c:pt idx="10">
                  <c:v>1.1117500479202607E-2</c:v>
                </c:pt>
                <c:pt idx="11">
                  <c:v>3.0860647881924479E-2</c:v>
                </c:pt>
                <c:pt idx="12">
                  <c:v>0.19570634464251485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98-4CC1-AB75-D44C5B68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3-407D-B610-39D177D2FE2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3-407D-B610-39D177D2FE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63-407D-B610-39D177D2FE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63-407D-B610-39D177D2FE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63-407D-B610-39D177D2FE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63-407D-B610-39D177D2FE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63-407D-B610-39D177D2FE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63-407D-B610-39D177D2F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5311</c:v>
                </c:pt>
                <c:pt idx="1">
                  <c:v>2652</c:v>
                </c:pt>
                <c:pt idx="2">
                  <c:v>2659</c:v>
                </c:pt>
                <c:pt idx="3">
                  <c:v>393</c:v>
                </c:pt>
                <c:pt idx="4">
                  <c:v>526</c:v>
                </c:pt>
                <c:pt idx="5">
                  <c:v>398</c:v>
                </c:pt>
                <c:pt idx="6">
                  <c:v>182</c:v>
                </c:pt>
                <c:pt idx="7">
                  <c:v>130</c:v>
                </c:pt>
                <c:pt idx="8">
                  <c:v>22</c:v>
                </c:pt>
                <c:pt idx="9">
                  <c:v>83</c:v>
                </c:pt>
                <c:pt idx="10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63-407D-B610-39D177D2FE2B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1.8018018018018056E-2</c:v>
                </c:pt>
                <c:pt idx="1">
                  <c:v>0.21819016995865881</c:v>
                </c:pt>
                <c:pt idx="2">
                  <c:v>-0.12532894736842104</c:v>
                </c:pt>
                <c:pt idx="3">
                  <c:v>-0.12080536912751683</c:v>
                </c:pt>
                <c:pt idx="4">
                  <c:v>-0.18195956454121309</c:v>
                </c:pt>
                <c:pt idx="5">
                  <c:v>3.3766233766233666E-2</c:v>
                </c:pt>
                <c:pt idx="6">
                  <c:v>0.18181818181818188</c:v>
                </c:pt>
                <c:pt idx="7">
                  <c:v>-0.23976608187134507</c:v>
                </c:pt>
                <c:pt idx="8">
                  <c:v>-0.62068965517241381</c:v>
                </c:pt>
                <c:pt idx="9">
                  <c:v>-0.48447204968944102</c:v>
                </c:pt>
                <c:pt idx="10">
                  <c:v>-9.4025465230166527E-2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63-407D-B610-39D177D2FE2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63-407D-B610-39D177D2FE2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63-407D-B610-39D177D2FE2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63-407D-B610-39D177D2FE2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63-407D-B610-39D177D2FE2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F63-407D-B610-39D177D2FE2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63-407D-B610-39D177D2FE2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F63-407D-B610-39D177D2FE2B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0.49934099039728863</c:v>
                </c:pt>
                <c:pt idx="2">
                  <c:v>0.50065900960271137</c:v>
                </c:pt>
                <c:pt idx="3">
                  <c:v>7.3997363961589152E-2</c:v>
                </c:pt>
                <c:pt idx="4">
                  <c:v>9.9039728864620605E-2</c:v>
                </c:pt>
                <c:pt idx="5">
                  <c:v>7.4938806251176798E-2</c:v>
                </c:pt>
                <c:pt idx="6">
                  <c:v>3.4268499340990397E-2</c:v>
                </c:pt>
                <c:pt idx="7">
                  <c:v>2.4477499529278857E-2</c:v>
                </c:pt>
                <c:pt idx="8">
                  <c:v>4.1423460741856523E-3</c:v>
                </c:pt>
                <c:pt idx="9">
                  <c:v>1.5627942007154963E-2</c:v>
                </c:pt>
                <c:pt idx="10">
                  <c:v>0.17416682357371494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F63-407D-B610-39D177D2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D8-4B2B-A325-484E73E82263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D8-4B2B-A325-484E73E822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8-4B2B-A325-484E73E822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8-4B2B-A325-484E73E822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8-4B2B-A325-484E73E822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D8-4B2B-A325-484E73E8226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D8-4B2B-A325-484E73E8226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BD8-4B2B-A325-484E73E822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5676</c:v>
                </c:pt>
                <c:pt idx="1">
                  <c:v>2761</c:v>
                </c:pt>
                <c:pt idx="2">
                  <c:v>950</c:v>
                </c:pt>
                <c:pt idx="3">
                  <c:v>1811</c:v>
                </c:pt>
                <c:pt idx="4">
                  <c:v>2915</c:v>
                </c:pt>
                <c:pt idx="5">
                  <c:v>416</c:v>
                </c:pt>
                <c:pt idx="6">
                  <c:v>635</c:v>
                </c:pt>
                <c:pt idx="7">
                  <c:v>431</c:v>
                </c:pt>
                <c:pt idx="8">
                  <c:v>190</c:v>
                </c:pt>
                <c:pt idx="9">
                  <c:v>145</c:v>
                </c:pt>
                <c:pt idx="10">
                  <c:v>22</c:v>
                </c:pt>
                <c:pt idx="11">
                  <c:v>83</c:v>
                </c:pt>
                <c:pt idx="12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D8-4B2B-A325-484E73E82263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2.362488728584311E-2</c:v>
                </c:pt>
                <c:pt idx="1">
                  <c:v>0.23369079535299364</c:v>
                </c:pt>
                <c:pt idx="2">
                  <c:v>0.29427792915531326</c:v>
                </c:pt>
                <c:pt idx="3">
                  <c:v>0.2041223404255319</c:v>
                </c:pt>
                <c:pt idx="4">
                  <c:v>-0.11853643785908674</c:v>
                </c:pt>
                <c:pt idx="5">
                  <c:v>-0.10729613733905574</c:v>
                </c:pt>
                <c:pt idx="6">
                  <c:v>-0.13956639566395668</c:v>
                </c:pt>
                <c:pt idx="7">
                  <c:v>1.6509433962264231E-2</c:v>
                </c:pt>
                <c:pt idx="8">
                  <c:v>0.12426035502958577</c:v>
                </c:pt>
                <c:pt idx="9">
                  <c:v>-0.17613636363636365</c:v>
                </c:pt>
                <c:pt idx="10">
                  <c:v>-0.66666666666666674</c:v>
                </c:pt>
                <c:pt idx="11">
                  <c:v>-0.48447204968944102</c:v>
                </c:pt>
                <c:pt idx="12">
                  <c:v>-0.10298102981029811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D8-4B2B-A325-484E73E8226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D8-4B2B-A325-484E73E822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D8-4B2B-A325-484E73E822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D8-4B2B-A325-484E73E822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D8-4B2B-A325-484E73E822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BD8-4B2B-A325-484E73E822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BD8-4B2B-A325-484E73E822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BD8-4B2B-A325-484E73E82263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0.48643410852713176</c:v>
                </c:pt>
                <c:pt idx="2">
                  <c:v>0.16737138830162085</c:v>
                </c:pt>
                <c:pt idx="3">
                  <c:v>0.31906272022551091</c:v>
                </c:pt>
                <c:pt idx="4">
                  <c:v>0.51356589147286824</c:v>
                </c:pt>
                <c:pt idx="5">
                  <c:v>7.3291050035236088E-2</c:v>
                </c:pt>
                <c:pt idx="6">
                  <c:v>0.11187455954897815</c:v>
                </c:pt>
                <c:pt idx="7">
                  <c:v>7.5933756166314301E-2</c:v>
                </c:pt>
                <c:pt idx="8">
                  <c:v>3.3474277660324174E-2</c:v>
                </c:pt>
                <c:pt idx="9">
                  <c:v>2.5546159267089499E-2</c:v>
                </c:pt>
                <c:pt idx="10">
                  <c:v>3.875968992248062E-3</c:v>
                </c:pt>
                <c:pt idx="11">
                  <c:v>1.4622973925299506E-2</c:v>
                </c:pt>
                <c:pt idx="12">
                  <c:v>0.17494714587737845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BD8-4B2B-A325-484E73E82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C9-4F61-BDC9-F19B0586A908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9-4F61-BDC9-F19B0586A908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9-4F61-BDC9-F19B0586A9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C9-4F61-BDC9-F19B0586A908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C9-4F61-BDC9-F19B0586A9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C9-4F61-BDC9-F19B0586A9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14255</c:v>
                </c:pt>
                <c:pt idx="12">
                  <c:v>14255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C9-4F61-BDC9-F19B0586A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2C9-4F61-BDC9-F19B0586A9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2C9-4F61-BDC9-F19B0586A9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C9-4F61-BDC9-F19B0586A9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C9-4F61-BDC9-F19B0586A9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C9-4F61-BDC9-F19B0586A9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C9-4F61-BDC9-F19B0586A9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C9-4F61-BDC9-F19B0586A9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C9-4F61-BDC9-F19B0586A9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C9-4F61-BDC9-F19B0586A9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C9-4F61-BDC9-F19B0586A9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C9-4F61-BDC9-F19B0586A9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C9-4F61-BDC9-F19B0586A9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C9-4F61-BDC9-F19B0586A9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C9-4F61-BDC9-F19B0586A9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C9-4F61-BDC9-F19B0586A908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-2.2357862972361309E-2</c:v>
                </c:pt>
                <c:pt idx="12">
                  <c:v>-2.2357862972361309E-2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C9-4F61-BDC9-F19B0586A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C0-487A-A375-5CA449743FD8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C0-487A-A375-5CA449743FD8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C0-487A-A375-5CA449743FD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0">
                  <c:v>7338</c:v>
                </c:pt>
                <c:pt idx="11">
                  <c:v>6283</c:v>
                </c:pt>
                <c:pt idx="12">
                  <c:v>71061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C0-487A-A375-5CA449743FD8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C0-487A-A375-5CA449743F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C0-487A-A375-5CA449743FD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4817</c:v>
                </c:pt>
                <c:pt idx="12">
                  <c:v>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C0-487A-A375-5CA44974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5C0-487A-A375-5CA449743F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5825</c:v>
                      </c:pt>
                      <c:pt idx="1">
                        <c:v>5371</c:v>
                      </c:pt>
                      <c:pt idx="2">
                        <c:v>2182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5019</c:v>
                      </c:pt>
                      <c:pt idx="8">
                        <c:v>3075</c:v>
                      </c:pt>
                      <c:pt idx="9">
                        <c:v>2778</c:v>
                      </c:pt>
                      <c:pt idx="10">
                        <c:v>2443</c:v>
                      </c:pt>
                      <c:pt idx="11">
                        <c:v>2474</c:v>
                      </c:pt>
                      <c:pt idx="12">
                        <c:v>31800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5C0-487A-A375-5CA449743F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C0-487A-A375-5CA449743F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0-487A-A375-5CA449743F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0-487A-A375-5CA449743F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C0-487A-A375-5CA449743F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C0-487A-A375-5CA449743F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C0-487A-A375-5CA449743F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C0-487A-A375-5CA449743F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C0-487A-A375-5CA449743F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C0-487A-A375-5CA449743F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C0-487A-A375-5CA449743F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C0-487A-A375-5CA449743F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C0-487A-A375-5CA449743F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C0-487A-A375-5CA449743FD8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0.25770234986945173</c:v>
                </c:pt>
                <c:pt idx="12">
                  <c:v>0.25770234986945173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C0-487A-A375-5CA44974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16-472E-854A-DFEC429A4DB9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16-472E-854A-DFEC429A4DB9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6-472E-854A-DFEC429A4D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0">
                  <c:v>4221</c:v>
                </c:pt>
                <c:pt idx="11">
                  <c:v>3709</c:v>
                </c:pt>
                <c:pt idx="12">
                  <c:v>49415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16-472E-854A-DFEC429A4DB9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16-472E-854A-DFEC429A4D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16-472E-854A-DFEC429A4D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3451</c:v>
                </c:pt>
                <c:pt idx="12">
                  <c:v>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16-472E-854A-DFEC429A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D16-472E-854A-DFEC429A4D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2984</c:v>
                      </c:pt>
                      <c:pt idx="1">
                        <c:v>2825</c:v>
                      </c:pt>
                      <c:pt idx="2">
                        <c:v>1144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2716</c:v>
                      </c:pt>
                      <c:pt idx="8">
                        <c:v>1767</c:v>
                      </c:pt>
                      <c:pt idx="9">
                        <c:v>1904</c:v>
                      </c:pt>
                      <c:pt idx="10">
                        <c:v>1069</c:v>
                      </c:pt>
                      <c:pt idx="11">
                        <c:v>681</c:v>
                      </c:pt>
                      <c:pt idx="12">
                        <c:v>16251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D16-472E-854A-DFEC429A4D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16-472E-854A-DFEC429A4D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16-472E-854A-DFEC429A4D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16-472E-854A-DFEC429A4D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16-472E-854A-DFEC429A4D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16-472E-854A-DFEC429A4D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16-472E-854A-DFEC429A4D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16-472E-854A-DFEC429A4D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16-472E-854A-DFEC429A4D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16-472E-854A-DFEC429A4D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16-472E-854A-DFEC429A4D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16-472E-854A-DFEC429A4D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16-472E-854A-DFEC429A4D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16-472E-854A-DFEC429A4DB9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0.31969407265774374</c:v>
                </c:pt>
                <c:pt idx="12">
                  <c:v>0.31969407265774374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16-472E-854A-DFEC429A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24-4CAB-ABB5-024FB602C913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4-4CAB-ABB5-024FB602C913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24-4CAB-ABB5-024FB602C9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0">
                  <c:v>3117</c:v>
                </c:pt>
                <c:pt idx="11">
                  <c:v>2574</c:v>
                </c:pt>
                <c:pt idx="12">
                  <c:v>21646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4-4CAB-ABB5-024FB602C913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24-4CAB-ABB5-024FB602C9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24-4CAB-ABB5-024FB602C9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1366</c:v>
                </c:pt>
                <c:pt idx="12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24-4CAB-ABB5-024FB602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224-4CAB-ABB5-024FB602C91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2841</c:v>
                      </c:pt>
                      <c:pt idx="1">
                        <c:v>2546</c:v>
                      </c:pt>
                      <c:pt idx="2">
                        <c:v>1038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2303</c:v>
                      </c:pt>
                      <c:pt idx="8">
                        <c:v>1308</c:v>
                      </c:pt>
                      <c:pt idx="9">
                        <c:v>874</c:v>
                      </c:pt>
                      <c:pt idx="10">
                        <c:v>1374</c:v>
                      </c:pt>
                      <c:pt idx="11">
                        <c:v>1793</c:v>
                      </c:pt>
                      <c:pt idx="12">
                        <c:v>15549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224-4CAB-ABB5-024FB602C9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24-4CAB-ABB5-024FB602C9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24-4CAB-ABB5-024FB602C9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24-4CAB-ABB5-024FB602C9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24-4CAB-ABB5-024FB602C9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24-4CAB-ABB5-024FB602C9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24-4CAB-ABB5-024FB602C9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24-4CAB-ABB5-024FB602C9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24-4CAB-ABB5-024FB602C9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24-4CAB-ABB5-024FB602C9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24-4CAB-ABB5-024FB602C9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24-4CAB-ABB5-024FB602C9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24-4CAB-ABB5-024FB602C9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24-4CAB-ABB5-024FB602C913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0.12427983539094645</c:v>
                </c:pt>
                <c:pt idx="12">
                  <c:v>0.12427983539094645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24-4CAB-ABB5-024FB602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B8-420F-AF19-3ABA71D0D5DC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8-420F-AF19-3ABA71D0D5DC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8-420F-AF19-3ABA71D0D5D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0">
                  <c:v>7634</c:v>
                </c:pt>
                <c:pt idx="11">
                  <c:v>7036</c:v>
                </c:pt>
                <c:pt idx="12">
                  <c:v>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B8-420F-AF19-3ABA71D0D5DC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B8-420F-AF19-3ABA71D0D5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B8-420F-AF19-3ABA71D0D5D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9438</c:v>
                </c:pt>
                <c:pt idx="12">
                  <c:v>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B8-420F-AF19-3ABA71D0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1B8-420F-AF19-3ABA71D0D5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7778</c:v>
                      </c:pt>
                      <c:pt idx="1">
                        <c:v>8971</c:v>
                      </c:pt>
                      <c:pt idx="2">
                        <c:v>3532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1922</c:v>
                      </c:pt>
                      <c:pt idx="8">
                        <c:v>692</c:v>
                      </c:pt>
                      <c:pt idx="9">
                        <c:v>825</c:v>
                      </c:pt>
                      <c:pt idx="10">
                        <c:v>1112</c:v>
                      </c:pt>
                      <c:pt idx="11">
                        <c:v>1575</c:v>
                      </c:pt>
                      <c:pt idx="12">
                        <c:v>27247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1B8-420F-AF19-3ABA71D0D5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B8-420F-AF19-3ABA71D0D5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B8-420F-AF19-3ABA71D0D5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B8-420F-AF19-3ABA71D0D5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B8-420F-AF19-3ABA71D0D5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B8-420F-AF19-3ABA71D0D5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B8-420F-AF19-3ABA71D0D5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B8-420F-AF19-3ABA71D0D5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B8-420F-AF19-3ABA71D0D5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B8-420F-AF19-3ABA71D0D5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B8-420F-AF19-3ABA71D0D5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B8-420F-AF19-3ABA71D0D5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B8-420F-AF19-3ABA71D0D5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B8-420F-AF19-3ABA71D0D5DC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-0.12212817412333732</c:v>
                </c:pt>
                <c:pt idx="12">
                  <c:v>-0.12212817412333732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B8-420F-AF19-3ABA71D0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99-47CC-8E46-31803C271BC9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99-47CC-8E46-31803C271BC9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9-47CC-8E46-31803C271BC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0">
                  <c:v>1075</c:v>
                </c:pt>
                <c:pt idx="11">
                  <c:v>859</c:v>
                </c:pt>
                <c:pt idx="12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99-47CC-8E46-31803C271BC9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99-47CC-8E46-31803C271B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599-47CC-8E46-31803C271BC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1352</c:v>
                </c:pt>
                <c:pt idx="12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99-47CC-8E46-31803C271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6599-47CC-8E46-31803C271BC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1433</c:v>
                      </c:pt>
                      <c:pt idx="1">
                        <c:v>2393</c:v>
                      </c:pt>
                      <c:pt idx="2">
                        <c:v>615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</c:v>
                      </c:pt>
                      <c:pt idx="8">
                        <c:v>42</c:v>
                      </c:pt>
                      <c:pt idx="9">
                        <c:v>90</c:v>
                      </c:pt>
                      <c:pt idx="10">
                        <c:v>206</c:v>
                      </c:pt>
                      <c:pt idx="11">
                        <c:v>136</c:v>
                      </c:pt>
                      <c:pt idx="12">
                        <c:v>5019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599-47CC-8E46-31803C271B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99-47CC-8E46-31803C271B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99-47CC-8E46-31803C271B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99-47CC-8E46-31803C271B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99-47CC-8E46-31803C271B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99-47CC-8E46-31803C271B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99-47CC-8E46-31803C271B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99-47CC-8E46-31803C271B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99-47CC-8E46-31803C271B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99-47CC-8E46-31803C271B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99-47CC-8E46-31803C271B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99-47CC-8E46-31803C271B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99-47CC-8E46-31803C271B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99-47CC-8E46-31803C271BC9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-8.6486486486486491E-2</c:v>
                </c:pt>
                <c:pt idx="12">
                  <c:v>-8.6486486486486491E-2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99-47CC-8E46-31803C271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9-43BB-9D14-D0BD7E7A6D5B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9-43BB-9D14-D0BD7E7A6D5B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9-43BB-9D14-D0BD7E7A6D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0">
                  <c:v>2912</c:v>
                </c:pt>
                <c:pt idx="11">
                  <c:v>2476</c:v>
                </c:pt>
                <c:pt idx="12">
                  <c:v>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59-43BB-9D14-D0BD7E7A6D5B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59-43BB-9D14-D0BD7E7A6D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59-43BB-9D14-D0BD7E7A6D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2661</c:v>
                </c:pt>
                <c:pt idx="12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59-43BB-9D14-D0BD7E7A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C59-43BB-9D14-D0BD7E7A6D5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2551</c:v>
                      </c:pt>
                      <c:pt idx="1">
                        <c:v>2540</c:v>
                      </c:pt>
                      <c:pt idx="2">
                        <c:v>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72</c:v>
                      </c:pt>
                      <c:pt idx="9">
                        <c:v>122</c:v>
                      </c:pt>
                      <c:pt idx="10">
                        <c:v>210</c:v>
                      </c:pt>
                      <c:pt idx="11">
                        <c:v>199</c:v>
                      </c:pt>
                      <c:pt idx="12">
                        <c:v>7473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C59-43BB-9D14-D0BD7E7A6D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59-43BB-9D14-D0BD7E7A6D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59-43BB-9D14-D0BD7E7A6D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59-43BB-9D14-D0BD7E7A6D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59-43BB-9D14-D0BD7E7A6D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59-43BB-9D14-D0BD7E7A6D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59-43BB-9D14-D0BD7E7A6D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59-43BB-9D14-D0BD7E7A6D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59-43BB-9D14-D0BD7E7A6D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59-43BB-9D14-D0BD7E7A6D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59-43BB-9D14-D0BD7E7A6D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59-43BB-9D14-D0BD7E7A6D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59-43BB-9D14-D0BD7E7A6D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59-43BB-9D14-D0BD7E7A6D5B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-0.25063362433117431</c:v>
                </c:pt>
                <c:pt idx="12">
                  <c:v>-0.25063362433117431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59-43BB-9D14-D0BD7E7A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0A-4C8F-BCA0-F54F926C2FB7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0A-4C8F-BCA0-F54F926C2FB7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0A-4C8F-BCA0-F54F926C2F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0">
                  <c:v>772</c:v>
                </c:pt>
                <c:pt idx="11">
                  <c:v>714</c:v>
                </c:pt>
                <c:pt idx="12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A-4C8F-BCA0-F54F926C2FB7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0A-4C8F-BCA0-F54F926C2F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0A-4C8F-BCA0-F54F926C2F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1041</c:v>
                </c:pt>
                <c:pt idx="12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0A-4C8F-BCA0-F54F926C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A0A-4C8F-BCA0-F54F926C2FB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944</c:v>
                      </c:pt>
                      <c:pt idx="1">
                        <c:v>1207</c:v>
                      </c:pt>
                      <c:pt idx="2">
                        <c:v>505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912</c:v>
                      </c:pt>
                      <c:pt idx="8">
                        <c:v>104</c:v>
                      </c:pt>
                      <c:pt idx="9">
                        <c:v>266</c:v>
                      </c:pt>
                      <c:pt idx="10">
                        <c:v>143</c:v>
                      </c:pt>
                      <c:pt idx="11">
                        <c:v>445</c:v>
                      </c:pt>
                      <c:pt idx="12">
                        <c:v>4658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A0A-4C8F-BCA0-F54F926C2F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A-4C8F-BCA0-F54F926C2F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0A-4C8F-BCA0-F54F926C2F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0A-4C8F-BCA0-F54F926C2F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0A-4C8F-BCA0-F54F926C2F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0A-4C8F-BCA0-F54F926C2F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0A-4C8F-BCA0-F54F926C2F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0A-4C8F-BCA0-F54F926C2F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0A-4C8F-BCA0-F54F926C2F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0A-4C8F-BCA0-F54F926C2F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0A-4C8F-BCA0-F54F926C2F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0A-4C8F-BCA0-F54F926C2F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0A-4C8F-BCA0-F54F926C2F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0A-4C8F-BCA0-F54F926C2FB7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5.045408678102925E-2</c:v>
                </c:pt>
                <c:pt idx="12">
                  <c:v>5.045408678102925E-2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0A-4C8F-BCA0-F54F926C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2D-4152-8458-010AE3A940DE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2D-4152-8458-010AE3A940DE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2D-4152-8458-010AE3A940D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0">
                  <c:v>161</c:v>
                </c:pt>
                <c:pt idx="11">
                  <c:v>348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2D-4152-8458-010AE3A940DE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2D-4152-8458-010AE3A940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52D-4152-8458-010AE3A940D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363</c:v>
                </c:pt>
                <c:pt idx="12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2D-4152-8458-010AE3A9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52D-4152-8458-010AE3A940D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171</c:v>
                      </c:pt>
                      <c:pt idx="1">
                        <c:v>80</c:v>
                      </c:pt>
                      <c:pt idx="2">
                        <c:v>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</c:v>
                      </c:pt>
                      <c:pt idx="8">
                        <c:v>86</c:v>
                      </c:pt>
                      <c:pt idx="9">
                        <c:v>74</c:v>
                      </c:pt>
                      <c:pt idx="10">
                        <c:v>125</c:v>
                      </c:pt>
                      <c:pt idx="11">
                        <c:v>36</c:v>
                      </c:pt>
                      <c:pt idx="12">
                        <c:v>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52D-4152-8458-010AE3A940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2D-4152-8458-010AE3A940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2D-4152-8458-010AE3A940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2D-4152-8458-010AE3A940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2D-4152-8458-010AE3A940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2D-4152-8458-010AE3A940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2D-4152-8458-010AE3A940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2D-4152-8458-010AE3A940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2D-4152-8458-010AE3A940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2D-4152-8458-010AE3A940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2D-4152-8458-010AE3A940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2D-4152-8458-010AE3A940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2D-4152-8458-010AE3A940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2D-4152-8458-010AE3A940DE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-7.1611253196930957E-2</c:v>
                </c:pt>
                <c:pt idx="12">
                  <c:v>-7.1611253196930957E-2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2D-4152-8458-010AE3A9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72-4837-8CA6-FE1D6790197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72-4837-8CA6-FE1D6790197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2-4837-8CA6-FE1D67901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0">
                  <c:v>268</c:v>
                </c:pt>
                <c:pt idx="11">
                  <c:v>215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72-4837-8CA6-FE1D6790197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72-4837-8CA6-FE1D679019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72-4837-8CA6-FE1D67901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486</c:v>
                </c:pt>
                <c:pt idx="12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72-4837-8CA6-FE1D6790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172-4837-8CA6-FE1D679019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207</c:v>
                      </c:pt>
                      <c:pt idx="1">
                        <c:v>537</c:v>
                      </c:pt>
                      <c:pt idx="2">
                        <c:v>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</c:v>
                      </c:pt>
                      <c:pt idx="8">
                        <c:v>6</c:v>
                      </c:pt>
                      <c:pt idx="9">
                        <c:v>5</c:v>
                      </c:pt>
                      <c:pt idx="10">
                        <c:v>24</c:v>
                      </c:pt>
                      <c:pt idx="11">
                        <c:v>14</c:v>
                      </c:pt>
                      <c:pt idx="12">
                        <c:v>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172-4837-8CA6-FE1D679019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72-4837-8CA6-FE1D679019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72-4837-8CA6-FE1D679019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72-4837-8CA6-FE1D679019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72-4837-8CA6-FE1D679019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72-4837-8CA6-FE1D679019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72-4837-8CA6-FE1D679019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72-4837-8CA6-FE1D679019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72-4837-8CA6-FE1D679019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72-4837-8CA6-FE1D679019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72-4837-8CA6-FE1D679019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72-4837-8CA6-FE1D679019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72-4837-8CA6-FE1D679019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72-4837-8CA6-FE1D6790197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-0.21359223300970875</c:v>
                </c:pt>
                <c:pt idx="12">
                  <c:v>-0.21359223300970875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72-4837-8CA6-FE1D6790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E6-4F20-B96C-282D98B61478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6-4F20-B96C-282D98B61478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E6-4F20-B96C-282D98B614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0">
                  <c:v>116</c:v>
                </c:pt>
                <c:pt idx="11">
                  <c:v>10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6-4F20-B96C-282D98B61478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E6-4F20-B96C-282D98B614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E6-4F20-B96C-282D98B614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68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E6-4F20-B96C-282D98B6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BE6-4F20-B96C-282D98B614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324</c:v>
                      </c:pt>
                      <c:pt idx="1">
                        <c:v>73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18</c:v>
                      </c:pt>
                      <c:pt idx="11">
                        <c:v>2</c:v>
                      </c:pt>
                      <c:pt idx="12">
                        <c:v>599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BE6-4F20-B96C-282D98B614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E6-4F20-B96C-282D98B614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6-4F20-B96C-282D98B614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6-4F20-B96C-282D98B614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6-4F20-B96C-282D98B614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6-4F20-B96C-282D98B614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6-4F20-B96C-282D98B614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E6-4F20-B96C-282D98B614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6-4F20-B96C-282D98B614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6-4F20-B96C-282D98B614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E6-4F20-B96C-282D98B614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E6-4F20-B96C-282D98B614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E6-4F20-B96C-282D98B614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E6-4F20-B96C-282D98B6147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-0.59281437125748504</c:v>
                </c:pt>
                <c:pt idx="12">
                  <c:v>-0.59281437125748504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E6-4F20-B96C-282D98B6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87-4873-9F27-E6EFFA909050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873-9F27-E6EFFA909050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7-4873-9F27-E6EFFA9090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0">
                  <c:v>91</c:v>
                </c:pt>
                <c:pt idx="11">
                  <c:v>160</c:v>
                </c:pt>
                <c:pt idx="12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87-4873-9F27-E6EFFA909050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87-4873-9F27-E6EFFA9090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87-4873-9F27-E6EFFA9090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203</c:v>
                </c:pt>
                <c:pt idx="12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87-4873-9F27-E6EFFA90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B887-4873-9F27-E6EFFA9090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93</c:v>
                      </c:pt>
                      <c:pt idx="1">
                        <c:v>98</c:v>
                      </c:pt>
                      <c:pt idx="2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20</c:v>
                      </c:pt>
                      <c:pt idx="11">
                        <c:v>10</c:v>
                      </c:pt>
                      <c:pt idx="12">
                        <c:v>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887-4873-9F27-E6EFFA9090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87-4873-9F27-E6EFFA9090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87-4873-9F27-E6EFFA9090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87-4873-9F27-E6EFFA9090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87-4873-9F27-E6EFFA9090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87-4873-9F27-E6EFFA9090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87-4873-9F27-E6EFFA9090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87-4873-9F27-E6EFFA9090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87-4873-9F27-E6EFFA9090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87-4873-9F27-E6EFFA9090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87-4873-9F27-E6EFFA9090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87-4873-9F27-E6EFFA9090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87-4873-9F27-E6EFFA9090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87-4873-9F27-E6EFFA909050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-0.546875</c:v>
                </c:pt>
                <c:pt idx="12">
                  <c:v>-0.546875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87-4873-9F27-E6EFFA90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45-47B2-A4D5-981B5571E047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45-47B2-A4D5-981B5571E047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5-47B2-A4D5-981B5571E04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45-47B2-A4D5-981B5571E047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45-47B2-A4D5-981B5571E0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45-47B2-A4D5-981B5571E04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14255</c:v>
                </c:pt>
                <c:pt idx="12">
                  <c:v>14255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45-47B2-A4D5-981B5571E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545-47B2-A4D5-981B5571E04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545-47B2-A4D5-981B5571E0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45-47B2-A4D5-981B5571E0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45-47B2-A4D5-981B5571E0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45-47B2-A4D5-981B5571E0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45-47B2-A4D5-981B5571E0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45-47B2-A4D5-981B5571E0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45-47B2-A4D5-981B5571E0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45-47B2-A4D5-981B5571E0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45-47B2-A4D5-981B5571E0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45-47B2-A4D5-981B5571E0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45-47B2-A4D5-981B5571E0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45-47B2-A4D5-981B5571E0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45-47B2-A4D5-981B5571E0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45-47B2-A4D5-981B5571E047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-2.2357862972361309E-2</c:v>
                </c:pt>
                <c:pt idx="12">
                  <c:v>-2.2357862972361309E-2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45-47B2-A4D5-981B5571E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2E-491D-9B1E-C6B62A5E5046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2E-491D-9B1E-C6B62A5E5046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2E-491D-9B1E-C6B62A5E504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2E-491D-9B1E-C6B62A5E5046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2E-491D-9B1E-C6B62A5E50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2E-491D-9B1E-C6B62A5E504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14255</c:v>
                </c:pt>
                <c:pt idx="12">
                  <c:v>14255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2E-491D-9B1E-C6B62A5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BB2E-491D-9B1E-C6B62A5E504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B2E-491D-9B1E-C6B62A5E50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2E-491D-9B1E-C6B62A5E50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2E-491D-9B1E-C6B62A5E50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2E-491D-9B1E-C6B62A5E50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2E-491D-9B1E-C6B62A5E50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2E-491D-9B1E-C6B62A5E50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2E-491D-9B1E-C6B62A5E50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2E-491D-9B1E-C6B62A5E50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2E-491D-9B1E-C6B62A5E50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2E-491D-9B1E-C6B62A5E50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2E-491D-9B1E-C6B62A5E50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2E-491D-9B1E-C6B62A5E50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2E-491D-9B1E-C6B62A5E50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2E-491D-9B1E-C6B62A5E5046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-2.2357862972361309E-2</c:v>
                </c:pt>
                <c:pt idx="12">
                  <c:v>-2.2357862972361309E-2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2E-491D-9B1E-C6B62A5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3790330551447433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73-4EF2-BA89-198307F5E08D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3-4EF2-BA89-198307F5E08D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3-4EF2-BA89-198307F5E08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0">
                  <c:v>13338</c:v>
                </c:pt>
                <c:pt idx="11">
                  <c:v>11641</c:v>
                </c:pt>
                <c:pt idx="12">
                  <c:v>136934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73-4EF2-BA89-198307F5E08D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73-4EF2-BA89-198307F5E0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573-4EF2-BA89-198307F5E08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12738</c:v>
                </c:pt>
                <c:pt idx="12">
                  <c:v>12738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73-4EF2-BA89-198307F5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573-4EF2-BA89-198307F5E0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11286</c:v>
                      </c:pt>
                      <c:pt idx="1">
                        <c:v>11308</c:v>
                      </c:pt>
                      <c:pt idx="2">
                        <c:v>4549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573-4EF2-BA89-198307F5E0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73-4EF2-BA89-198307F5E0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73-4EF2-BA89-198307F5E0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73-4EF2-BA89-198307F5E0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73-4EF2-BA89-198307F5E0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73-4EF2-BA89-198307F5E0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73-4EF2-BA89-198307F5E0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73-4EF2-BA89-198307F5E0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73-4EF2-BA89-198307F5E0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73-4EF2-BA89-198307F5E0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73-4EF2-BA89-198307F5E0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73-4EF2-BA89-198307F5E0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73-4EF2-BA89-198307F5E0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73-4EF2-BA89-198307F5E08D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-2.711372489116326E-2</c:v>
                </c:pt>
                <c:pt idx="12">
                  <c:v>-2.711372489116326E-2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573-4EF2-BA89-198307F5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D0-43AE-811A-BA541F865BFC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0-43AE-811A-BA541F865BFC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0-43AE-811A-BA541F865BF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0">
                  <c:v>1634</c:v>
                </c:pt>
                <c:pt idx="11">
                  <c:v>1678</c:v>
                </c:pt>
                <c:pt idx="12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D0-43AE-811A-BA541F865BFC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D0-43AE-811A-BA541F865B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D0-43AE-811A-BA541F865BF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1517</c:v>
                </c:pt>
                <c:pt idx="12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D0-43AE-811A-BA541F86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FD0-43AE-811A-BA541F865B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2317</c:v>
                      </c:pt>
                      <c:pt idx="1">
                        <c:v>3034</c:v>
                      </c:pt>
                      <c:pt idx="2">
                        <c:v>1165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FD0-43AE-811A-BA541F865B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D0-43AE-811A-BA541F865B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D0-43AE-811A-BA541F865B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D0-43AE-811A-BA541F865B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D0-43AE-811A-BA541F865B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D0-43AE-811A-BA541F865B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D0-43AE-811A-BA541F865B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D0-43AE-811A-BA541F865B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D0-43AE-811A-BA541F865B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D0-43AE-811A-BA541F865B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D0-43AE-811A-BA541F865B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D0-43AE-811A-BA541F865B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D0-43AE-811A-BA541F865B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D0-43AE-811A-BA541F865BFC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1.9489247311827995E-2</c:v>
                </c:pt>
                <c:pt idx="12">
                  <c:v>1.9489247311827995E-2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D0-43AE-811A-BA541F86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E8-45F0-9747-7A426F94CACD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8-45F0-9747-7A426F94CACD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E8-45F0-9747-7A426F94CA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E8-45F0-9747-7A426F94CACD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E8-45F0-9747-7A426F94CA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E8-45F0-9747-7A426F94CA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2.6840519676143852</c:v>
                </c:pt>
                <c:pt idx="12">
                  <c:v>2.6840519676143852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E8-45F0-9747-7A426F94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3E8-45F0-9747-7A426F94CA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3E8-45F0-9747-7A426F94CA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E8-45F0-9747-7A426F94CA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E8-45F0-9747-7A426F94CA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E8-45F0-9747-7A426F94CA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E8-45F0-9747-7A426F94CA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E8-45F0-9747-7A426F94CA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E8-45F0-9747-7A426F94CA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E8-45F0-9747-7A426F94CA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E8-45F0-9747-7A426F94CA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E8-45F0-9747-7A426F94CA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E8-45F0-9747-7A426F94CA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E8-45F0-9747-7A426F94CA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E8-45F0-9747-7A426F94CA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E8-45F0-9747-7A426F94CACD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-0.11084931664860109</c:v>
                </c:pt>
                <c:pt idx="12">
                  <c:v>-0.11084931664860109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E8-45F0-9747-7A426F94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9-4ECC-9AC8-1CB0D379A9DC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9-4ECC-9AC8-1CB0D379A9DC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79-4ECC-9AC8-1CB0D379A9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2.2344701583434836</c:v>
                </c:pt>
                <c:pt idx="11">
                  <c:v>1.9500310366232154</c:v>
                </c:pt>
                <c:pt idx="12">
                  <c:v>1.9837804639736467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79-4ECC-9AC8-1CB0D379A9DC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9-4ECC-9AC8-1CB0D379A9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9-4ECC-9AC8-1CB0D379A9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1.8163650075414781</c:v>
                </c:pt>
                <c:pt idx="12">
                  <c:v>1.8163650075414781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79-4ECC-9AC8-1CB0D379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579-4ECC-9AC8-1CB0D379A9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1.9042170644001308</c:v>
                      </c:pt>
                      <c:pt idx="1">
                        <c:v>1.7546553413917021</c:v>
                      </c:pt>
                      <c:pt idx="2">
                        <c:v>1.6356821589205397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2.3508196721311476</c:v>
                      </c:pt>
                      <c:pt idx="8">
                        <c:v>2.1324549237170598</c:v>
                      </c:pt>
                      <c:pt idx="9">
                        <c:v>2.0562546262028127</c:v>
                      </c:pt>
                      <c:pt idx="10">
                        <c:v>1.9450636942675159</c:v>
                      </c:pt>
                      <c:pt idx="11">
                        <c:v>2.1720807726075506</c:v>
                      </c:pt>
                      <c:pt idx="12">
                        <c:v>1.9846470698371093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579-4ECC-9AC8-1CB0D379A9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79-4ECC-9AC8-1CB0D379A9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79-4ECC-9AC8-1CB0D379A9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79-4ECC-9AC8-1CB0D379A9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79-4ECC-9AC8-1CB0D379A9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79-4ECC-9AC8-1CB0D379A9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79-4ECC-9AC8-1CB0D379A9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79-4ECC-9AC8-1CB0D379A9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79-4ECC-9AC8-1CB0D379A9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79-4ECC-9AC8-1CB0D379A9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79-4ECC-9AC8-1CB0D379A9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79-4ECC-9AC8-1CB0D379A9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79-4ECC-9AC8-1CB0D379A9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79-4ECC-9AC8-1CB0D379A9DC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5.7063216085345925E-2</c:v>
                </c:pt>
                <c:pt idx="12">
                  <c:v>5.7063216085345925E-2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79-4ECC-9AC8-1CB0D379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A-43E2-96FF-823E29012E87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A-43E2-96FF-823E29012E87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9A-43E2-96FF-823E29012E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2.0650684931506849</c:v>
                </c:pt>
                <c:pt idx="11">
                  <c:v>2.1170091324200913</c:v>
                </c:pt>
                <c:pt idx="12">
                  <c:v>2.0637738055462744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A-43E2-96FF-823E29012E87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A-43E2-96FF-823E29012E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A-43E2-96FF-823E29012E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1.9697488584474885</c:v>
                </c:pt>
                <c:pt idx="12">
                  <c:v>1.9697488584474885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9A-43E2-96FF-823E2901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D9A-43E2-96FF-823E29012E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2.4701986754966887</c:v>
                      </c:pt>
                      <c:pt idx="1">
                        <c:v>2.0367700072098054</c:v>
                      </c:pt>
                      <c:pt idx="2">
                        <c:v>1.8451612903225807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2.4185218165627784</c:v>
                      </c:pt>
                      <c:pt idx="8">
                        <c:v>2.3158584534731324</c:v>
                      </c:pt>
                      <c:pt idx="9">
                        <c:v>2.404040404040404</c:v>
                      </c:pt>
                      <c:pt idx="10">
                        <c:v>2.1905737704918034</c:v>
                      </c:pt>
                      <c:pt idx="11">
                        <c:v>1.8355795148247978</c:v>
                      </c:pt>
                      <c:pt idx="12">
                        <c:v>2.2143343779806512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D9A-43E2-96FF-823E29012E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9A-43E2-96FF-823E29012E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9A-43E2-96FF-823E29012E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9A-43E2-96FF-823E29012E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9A-43E2-96FF-823E29012E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9A-43E2-96FF-823E29012E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A-43E2-96FF-823E29012E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A-43E2-96FF-823E29012E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A-43E2-96FF-823E29012E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A-43E2-96FF-823E29012E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A-43E2-96FF-823E29012E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A-43E2-96FF-823E29012E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A-43E2-96FF-823E29012E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A-43E2-96FF-823E29012E87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0.16006027713260962</c:v>
                </c:pt>
                <c:pt idx="12">
                  <c:v>0.16006027713260962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9A-43E2-96FF-823E2901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B-4462-BF9E-0F128C1DA2B7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B-4462-BF9E-0F128C1DA2B7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B-4462-BF9E-0F128C1DA2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2.5137096774193548</c:v>
                </c:pt>
                <c:pt idx="11">
                  <c:v>1.7510204081632652</c:v>
                </c:pt>
                <c:pt idx="12">
                  <c:v>1.8225141028879346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B-4462-BF9E-0F128C1DA2B7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B-4462-BF9E-0F128C1DA2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DB-4462-BF9E-0F128C1DA2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1.5177777777777777</c:v>
                </c:pt>
                <c:pt idx="12">
                  <c:v>1.5177777777777777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DB-4462-BF9E-0F128C1D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3DB-4462-BF9E-0F128C1DA2B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1.5348460291734198</c:v>
                      </c:pt>
                      <c:pt idx="1">
                        <c:v>1.5209080047789725</c:v>
                      </c:pt>
                      <c:pt idx="2">
                        <c:v>1.453781512605042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2.2756916996047432</c:v>
                      </c:pt>
                      <c:pt idx="8">
                        <c:v>1.9263622974963182</c:v>
                      </c:pt>
                      <c:pt idx="9">
                        <c:v>1.5635062611806798</c:v>
                      </c:pt>
                      <c:pt idx="10">
                        <c:v>1.7890625</c:v>
                      </c:pt>
                      <c:pt idx="11">
                        <c:v>2.3346354166666665</c:v>
                      </c:pt>
                      <c:pt idx="12">
                        <c:v>1.7905343159834177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3DB-4462-BF9E-0F128C1DA2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DB-4462-BF9E-0F128C1DA2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DB-4462-BF9E-0F128C1DA2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DB-4462-BF9E-0F128C1DA2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DB-4462-BF9E-0F128C1DA2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DB-4462-BF9E-0F128C1DA2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DB-4462-BF9E-0F128C1DA2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DB-4462-BF9E-0F128C1DA2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DB-4462-BF9E-0F128C1DA2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DB-4462-BF9E-0F128C1DA2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DB-4462-BF9E-0F128C1DA2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DB-4462-BF9E-0F128C1DA2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DB-4462-BF9E-0F128C1DA2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DB-4462-BF9E-0F128C1DA2B7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-0.14205828779599283</c:v>
                </c:pt>
                <c:pt idx="12">
                  <c:v>-0.14205828779599283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DB-4462-BF9E-0F128C1D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8-44F8-95EA-7168E6E3F1A6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8-44F8-95EA-7168E6E3F1A6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8-44F8-95EA-7168E6E3F1A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3.501834862385321</c:v>
                </c:pt>
                <c:pt idx="11">
                  <c:v>3.5074775672981056</c:v>
                </c:pt>
                <c:pt idx="12">
                  <c:v>3.7668196782120833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58-44F8-95EA-7168E6E3F1A6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8-44F8-95EA-7168E6E3F1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8-44F8-95EA-7168E6E3F1A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3.5494546822113575</c:v>
                </c:pt>
                <c:pt idx="12">
                  <c:v>3.5494546822113575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58-44F8-95EA-7168E6E3F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58-44F8-95EA-7168E6E3F1A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3.6379794200187092</c:v>
                      </c:pt>
                      <c:pt idx="1">
                        <c:v>3.9038294168842471</c:v>
                      </c:pt>
                      <c:pt idx="2">
                        <c:v>4.0879629629629628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2.9937694704049846</c:v>
                      </c:pt>
                      <c:pt idx="8">
                        <c:v>2.1490683229813663</c:v>
                      </c:pt>
                      <c:pt idx="9">
                        <c:v>1.9975786924939467</c:v>
                      </c:pt>
                      <c:pt idx="10">
                        <c:v>2.193293885601578</c:v>
                      </c:pt>
                      <c:pt idx="11">
                        <c:v>2.4045801526717558</c:v>
                      </c:pt>
                      <c:pt idx="12">
                        <c:v>3.3236155159795073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58-44F8-95EA-7168E6E3F1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58-44F8-95EA-7168E6E3F1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58-44F8-95EA-7168E6E3F1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58-44F8-95EA-7168E6E3F1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58-44F8-95EA-7168E6E3F1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58-44F8-95EA-7168E6E3F1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58-44F8-95EA-7168E6E3F1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58-44F8-95EA-7168E6E3F1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58-44F8-95EA-7168E6E3F1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58-44F8-95EA-7168E6E3F1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58-44F8-95EA-7168E6E3F1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58-44F8-95EA-7168E6E3F1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58-44F8-95EA-7168E6E3F1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58-44F8-95EA-7168E6E3F1A6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1.2941524316620878E-2</c:v>
                </c:pt>
                <c:pt idx="12">
                  <c:v>1.2941524316620878E-2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58-44F8-95EA-7168E6E3F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4-4CFA-A898-D96A9E5BAEB5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4-4CFA-A898-D96A9E5BAEB5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14-4CFA-A898-D96A9E5BAEB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3.359375</c:v>
                </c:pt>
                <c:pt idx="11">
                  <c:v>3.3038461538461537</c:v>
                </c:pt>
                <c:pt idx="12">
                  <c:v>4.0580858085808584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14-4CFA-A898-D96A9E5BAEB5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4-4CFA-A898-D96A9E5BAE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14-4CFA-A898-D96A9E5BAEB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3.440203562340967</c:v>
                </c:pt>
                <c:pt idx="12">
                  <c:v>3.440203562340967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14-4CFA-A898-D96A9E5B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14-4CFA-A898-D96A9E5BAE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4.0140056022408963</c:v>
                      </c:pt>
                      <c:pt idx="1">
                        <c:v>4.5580952380952384</c:v>
                      </c:pt>
                      <c:pt idx="2">
                        <c:v>5.4910714285714288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2.75</c:v>
                      </c:pt>
                      <c:pt idx="8">
                        <c:v>1.75</c:v>
                      </c:pt>
                      <c:pt idx="9">
                        <c:v>1.8</c:v>
                      </c:pt>
                      <c:pt idx="10">
                        <c:v>2.1458333333333335</c:v>
                      </c:pt>
                      <c:pt idx="11">
                        <c:v>1.8378378378378379</c:v>
                      </c:pt>
                      <c:pt idx="12">
                        <c:v>3.8967391304347827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14-4CFA-A898-D96A9E5BAE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14-4CFA-A898-D96A9E5BAE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14-4CFA-A898-D96A9E5BAE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14-4CFA-A898-D96A9E5BAE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14-4CFA-A898-D96A9E5BAE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14-4CFA-A898-D96A9E5BAE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14-4CFA-A898-D96A9E5BAE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14-4CFA-A898-D96A9E5BAE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14-4CFA-A898-D96A9E5BAE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14-4CFA-A898-D96A9E5BAE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14-4CFA-A898-D96A9E5BAE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14-4CFA-A898-D96A9E5BAE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14-4CFA-A898-D96A9E5BAE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14-4CFA-A898-D96A9E5BAEB5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0.12924159366087773</c:v>
                </c:pt>
                <c:pt idx="12">
                  <c:v>0.12924159366087773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14-4CFA-A898-D96A9E5B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F-461F-99C3-53297A0C9B67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F-461F-99C3-53297A0C9B67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0F-461F-99C3-53297A0C9B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6.3442265795206971</c:v>
                </c:pt>
                <c:pt idx="11">
                  <c:v>5.3826086956521735</c:v>
                </c:pt>
                <c:pt idx="12">
                  <c:v>5.917572035899858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F-461F-99C3-53297A0C9B67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F-461F-99C3-53297A0C9B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0F-461F-99C3-53297A0C9B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5.0589353612167303</c:v>
                </c:pt>
                <c:pt idx="12">
                  <c:v>5.0589353612167303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0F-461F-99C3-53297A0C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70F-461F-99C3-53297A0C9B6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5.9742388758782203</c:v>
                      </c:pt>
                      <c:pt idx="1">
                        <c:v>5.5458515283842793</c:v>
                      </c:pt>
                      <c:pt idx="2">
                        <c:v>7.397849462365591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3.5697674418604652</c:v>
                      </c:pt>
                      <c:pt idx="8">
                        <c:v>1.7142857142857142</c:v>
                      </c:pt>
                      <c:pt idx="9">
                        <c:v>3.05</c:v>
                      </c:pt>
                      <c:pt idx="10">
                        <c:v>2.0388349514563107</c:v>
                      </c:pt>
                      <c:pt idx="11">
                        <c:v>2.2873563218390807</c:v>
                      </c:pt>
                      <c:pt idx="12">
                        <c:v>5.0459149223497635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70F-461F-99C3-53297A0C9B67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70F-461F-99C3-53297A0C9B67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5.7216828478964405</c:v>
                      </c:pt>
                      <c:pt idx="1">
                        <c:v>6.0282051282051281</c:v>
                      </c:pt>
                      <c:pt idx="2">
                        <c:v>5.8561484918793507</c:v>
                      </c:pt>
                      <c:pt idx="3">
                        <c:v>6.5965909090909092</c:v>
                      </c:pt>
                      <c:pt idx="4">
                        <c:v>7.4578947368421051</c:v>
                      </c:pt>
                      <c:pt idx="5">
                        <c:v>5.2280701754385968</c:v>
                      </c:pt>
                      <c:pt idx="6">
                        <c:v>6.9485294117647056</c:v>
                      </c:pt>
                      <c:pt idx="7">
                        <c:v>5.5595854922279795</c:v>
                      </c:pt>
                      <c:pt idx="8">
                        <c:v>6.1875</c:v>
                      </c:pt>
                      <c:pt idx="9">
                        <c:v>6.6477987421383649</c:v>
                      </c:pt>
                      <c:pt idx="10">
                        <c:v>5.9533169533169534</c:v>
                      </c:pt>
                      <c:pt idx="11">
                        <c:v>5.0775623268698062</c:v>
                      </c:pt>
                      <c:pt idx="12">
                        <c:v>6.0453762205628951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70F-461F-99C3-53297A0C9B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0F-461F-99C3-53297A0C9B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0F-461F-99C3-53297A0C9B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0F-461F-99C3-53297A0C9B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0F-461F-99C3-53297A0C9B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0F-461F-99C3-53297A0C9B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0F-461F-99C3-53297A0C9B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0F-461F-99C3-53297A0C9B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0F-461F-99C3-53297A0C9B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0F-461F-99C3-53297A0C9B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0F-461F-99C3-53297A0C9B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0F-461F-99C3-53297A0C9B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0F-461F-99C3-53297A0C9B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0F-461F-99C3-53297A0C9B67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-0.46361518310675365</c:v>
                </c:pt>
                <c:pt idx="12">
                  <c:v>-0.46361518310675365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0F-461F-99C3-53297A0C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A-4867-8C26-534630E0F4C6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A-4867-8C26-534630E0F4C6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A-4867-8C26-534630E0F4C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2.103542234332425</c:v>
                </c:pt>
                <c:pt idx="11">
                  <c:v>2.5499999999999998</c:v>
                </c:pt>
                <c:pt idx="12">
                  <c:v>2.6458616010854819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0A-4867-8C26-534630E0F4C6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A-4867-8C26-534630E0F4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0A-4867-8C26-534630E0F4C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2.6155778894472363</c:v>
                </c:pt>
                <c:pt idx="12">
                  <c:v>2.6155778894472363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0A-4867-8C26-534630E0F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D0A-4867-8C26-534630E0F4C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2.3308641975308642</c:v>
                      </c:pt>
                      <c:pt idx="1">
                        <c:v>2.4140000000000001</c:v>
                      </c:pt>
                      <c:pt idx="2">
                        <c:v>1.97265625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</c:v>
                      </c:pt>
                      <c:pt idx="8">
                        <c:v>2.1666666666666665</c:v>
                      </c:pt>
                      <c:pt idx="9">
                        <c:v>1.7272727272727273</c:v>
                      </c:pt>
                      <c:pt idx="10">
                        <c:v>2.9183673469387754</c:v>
                      </c:pt>
                      <c:pt idx="11">
                        <c:v>2.2029702970297032</c:v>
                      </c:pt>
                      <c:pt idx="12">
                        <c:v>2.3596757852076999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D0A-4867-8C26-534630E0F4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0A-4867-8C26-534630E0F4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0A-4867-8C26-534630E0F4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0A-4867-8C26-534630E0F4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0A-4867-8C26-534630E0F4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0A-4867-8C26-534630E0F4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0A-4867-8C26-534630E0F4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0A-4867-8C26-534630E0F4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0A-4867-8C26-534630E0F4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0A-4867-8C26-534630E0F4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0A-4867-8C26-534630E0F4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0A-4867-8C26-534630E0F4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0A-4867-8C26-534630E0F4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0A-4867-8C26-534630E0F4C6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4.1551915421262464E-2</c:v>
                </c:pt>
                <c:pt idx="12">
                  <c:v>4.1551915421262464E-2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0A-4867-8C26-534630E0F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3-4287-9380-72851821F5AC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3-4287-9380-72851821F5AC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F3-4287-9380-72851821F5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3-4287-9380-72851821F5AC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F3-4287-9380-72851821F5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F3-4287-9380-72851821F5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2.7923076923076922</c:v>
                </c:pt>
                <c:pt idx="12">
                  <c:v>2.7923076923076922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F3-4287-9380-72851821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CF3-4287-9380-72851821F5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CF3-4287-9380-72851821F5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F3-4287-9380-72851821F5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F3-4287-9380-72851821F5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F3-4287-9380-72851821F5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F3-4287-9380-72851821F5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F3-4287-9380-72851821F5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F3-4287-9380-72851821F5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F3-4287-9380-72851821F5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F3-4287-9380-72851821F5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F3-4287-9380-72851821F5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F3-4287-9380-72851821F5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F3-4287-9380-72851821F5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F3-4287-9380-72851821F5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F3-4287-9380-72851821F5AC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0.50575798470535283</c:v>
                </c:pt>
                <c:pt idx="12">
                  <c:v>0.50575798470535283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F3-4287-9380-72851821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9-40EF-A9BF-4DB08FBE0DD2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9-40EF-A9BF-4DB08FBE0DD2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B9-40EF-A9BF-4DB08FBE0D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3.4358974358974357</c:v>
                </c:pt>
                <c:pt idx="11">
                  <c:v>2.8666666666666667</c:v>
                </c:pt>
                <c:pt idx="12">
                  <c:v>4.072883172561629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B9-40EF-A9BF-4DB08FBE0DD2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9-40EF-A9BF-4DB08FBE0D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B9-40EF-A9BF-4DB08FBE0D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2.6703296703296702</c:v>
                </c:pt>
                <c:pt idx="12">
                  <c:v>2.6703296703296702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B9-40EF-A9BF-4DB08FBE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B9-40EF-A9BF-4DB08FBE0D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2.3258426966292136</c:v>
                      </c:pt>
                      <c:pt idx="1">
                        <c:v>3.5098039215686274</c:v>
                      </c:pt>
                      <c:pt idx="2">
                        <c:v>4.1304347826086953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2.1111111111111112</c:v>
                      </c:pt>
                      <c:pt idx="8">
                        <c:v>1</c:v>
                      </c:pt>
                      <c:pt idx="9">
                        <c:v>1.25</c:v>
                      </c:pt>
                      <c:pt idx="10">
                        <c:v>1.3333333333333333</c:v>
                      </c:pt>
                      <c:pt idx="11">
                        <c:v>1</c:v>
                      </c:pt>
                      <c:pt idx="12">
                        <c:v>2.9102167182662537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B9-40EF-A9BF-4DB08FBE0D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B9-40EF-A9BF-4DB08FBE0D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B9-40EF-A9BF-4DB08FBE0D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B9-40EF-A9BF-4DB08FBE0D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9-40EF-A9BF-4DB08FBE0D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9-40EF-A9BF-4DB08FBE0D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9-40EF-A9BF-4DB08FBE0D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9-40EF-A9BF-4DB08FBE0D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9-40EF-A9BF-4DB08FBE0D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9-40EF-A9BF-4DB08FBE0D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B9-40EF-A9BF-4DB08FBE0D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B9-40EF-A9BF-4DB08FBE0D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B9-40EF-A9BF-4DB08FBE0D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B9-40EF-A9BF-4DB08FBE0DD2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-1.3426573426573429</c:v>
                </c:pt>
                <c:pt idx="12">
                  <c:v>-1.3426573426573429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B9-40EF-A9BF-4DB08FBE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75-44E5-A2DA-1DFB51402F86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75-44E5-A2DA-1DFB51402F86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75-44E5-A2DA-1DFB51402F8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75-44E5-A2DA-1DFB51402F86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75-44E5-A2DA-1DFB51402F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75-44E5-A2DA-1DFB51402F8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2.7923076923076922</c:v>
                </c:pt>
                <c:pt idx="12">
                  <c:v>2.7923076923076922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75-44E5-A2DA-1DFB5140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B75-44E5-A2DA-1DFB51402F8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B75-44E5-A2DA-1DFB51402F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75-44E5-A2DA-1DFB51402F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75-44E5-A2DA-1DFB51402F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75-44E5-A2DA-1DFB51402F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75-44E5-A2DA-1DFB51402F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75-44E5-A2DA-1DFB51402F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75-44E5-A2DA-1DFB51402F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75-44E5-A2DA-1DFB51402F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75-44E5-A2DA-1DFB51402F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75-44E5-A2DA-1DFB51402F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75-44E5-A2DA-1DFB51402F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75-44E5-A2DA-1DFB51402F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75-44E5-A2DA-1DFB51402F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75-44E5-A2DA-1DFB51402F86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0.50575798470535283</c:v>
                </c:pt>
                <c:pt idx="12">
                  <c:v>0.50575798470535283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75-44E5-A2DA-1DFB5140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B-4CC2-9AFA-F31B84CE808C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B-4CC2-9AFA-F31B84CE808C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AB-4CC2-9AFA-F31B84CE80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3.0526315789473686</c:v>
                </c:pt>
                <c:pt idx="11">
                  <c:v>2.5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B-4CC2-9AFA-F31B84CE808C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AB-4CC2-9AFA-F31B84CE80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AB-4CC2-9AFA-F31B84CE80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3.0909090909090908</c:v>
                </c:pt>
                <c:pt idx="12">
                  <c:v>3.0909090909090908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AB-4CC2-9AFA-F31B84CE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CAB-4CC2-9AFA-F31B84CE80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3.7241379310344827</c:v>
                      </c:pt>
                      <c:pt idx="1">
                        <c:v>4.2941176470588234</c:v>
                      </c:pt>
                      <c:pt idx="2">
                        <c:v>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4.5</c:v>
                      </c:pt>
                      <c:pt idx="11">
                        <c:v>1</c:v>
                      </c:pt>
                      <c:pt idx="12">
                        <c:v>4.830645161290323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CAB-4CC2-9AFA-F31B84CE80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AB-4CC2-9AFA-F31B84CE80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AB-4CC2-9AFA-F31B84CE80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AB-4CC2-9AFA-F31B84CE80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AB-4CC2-9AFA-F31B84CE80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AB-4CC2-9AFA-F31B84CE80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B-4CC2-9AFA-F31B84CE80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B-4CC2-9AFA-F31B84CE80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B-4CC2-9AFA-F31B84CE80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B-4CC2-9AFA-F31B84CE80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B-4CC2-9AFA-F31B84CE80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B-4CC2-9AFA-F31B84CE80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AB-4CC2-9AFA-F31B84CE80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AB-4CC2-9AFA-F31B84CE808C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0.21159874608150453</c:v>
                </c:pt>
                <c:pt idx="12">
                  <c:v>0.21159874608150453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AB-4CC2-9AFA-F31B84CE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9-462C-BA85-513C6D8FED52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9-462C-BA85-513C6D8FED52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B9-462C-BA85-513C6D8FED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2.6764705882352939</c:v>
                </c:pt>
                <c:pt idx="11">
                  <c:v>3.8095238095238093</c:v>
                </c:pt>
                <c:pt idx="12">
                  <c:v>3.2395833333333335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9-462C-BA85-513C6D8FED52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B9-462C-BA85-513C6D8FED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B9-462C-BA85-513C6D8FED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2.4457831325301207</c:v>
                </c:pt>
                <c:pt idx="12">
                  <c:v>2.4457831325301207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B9-462C-BA85-513C6D8F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B9-462C-BA85-513C6D8FED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</c:v>
                      </c:pt>
                      <c:pt idx="1">
                        <c:v>3.7692307692307692</c:v>
                      </c:pt>
                      <c:pt idx="2">
                        <c:v>3.8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1.5</c:v>
                      </c:pt>
                      <c:pt idx="10">
                        <c:v>1.6666666666666667</c:v>
                      </c:pt>
                      <c:pt idx="11">
                        <c:v>2</c:v>
                      </c:pt>
                      <c:pt idx="12">
                        <c:v>2.9101123595505616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B9-462C-BA85-513C6D8FED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9-462C-BA85-513C6D8FED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9-462C-BA85-513C6D8FED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9-462C-BA85-513C6D8FED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9-462C-BA85-513C6D8FED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9-462C-BA85-513C6D8FED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B9-462C-BA85-513C6D8FED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B9-462C-BA85-513C6D8FED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B9-462C-BA85-513C6D8FED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B9-462C-BA85-513C6D8FED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B9-462C-BA85-513C6D8FED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B9-462C-BA85-513C6D8FED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B9-462C-BA85-513C6D8FED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B9-462C-BA85-513C6D8FED52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-0.33682556312205314</c:v>
                </c:pt>
                <c:pt idx="12">
                  <c:v>-0.33682556312205314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B9-462C-BA85-513C6D8F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4-4B43-94CE-46F5A958D73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4-4B43-94CE-46F5A958D73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24-4B43-94CE-46F5A958D73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24-4B43-94CE-46F5A958D73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24-4B43-94CE-46F5A958D7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24-4B43-94CE-46F5A958D73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2.6840519676143852</c:v>
                </c:pt>
                <c:pt idx="12">
                  <c:v>2.6840519676143852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24-4B43-94CE-46F5A958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F24-4B43-94CE-46F5A958D7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F24-4B43-94CE-46F5A958D7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24-4B43-94CE-46F5A958D7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24-4B43-94CE-46F5A958D7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24-4B43-94CE-46F5A958D7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24-4B43-94CE-46F5A958D7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24-4B43-94CE-46F5A958D7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24-4B43-94CE-46F5A958D7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24-4B43-94CE-46F5A958D7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24-4B43-94CE-46F5A958D7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24-4B43-94CE-46F5A958D7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24-4B43-94CE-46F5A958D7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24-4B43-94CE-46F5A958D7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24-4B43-94CE-46F5A958D7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24-4B43-94CE-46F5A958D73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-0.11084931664860109</c:v>
                </c:pt>
                <c:pt idx="12">
                  <c:v>-0.11084931664860109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24-4B43-94CE-46F5A958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E-470D-8756-F05F06BB0A02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E-470D-8756-F05F06BB0A02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E-470D-8756-F05F06BB0A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E-470D-8756-F05F06BB0A02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FE-470D-8756-F05F06BB0A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FE-470D-8756-F05F06BB0A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2.6840519676143852</c:v>
                </c:pt>
                <c:pt idx="12">
                  <c:v>2.6840519676143852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FE-470D-8756-F05F06BB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FE-470D-8756-F05F06BB0A0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0FE-470D-8756-F05F06BB0A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FE-470D-8756-F05F06BB0A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FE-470D-8756-F05F06BB0A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FE-470D-8756-F05F06BB0A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FE-470D-8756-F05F06BB0A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FE-470D-8756-F05F06BB0A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FE-470D-8756-F05F06BB0A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FE-470D-8756-F05F06BB0A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FE-470D-8756-F05F06BB0A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FE-470D-8756-F05F06BB0A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FE-470D-8756-F05F06BB0A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FE-470D-8756-F05F06BB0A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FE-470D-8756-F05F06BB0A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FE-470D-8756-F05F06BB0A02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-0.11084931664860109</c:v>
                </c:pt>
                <c:pt idx="12">
                  <c:v>-0.11084931664860109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FE-470D-8756-F05F06BB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45-4051-B301-EC51356DD65B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45-4051-B301-EC51356DD65B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45-4051-B301-EC51356DD65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2.9430714916151808</c:v>
                </c:pt>
                <c:pt idx="11">
                  <c:v>2.6366930917327291</c:v>
                </c:pt>
                <c:pt idx="12">
                  <c:v>2.7683008187607401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45-4051-B301-EC51356DD65B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45-4051-B301-EC51356DD6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45-4051-B301-EC51356DD65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2.8401337792642138</c:v>
                </c:pt>
                <c:pt idx="12">
                  <c:v>2.8401337792642138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45-4051-B301-EC51356D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45-4051-B301-EC51356DD65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3.0477990818255467</c:v>
                      </c:pt>
                      <c:pt idx="1">
                        <c:v>3.1402388225492919</c:v>
                      </c:pt>
                      <c:pt idx="2">
                        <c:v>3.2750179985601151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45-4051-B301-EC51356DD6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45-4051-B301-EC51356DD6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45-4051-B301-EC51356DD6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45-4051-B301-EC51356DD6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45-4051-B301-EC51356DD6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45-4051-B301-EC51356DD6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45-4051-B301-EC51356DD6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45-4051-B301-EC51356DD6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45-4051-B301-EC51356DD6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45-4051-B301-EC51356DD6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45-4051-B301-EC51356DD6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45-4051-B301-EC51356DD6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45-4051-B301-EC51356DD6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45-4051-B301-EC51356DD65B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-7.8501976420137343E-2</c:v>
                </c:pt>
                <c:pt idx="12">
                  <c:v>-7.8501976420137343E-2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45-4051-B301-EC51356D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4-405C-9B01-A88DC319B978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4-405C-9B01-A88DC319B978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B4-405C-9B01-A88DC319B97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1.7532188841201717</c:v>
                </c:pt>
                <c:pt idx="11">
                  <c:v>2.0639606396063961</c:v>
                </c:pt>
                <c:pt idx="12">
                  <c:v>1.9394168875425974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B4-405C-9B01-A88DC319B978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4-405C-9B01-A88DC319B9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B4-405C-9B01-A88DC319B97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1.8365617433414043</c:v>
                </c:pt>
                <c:pt idx="12">
                  <c:v>1.8365617433414043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B4-405C-9B01-A88DC319B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8B4-405C-9B01-A88DC319B9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1.5508701472556894</c:v>
                      </c:pt>
                      <c:pt idx="1">
                        <c:v>1.7258248009101251</c:v>
                      </c:pt>
                      <c:pt idx="2">
                        <c:v>1.4400494437577256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8B4-405C-9B01-A88DC319B9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B4-405C-9B01-A88DC319B9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B4-405C-9B01-A88DC319B9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B4-405C-9B01-A88DC319B9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B4-405C-9B01-A88DC319B9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B4-405C-9B01-A88DC319B9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4-405C-9B01-A88DC319B9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4-405C-9B01-A88DC319B9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B4-405C-9B01-A88DC319B9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B4-405C-9B01-A88DC319B9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B4-405C-9B01-A88DC319B9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B4-405C-9B01-A88DC319B9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B4-405C-9B01-A88DC319B9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B4-405C-9B01-A88DC319B978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-0.19900597211687221</c:v>
                </c:pt>
                <c:pt idx="12">
                  <c:v>-0.19900597211687221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B4-405C-9B01-A88DC319B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1F-4FA9-ABD9-6D17DD28D2D3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F-4FA9-ABD9-6D17DD28D2D3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1F-4FA9-ABD9-6D17DD28D2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1F-4FA9-ABD9-6D17DD28D2D3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1F-4FA9-ABD9-6D17DD28D2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1F-4FA9-ABD9-6D17DD28D2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1F-4FA9-ABD9-6D17DD28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F1F-4FA9-ABD9-6D17DD28D2D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F1F-4FA9-ABD9-6D17DD28D2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1F-4FA9-ABD9-6D17DD28D2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1F-4FA9-ABD9-6D17DD28D2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F-4FA9-ABD9-6D17DD28D2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F-4FA9-ABD9-6D17DD28D2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F-4FA9-ABD9-6D17DD28D2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F-4FA9-ABD9-6D17DD28D2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F-4FA9-ABD9-6D17DD28D2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1F-4FA9-ABD9-6D17DD28D2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1F-4FA9-ABD9-6D17DD28D2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1F-4FA9-ABD9-6D17DD28D2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1F-4FA9-ABD9-6D17DD28D2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1F-4FA9-ABD9-6D17DD28D2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1F-4FA9-ABD9-6D17DD28D2D3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1F-4FA9-ABD9-6D17DD28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30-4CEF-A051-67E1F95888A4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0-4CEF-A051-67E1F95888A4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30-4CEF-A051-67E1F95888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30-4CEF-A051-67E1F95888A4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30-4CEF-A051-67E1F95888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30-4CEF-A051-67E1F95888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30-4CEF-A051-67E1F958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630-4CEF-A051-67E1F95888A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630-4CEF-A051-67E1F95888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30-4CEF-A051-67E1F95888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30-4CEF-A051-67E1F95888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30-4CEF-A051-67E1F95888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30-4CEF-A051-67E1F95888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30-4CEF-A051-67E1F95888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30-4CEF-A051-67E1F95888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30-4CEF-A051-67E1F95888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30-4CEF-A051-67E1F95888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30-4CEF-A051-67E1F95888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30-4CEF-A051-67E1F95888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30-4CEF-A051-67E1F95888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30-4CEF-A051-67E1F95888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30-4CEF-A051-67E1F95888A4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9.3216375892071213E-3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30-4CEF-A051-67E1F958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E-4452-8C12-532BF3BFBCD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E-4452-8C12-532BF3BFBCDF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AE-4452-8C12-532BF3BFBCD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0.74609999999999999</c:v>
                </c:pt>
                <c:pt idx="11">
                  <c:v>0.74150000000000005</c:v>
                </c:pt>
                <c:pt idx="12">
                  <c:v>0.57669999999999999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E-4452-8C12-532BF3BFBCDF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AE-4452-8C12-532BF3BFBCD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0.67030000000000001</c:v>
                </c:pt>
                <c:pt idx="12">
                  <c:v>0.67030000000000001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AE-4452-8C12-532BF3BF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AE-4452-8C12-532BF3BFBC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AE-4452-8C12-532BF3BFBC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AE-4452-8C12-532BF3BFBC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AE-4452-8C12-532BF3BFBC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AE-4452-8C12-532BF3BFBC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AE-4452-8C12-532BF3BFBC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AE-4452-8C12-532BF3BFBC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E-4452-8C12-532BF3BFBC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E-4452-8C12-532BF3BFBC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E-4452-8C12-532BF3BFBC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E-4452-8C12-532BF3BFBC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E-4452-8C12-532BF3BFBC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E-4452-8C12-532BF3BFBCDF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1.9467680608365123E-2</c:v>
                </c:pt>
                <c:pt idx="12">
                  <c:v>1.9467680608365123E-2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AE-4452-8C12-532BF3BF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43-4FAB-9A32-8360B31A54E0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43-4FAB-9A32-8360B31A54E0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43-4FAB-9A32-8360B31A54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43-4FAB-9A32-8360B31A54E0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43-4FAB-9A32-8360B31A54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43-4FAB-9A32-8360B31A54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0.68330000000000002</c:v>
                </c:pt>
                <c:pt idx="12">
                  <c:v>0.68330000000000002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43-4FAB-9A32-8360B31A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C43-4FAB-9A32-8360B31A54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C43-4FAB-9A32-8360B31A54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43-4FAB-9A32-8360B31A54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43-4FAB-9A32-8360B31A54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43-4FAB-9A32-8360B31A54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43-4FAB-9A32-8360B31A54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43-4FAB-9A32-8360B31A54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43-4FAB-9A32-8360B31A54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43-4FAB-9A32-8360B31A54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43-4FAB-9A32-8360B31A54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43-4FAB-9A32-8360B31A54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43-4FAB-9A32-8360B31A54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43-4FAB-9A32-8360B31A54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43-4FAB-9A32-8360B31A54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43-4FAB-9A32-8360B31A54E0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-2.2320789812562469E-2</c:v>
                </c:pt>
                <c:pt idx="12">
                  <c:v>-2.1999999999999999E-2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43-4FAB-9A32-8360B31A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1F-4FE7-AD12-B254AEEB6608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1F-4FE7-AD12-B254AEEB6608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1F-4FE7-AD12-B254AEEB660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0.74099999999999999</c:v>
                </c:pt>
                <c:pt idx="11">
                  <c:v>0.62590000000000001</c:v>
                </c:pt>
                <c:pt idx="12">
                  <c:v>0.62529999999999997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1F-4FE7-AD12-B254AEEB6608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1F-4FE7-AD12-B254AEEB66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1F-4FE7-AD12-B254AEEB660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0.68479999999999996</c:v>
                </c:pt>
                <c:pt idx="12">
                  <c:v>0.68479999999999996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1F-4FE7-AD12-B254AEEB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B1F-4FE7-AD12-B254AEEB66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B1F-4FE7-AD12-B254AEEB66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1F-4FE7-AD12-B254AEEB66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1F-4FE7-AD12-B254AEEB66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1F-4FE7-AD12-B254AEEB66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1F-4FE7-AD12-B254AEEB66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F-4FE7-AD12-B254AEEB66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F-4FE7-AD12-B254AEEB66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F-4FE7-AD12-B254AEEB66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1F-4FE7-AD12-B254AEEB66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1F-4FE7-AD12-B254AEEB66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1F-4FE7-AD12-B254AEEB66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1F-4FE7-AD12-B254AEEB66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1F-4FE7-AD12-B254AEEB66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1F-4FE7-AD12-B254AEEB660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-2.7134536155703937E-2</c:v>
                </c:pt>
                <c:pt idx="12">
                  <c:v>-2.7134536155703937E-2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1F-4FE7-AD12-B254AEEB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1445</c:v>
                </c:pt>
                <c:pt idx="1">
                  <c:v>87</c:v>
                </c:pt>
                <c:pt idx="2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3-4E79-9215-B47F9B5C1A18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1752</c:v>
                </c:pt>
                <c:pt idx="1">
                  <c:v>119</c:v>
                </c:pt>
                <c:pt idx="2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3-4E79-9215-B47F9B5C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1C3-4E79-9215-B47F9B5C1A1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1C3-4E79-9215-B47F9B5C1A1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1C3-4E79-9215-B47F9B5C1A1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3-4E79-9215-B47F9B5C1A18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3-4E79-9215-B47F9B5C1A18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3-4E79-9215-B47F9B5C1A18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3-4E79-9215-B47F9B5C1A18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3-4E79-9215-B47F9B5C1A1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3-4E79-9215-B47F9B5C1A1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0.66063348416289591</c:v>
                </c:pt>
                <c:pt idx="1">
                  <c:v>4.4871794871794872E-2</c:v>
                </c:pt>
                <c:pt idx="2">
                  <c:v>0.29449472096530921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C3-4E79-9215-B47F9B5C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C3-4E79-9215-B47F9B5C1A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C3-4E79-9215-B47F9B5C1A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C3-4E79-9215-B47F9B5C1A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C3-4E79-9215-B47F9B5C1A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C3-4E79-9215-B47F9B5C1A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C3-4E79-9215-B47F9B5C1A18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3-4E79-9215-B47F9B5C1A18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3-4E79-9215-B47F9B5C1A18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3-4E79-9215-B47F9B5C1A18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3-4E79-9215-B47F9B5C1A18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3-4E79-9215-B47F9B5C1A1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C3-4E79-9215-B47F9B5C1A1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0.21245674740484422</c:v>
                </c:pt>
                <c:pt idx="1">
                  <c:v>0.36781609195402298</c:v>
                </c:pt>
                <c:pt idx="2">
                  <c:v>0.21085271317829468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C3-4E79-9215-B47F9B5C1A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4B-49A2-9A41-0018DF685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4B-49A2-9A41-0018DF685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4B-49A2-9A41-0018DF685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4B-49A2-9A41-0018DF685A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4B-49A2-9A41-0018DF685AE2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B-49A2-9A41-0018DF685AE2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B-49A2-9A41-0018DF685AE2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B-49A2-9A41-0018DF685AE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B-49A2-9A41-0018DF685A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B-49A2-9A41-0018DF685AE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B-49A2-9A41-0018DF68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1752</c:v>
                </c:pt>
                <c:pt idx="1">
                  <c:v>119</c:v>
                </c:pt>
                <c:pt idx="2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4B-49A2-9A41-0018DF68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4-4F4F-AE21-C72D93CFD02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4-4F4F-AE21-C72D93CFD02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4-4F4F-AE21-C72D93CFD02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4-4F4F-AE21-C72D93CFD02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4-4F4F-AE21-C72D93CFD02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4-4F4F-AE21-C72D93CFD02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4-4F4F-AE21-C72D93CFD02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4-4F4F-AE21-C72D93CFD02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4-4F4F-AE21-C72D93CFD02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4-4F4F-AE21-C72D93CFD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134-4F4F-AE21-C72D93CFD02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4-4F4F-AE21-C72D93CFD02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4-4F4F-AE21-C72D93CFD02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34-4F4F-AE21-C72D93CFD02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34-4F4F-AE21-C72D93CFD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134-4F4F-AE21-C72D93CFD02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134-4F4F-AE21-C72D93CFD02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34-4F4F-AE21-C72D93CFD02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34-4F4F-AE21-C72D93CFD02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34-4F4F-AE21-C72D93CFD02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34-4F4F-AE21-C72D93CFD02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34-4F4F-AE21-C72D93CFD02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34-4F4F-AE21-C72D93CFD02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34-4F4F-AE21-C72D93CFD02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34-4F4F-AE21-C72D93CFD02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34-4F4F-AE21-C72D93CFD02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34-4F4F-AE21-C72D93CFD02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34-4F4F-AE21-C72D93CFD02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34-4F4F-AE21-C72D93CFD02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34-4F4F-AE21-C72D93CFD02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34-4F4F-AE21-C72D93CFD02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34-4F4F-AE21-C72D93CFD02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34-4F4F-AE21-C72D93CFD0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134-4F4F-AE21-C72D93CFD02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134-4F4F-AE21-C72D93CFD0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134-4F4F-AE21-C72D93CFD0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134-4F4F-AE21-C72D93CFD0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134-4F4F-AE21-C72D93CFD0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134-4F4F-AE21-C72D93CFD0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134-4F4F-AE21-C72D93CFD0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134-4F4F-AE21-C72D93CFD0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134-4F4F-AE21-C72D93CFD0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134-4F4F-AE21-C72D93CFD0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134-4F4F-AE21-C72D93CFD0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134-4F4F-AE21-C72D93CFD0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134-4F4F-AE21-C72D93CFD02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134-4F4F-AE21-C72D93CFD02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134-4F4F-AE21-C72D93CFD02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134-4F4F-AE21-C72D93CFD02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134-4F4F-AE21-C72D93CFD0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34-4F4F-AE21-C72D93CFD02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34-4F4F-AE21-C72D93CFD02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34-4F4F-AE21-C72D93CFD02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34-4F4F-AE21-C72D93CFD02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34-4F4F-AE21-C72D93CFD02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134-4F4F-AE21-C72D93CFD02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34-4F4F-AE21-C72D93CFD02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134-4F4F-AE21-C72D93CFD02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34-4F4F-AE21-C72D93CFD02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134-4F4F-AE21-C72D93CFD02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134-4F4F-AE21-C72D93CFD02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134-4F4F-AE21-C72D93CFD02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134-4F4F-AE21-C72D93CFD02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134-4F4F-AE21-C72D93CFD02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134-4F4F-AE21-C72D93CFD02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134-4F4F-AE21-C72D93CFD0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134-4F4F-AE21-C72D93CFD02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134-4F4F-AE21-C72D93CFD02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134-4F4F-AE21-C72D93CFD02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134-4F4F-AE21-C72D93CFD02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134-4F4F-AE21-C72D93CFD02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134-4F4F-AE21-C72D93CFD02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134-4F4F-AE21-C72D93CFD02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134-4F4F-AE21-C72D93CFD02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134-4F4F-AE21-C72D93CFD02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134-4F4F-AE21-C72D93CFD02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134-4F4F-AE21-C72D93CFD02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134-4F4F-AE21-C72D93CFD02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134-4F4F-AE21-C72D93CFD02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134-4F4F-AE21-C72D93CFD02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134-4F4F-AE21-C72D93CFD02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134-4F4F-AE21-C72D93CFD02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134-4F4F-AE21-C72D93CFD0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134-4F4F-AE21-C72D93CFD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43-4134-A068-FFF9B87051B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43-4134-A068-FFF9B87051B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3-4134-A068-FFF9B87051B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3-4134-A068-FFF9B87051B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486</c:v>
                </c:pt>
                <c:pt idx="1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3-4134-A068-FFF9B870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3042</c:v>
                </c:pt>
                <c:pt idx="1">
                  <c:v>460</c:v>
                </c:pt>
                <c:pt idx="2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6-442D-94CB-8DC7403D3AAC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2177</c:v>
                </c:pt>
                <c:pt idx="1">
                  <c:v>501</c:v>
                </c:pt>
                <c:pt idx="2">
                  <c:v>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6-442D-94CB-8DC7403D3AAC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2652</c:v>
                </c:pt>
                <c:pt idx="1">
                  <c:v>486</c:v>
                </c:pt>
                <c:pt idx="2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6-442D-94CB-8DC7403D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0.21819016995865881</c:v>
                </c:pt>
                <c:pt idx="1">
                  <c:v>-2.9940119760479056E-2</c:v>
                </c:pt>
                <c:pt idx="2">
                  <c:v>0.29236276849642007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6-442D-94CB-8DC7403D3AAC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0.18325791855203619</c:v>
                </c:pt>
                <c:pt idx="2">
                  <c:v>0.81674208144796379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96-442D-94CB-8DC7403D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F5-422C-8082-614356971A8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5-422C-8082-614356971A8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5-422C-8082-614356971A8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5-422C-8082-614356971A8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118</c:v>
                </c:pt>
                <c:pt idx="1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5-422C-8082-614356971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1557</c:v>
                </c:pt>
                <c:pt idx="1">
                  <c:v>148</c:v>
                </c:pt>
                <c:pt idx="2">
                  <c:v>1409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D-4F76-9C6F-0F35B3854C36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1445</c:v>
                </c:pt>
                <c:pt idx="1">
                  <c:v>175</c:v>
                </c:pt>
                <c:pt idx="2">
                  <c:v>1270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D-4F76-9C6F-0F35B3854C36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1752</c:v>
                </c:pt>
                <c:pt idx="1">
                  <c:v>118</c:v>
                </c:pt>
                <c:pt idx="2">
                  <c:v>1634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FD-4F76-9C6F-0F35B385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0.21245674740484422</c:v>
                </c:pt>
                <c:pt idx="1">
                  <c:v>-0.32571428571428573</c:v>
                </c:pt>
                <c:pt idx="2">
                  <c:v>0.28661417322834648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FD-4F76-9C6F-0F35B3854C36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6.7351598173515978E-2</c:v>
                </c:pt>
                <c:pt idx="2">
                  <c:v>0.93264840182648401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FD-4F76-9C6F-0F35B385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98-4386-8313-7E440A237BF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98-4386-8313-7E440A237BF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8-4386-8313-7E440A237BF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8-4386-8313-7E440A237BF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368</c:v>
                </c:pt>
                <c:pt idx="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8-4386-8313-7E440A237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1485</c:v>
                </c:pt>
                <c:pt idx="1">
                  <c:v>312</c:v>
                </c:pt>
                <c:pt idx="2">
                  <c:v>1173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0-4493-BA66-509A4E970726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732</c:v>
                </c:pt>
                <c:pt idx="1">
                  <c:v>326</c:v>
                </c:pt>
                <c:pt idx="2">
                  <c:v>406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0-4493-BA66-509A4E970726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900</c:v>
                </c:pt>
                <c:pt idx="1">
                  <c:v>368</c:v>
                </c:pt>
                <c:pt idx="2">
                  <c:v>532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0-4493-BA66-509A4E97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0.22950819672131151</c:v>
                </c:pt>
                <c:pt idx="1">
                  <c:v>0.12883435582822078</c:v>
                </c:pt>
                <c:pt idx="2">
                  <c:v>0.31034482758620685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0-4493-BA66-509A4E970726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0.40888888888888891</c:v>
                </c:pt>
                <c:pt idx="2">
                  <c:v>0.59111111111111114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80-4493-BA66-509A4E97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FD-46D1-996C-EA49F1E17E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FD-46D1-996C-EA49F1E17E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FD-46D1-996C-EA49F1E17E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FD-46D1-996C-EA49F1E17E7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FD-46D1-996C-EA49F1E17E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FD-46D1-996C-EA49F1E17E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FD-46D1-996C-EA49F1E17E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EFD-46D1-996C-EA49F1E17E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EFD-46D1-996C-EA49F1E17E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EFD-46D1-996C-EA49F1E17E7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D-46D1-996C-EA49F1E17E7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D-46D1-996C-EA49F1E17E7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D-46D1-996C-EA49F1E17E7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D-46D1-996C-EA49F1E17E7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D-46D1-996C-EA49F1E17E7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D-46D1-996C-EA49F1E17E7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D-46D1-996C-EA49F1E17E7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D-46D1-996C-EA49F1E17E7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D-46D1-996C-EA49F1E17E7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EFD-46D1-996C-EA49F1E17E7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D-46D1-996C-EA49F1E1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1-44EE-9145-6ACA943F083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1-44EE-9145-6ACA943F083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1-44EE-9145-6ACA943F083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1-44EE-9145-6ACA943F083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1-44EE-9145-6ACA943F083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1-44EE-9145-6ACA943F083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61-44EE-9145-6ACA943F083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1-44EE-9145-6ACA943F083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61-44EE-9145-6ACA943F083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61-44EE-9145-6ACA943F0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461-44EE-9145-6ACA943F083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61-44EE-9145-6ACA943F083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61-44EE-9145-6ACA943F083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61-44EE-9145-6ACA943F083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61-44EE-9145-6ACA943F0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461-44EE-9145-6ACA943F083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461-44EE-9145-6ACA943F083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61-44EE-9145-6ACA943F083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61-44EE-9145-6ACA943F083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61-44EE-9145-6ACA943F083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61-44EE-9145-6ACA943F083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61-44EE-9145-6ACA943F083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61-44EE-9145-6ACA943F083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61-44EE-9145-6ACA943F083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61-44EE-9145-6ACA943F083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61-44EE-9145-6ACA943F083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61-44EE-9145-6ACA943F083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61-44EE-9145-6ACA943F083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61-44EE-9145-6ACA943F083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61-44EE-9145-6ACA943F083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61-44EE-9145-6ACA943F083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61-44EE-9145-6ACA943F083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61-44EE-9145-6ACA943F08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461-44EE-9145-6ACA943F083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61-44EE-9145-6ACA943F0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461-44EE-9145-6ACA943F0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461-44EE-9145-6ACA943F0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461-44EE-9145-6ACA943F0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461-44EE-9145-6ACA943F0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461-44EE-9145-6ACA943F0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461-44EE-9145-6ACA943F0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461-44EE-9145-6ACA943F08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461-44EE-9145-6ACA943F08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461-44EE-9145-6ACA943F08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461-44EE-9145-6ACA943F08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461-44EE-9145-6ACA943F083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461-44EE-9145-6ACA943F083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461-44EE-9145-6ACA943F083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461-44EE-9145-6ACA943F083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461-44EE-9145-6ACA943F083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61-44EE-9145-6ACA943F083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61-44EE-9145-6ACA943F083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61-44EE-9145-6ACA943F083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61-44EE-9145-6ACA943F083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61-44EE-9145-6ACA943F083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61-44EE-9145-6ACA943F083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61-44EE-9145-6ACA943F083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61-44EE-9145-6ACA943F083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61-44EE-9145-6ACA943F083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61-44EE-9145-6ACA943F083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461-44EE-9145-6ACA943F083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461-44EE-9145-6ACA943F083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461-44EE-9145-6ACA943F083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461-44EE-9145-6ACA943F083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461-44EE-9145-6ACA943F083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461-44EE-9145-6ACA943F08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461-44EE-9145-6ACA943F083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461-44EE-9145-6ACA943F083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461-44EE-9145-6ACA943F083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461-44EE-9145-6ACA943F083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461-44EE-9145-6ACA943F083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461-44EE-9145-6ACA943F083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461-44EE-9145-6ACA943F083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461-44EE-9145-6ACA943F083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461-44EE-9145-6ACA943F083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461-44EE-9145-6ACA943F083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461-44EE-9145-6ACA943F083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461-44EE-9145-6ACA943F083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461-44EE-9145-6ACA943F083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461-44EE-9145-6ACA943F083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461-44EE-9145-6ACA943F083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461-44EE-9145-6ACA943F083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461-44EE-9145-6ACA943F08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461-44EE-9145-6ACA943F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8728</c:v>
                </c:pt>
                <c:pt idx="1">
                  <c:v>5690</c:v>
                </c:pt>
                <c:pt idx="2">
                  <c:v>3478</c:v>
                </c:pt>
                <c:pt idx="3">
                  <c:v>18745</c:v>
                </c:pt>
                <c:pt idx="4">
                  <c:v>2578</c:v>
                </c:pt>
                <c:pt idx="5">
                  <c:v>10452</c:v>
                </c:pt>
                <c:pt idx="6">
                  <c:v>3042</c:v>
                </c:pt>
                <c:pt idx="7">
                  <c:v>1649</c:v>
                </c:pt>
                <c:pt idx="8">
                  <c:v>2787</c:v>
                </c:pt>
                <c:pt idx="9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F-4A78-A89B-DA752B2EAB8B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7100</c:v>
                </c:pt>
                <c:pt idx="1">
                  <c:v>4403</c:v>
                </c:pt>
                <c:pt idx="2">
                  <c:v>596</c:v>
                </c:pt>
                <c:pt idx="3">
                  <c:v>17189</c:v>
                </c:pt>
                <c:pt idx="4">
                  <c:v>2281</c:v>
                </c:pt>
                <c:pt idx="5">
                  <c:v>11900</c:v>
                </c:pt>
                <c:pt idx="6">
                  <c:v>2177</c:v>
                </c:pt>
                <c:pt idx="7">
                  <c:v>1032</c:v>
                </c:pt>
                <c:pt idx="8">
                  <c:v>2799</c:v>
                </c:pt>
                <c:pt idx="9">
                  <c:v>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F-4A78-A89B-DA752B2EAB8B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F-4A78-A89B-DA752B2EA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-1.6478873239436642E-2</c:v>
                </c:pt>
                <c:pt idx="1">
                  <c:v>0.25369066545537144</c:v>
                </c:pt>
                <c:pt idx="2">
                  <c:v>0.51342281879194629</c:v>
                </c:pt>
                <c:pt idx="3">
                  <c:v>8.3541799988364751E-2</c:v>
                </c:pt>
                <c:pt idx="4">
                  <c:v>0.13941253836036815</c:v>
                </c:pt>
                <c:pt idx="5">
                  <c:v>1.3445378151260012E-3</c:v>
                </c:pt>
                <c:pt idx="6">
                  <c:v>0.21819016995865881</c:v>
                </c:pt>
                <c:pt idx="7">
                  <c:v>-0.17538759689922478</c:v>
                </c:pt>
                <c:pt idx="8">
                  <c:v>-0.23865666309396216</c:v>
                </c:pt>
                <c:pt idx="9">
                  <c:v>-0.13954108858057634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F-4A78-A89B-DA752B2EAB8B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0.12603783120352322</c:v>
                </c:pt>
                <c:pt idx="1">
                  <c:v>9.963179553822829E-2</c:v>
                </c:pt>
                <c:pt idx="2">
                  <c:v>1.6280412966572809E-2</c:v>
                </c:pt>
                <c:pt idx="3">
                  <c:v>0.33616706374990973</c:v>
                </c:pt>
                <c:pt idx="4">
                  <c:v>4.690997039924915E-2</c:v>
                </c:pt>
                <c:pt idx="5">
                  <c:v>0.21507472384665366</c:v>
                </c:pt>
                <c:pt idx="6">
                  <c:v>4.7866580030322722E-2</c:v>
                </c:pt>
                <c:pt idx="7">
                  <c:v>1.5359901812143528E-2</c:v>
                </c:pt>
                <c:pt idx="8">
                  <c:v>3.8462926864486317E-2</c:v>
                </c:pt>
                <c:pt idx="9">
                  <c:v>5.8208793588910547E-2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9F-4A78-A89B-DA752B2EA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5-41E6-84C0-6CACE52C27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B5-41E6-84C0-6CACE52C27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B5-41E6-84C0-6CACE52C27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B5-41E6-84C0-6CACE52C277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B5-41E6-84C0-6CACE52C27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B5-41E6-84C0-6CACE52C27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B5-41E6-84C0-6CACE52C27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B5-41E6-84C0-6CACE52C27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B5-41E6-84C0-6CACE52C27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B5-41E6-84C0-6CACE52C277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5-41E6-84C0-6CACE52C277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5-41E6-84C0-6CACE52C277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5-41E6-84C0-6CACE52C277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5-41E6-84C0-6CACE52C277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5-41E6-84C0-6CACE52C277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5-41E6-84C0-6CACE52C277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5-41E6-84C0-6CACE52C277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B5-41E6-84C0-6CACE52C277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5-41E6-84C0-6CACE52C277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9B5-41E6-84C0-6CACE52C277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B5-41E6-84C0-6CACE52C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E-41CA-AB6D-649FDF0E20D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E-41CA-AB6D-649FDF0E20D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E-41CA-AB6D-649FDF0E20D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E-41CA-AB6D-649FDF0E20D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E-41CA-AB6D-649FDF0E20D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E-41CA-AB6D-649FDF0E20D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E-41CA-AB6D-649FDF0E20D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E-41CA-AB6D-649FDF0E20D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E-41CA-AB6D-649FDF0E20D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E-41CA-AB6D-649FDF0E2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DDE-41CA-AB6D-649FDF0E20D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E-41CA-AB6D-649FDF0E20D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E-41CA-AB6D-649FDF0E20D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E-41CA-AB6D-649FDF0E20D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E-41CA-AB6D-649FDF0E2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DDE-41CA-AB6D-649FDF0E20D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DDE-41CA-AB6D-649FDF0E20D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E-41CA-AB6D-649FDF0E20D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DE-41CA-AB6D-649FDF0E20D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DE-41CA-AB6D-649FDF0E20D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DE-41CA-AB6D-649FDF0E20D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DE-41CA-AB6D-649FDF0E20D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DE-41CA-AB6D-649FDF0E20D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DE-41CA-AB6D-649FDF0E20D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DE-41CA-AB6D-649FDF0E20D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DE-41CA-AB6D-649FDF0E20D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DE-41CA-AB6D-649FDF0E20D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DE-41CA-AB6D-649FDF0E20D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DE-41CA-AB6D-649FDF0E20D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DE-41CA-AB6D-649FDF0E20D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DE-41CA-AB6D-649FDF0E20D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DE-41CA-AB6D-649FDF0E20D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DE-41CA-AB6D-649FDF0E20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DDE-41CA-AB6D-649FDF0E20D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DE-41CA-AB6D-649FDF0E20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DDE-41CA-AB6D-649FDF0E20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DDE-41CA-AB6D-649FDF0E20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DDE-41CA-AB6D-649FDF0E20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DDE-41CA-AB6D-649FDF0E20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DDE-41CA-AB6D-649FDF0E20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DDE-41CA-AB6D-649FDF0E20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DDE-41CA-AB6D-649FDF0E20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DDE-41CA-AB6D-649FDF0E20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DDE-41CA-AB6D-649FDF0E20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DDE-41CA-AB6D-649FDF0E20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DDE-41CA-AB6D-649FDF0E20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DDE-41CA-AB6D-649FDF0E20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DDE-41CA-AB6D-649FDF0E20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DDE-41CA-AB6D-649FDF0E20D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DDE-41CA-AB6D-649FDF0E20D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DE-41CA-AB6D-649FDF0E20D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DE-41CA-AB6D-649FDF0E20D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DDE-41CA-AB6D-649FDF0E20D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DDE-41CA-AB6D-649FDF0E20D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DDE-41CA-AB6D-649FDF0E20D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DDE-41CA-AB6D-649FDF0E20D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DDE-41CA-AB6D-649FDF0E20D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DDE-41CA-AB6D-649FDF0E20D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DDE-41CA-AB6D-649FDF0E20D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DDE-41CA-AB6D-649FDF0E20D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DDE-41CA-AB6D-649FDF0E20D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DDE-41CA-AB6D-649FDF0E20D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DDE-41CA-AB6D-649FDF0E20D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DDE-41CA-AB6D-649FDF0E20D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DDE-41CA-AB6D-649FDF0E20D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DDE-41CA-AB6D-649FDF0E20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DDE-41CA-AB6D-649FDF0E20D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DDE-41CA-AB6D-649FDF0E20D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DDE-41CA-AB6D-649FDF0E20D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DDE-41CA-AB6D-649FDF0E20D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DDE-41CA-AB6D-649FDF0E20D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DDE-41CA-AB6D-649FDF0E20D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DDE-41CA-AB6D-649FDF0E20D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DDE-41CA-AB6D-649FDF0E20D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DDE-41CA-AB6D-649FDF0E20D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DDE-41CA-AB6D-649FDF0E20D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DDE-41CA-AB6D-649FDF0E20D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DDE-41CA-AB6D-649FDF0E20D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DDE-41CA-AB6D-649FDF0E20D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DDE-41CA-AB6D-649FDF0E20D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DDE-41CA-AB6D-649FDF0E20D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DDE-41CA-AB6D-649FDF0E20D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DDE-41CA-AB6D-649FDF0E20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DDE-41CA-AB6D-649FDF0E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4914</c:v>
                </c:pt>
                <c:pt idx="1">
                  <c:v>4265</c:v>
                </c:pt>
                <c:pt idx="2">
                  <c:v>741</c:v>
                </c:pt>
                <c:pt idx="3">
                  <c:v>15131</c:v>
                </c:pt>
                <c:pt idx="4">
                  <c:v>2122</c:v>
                </c:pt>
                <c:pt idx="5">
                  <c:v>5450</c:v>
                </c:pt>
                <c:pt idx="6">
                  <c:v>1557</c:v>
                </c:pt>
                <c:pt idx="7">
                  <c:v>722</c:v>
                </c:pt>
                <c:pt idx="8">
                  <c:v>548</c:v>
                </c:pt>
                <c:pt idx="9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C-406B-9986-8C3B32EEF99B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4997</c:v>
                </c:pt>
                <c:pt idx="1">
                  <c:v>3219</c:v>
                </c:pt>
                <c:pt idx="2">
                  <c:v>317</c:v>
                </c:pt>
                <c:pt idx="3">
                  <c:v>13891</c:v>
                </c:pt>
                <c:pt idx="4">
                  <c:v>1745</c:v>
                </c:pt>
                <c:pt idx="5">
                  <c:v>6504</c:v>
                </c:pt>
                <c:pt idx="6">
                  <c:v>1445</c:v>
                </c:pt>
                <c:pt idx="7">
                  <c:v>461</c:v>
                </c:pt>
                <c:pt idx="8">
                  <c:v>962</c:v>
                </c:pt>
                <c:pt idx="9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C-406B-9986-8C3B32EEF99B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C-406B-9986-8C3B32EE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-0.14168501100660391</c:v>
                </c:pt>
                <c:pt idx="1">
                  <c:v>0.16091954022988508</c:v>
                </c:pt>
                <c:pt idx="2">
                  <c:v>0.59305993690851744</c:v>
                </c:pt>
                <c:pt idx="3">
                  <c:v>6.6301922107839584E-2</c:v>
                </c:pt>
                <c:pt idx="4">
                  <c:v>0.12607449856733521</c:v>
                </c:pt>
                <c:pt idx="5">
                  <c:v>8.0104551045510508E-2</c:v>
                </c:pt>
                <c:pt idx="6">
                  <c:v>0.21245674740484422</c:v>
                </c:pt>
                <c:pt idx="7">
                  <c:v>0.30802603036876364</c:v>
                </c:pt>
                <c:pt idx="8">
                  <c:v>0.79209979209979209</c:v>
                </c:pt>
                <c:pt idx="9">
                  <c:v>0.12063492063492065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C-406B-9986-8C3B32EEF99B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0.11446185049771823</c:v>
                </c:pt>
                <c:pt idx="1">
                  <c:v>9.9730458221024262E-2</c:v>
                </c:pt>
                <c:pt idx="2">
                  <c:v>1.3477088948787063E-2</c:v>
                </c:pt>
                <c:pt idx="3">
                  <c:v>0.39529235942462171</c:v>
                </c:pt>
                <c:pt idx="4">
                  <c:v>5.2440554028448667E-2</c:v>
                </c:pt>
                <c:pt idx="5">
                  <c:v>0.18747831656481012</c:v>
                </c:pt>
                <c:pt idx="6">
                  <c:v>4.6756158095593928E-2</c:v>
                </c:pt>
                <c:pt idx="7">
                  <c:v>1.6092444823997226E-2</c:v>
                </c:pt>
                <c:pt idx="8">
                  <c:v>4.6008913559819592E-2</c:v>
                </c:pt>
                <c:pt idx="9">
                  <c:v>2.8261855835179206E-2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C-406B-9986-8C3B32EE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C-4C48-8B44-CB4AA8C1D1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C-4C48-8B44-CB4AA8C1D1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C-4C48-8B44-CB4AA8C1D1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3C-4C48-8B44-CB4AA8C1D1E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3C-4C48-8B44-CB4AA8C1D1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C-4C48-8B44-CB4AA8C1D1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C-4C48-8B44-CB4AA8C1D1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C-4C48-8B44-CB4AA8C1D1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C-4C48-8B44-CB4AA8C1D1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C-4C48-8B44-CB4AA8C1D1E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C-4C48-8B44-CB4AA8C1D1E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C-4C48-8B44-CB4AA8C1D1E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C-4C48-8B44-CB4AA8C1D1E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C-4C48-8B44-CB4AA8C1D1E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C-4C48-8B44-CB4AA8C1D1E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3C-4C48-8B44-CB4AA8C1D1E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3C-4C48-8B44-CB4AA8C1D1E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3C-4C48-8B44-CB4AA8C1D1E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3C-4C48-8B44-CB4AA8C1D1E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B3C-4C48-8B44-CB4AA8C1D1E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3C-4C48-8B44-CB4AA8C1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1-4ACF-A364-677E26939A5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1-4ACF-A364-677E26939A5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1-4ACF-A364-677E26939A5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1-4ACF-A364-677E26939A5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1-4ACF-A364-677E26939A5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1-4ACF-A364-677E26939A5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1-4ACF-A364-677E26939A5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1-4ACF-A364-677E26939A5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1-4ACF-A364-677E26939A5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1-4ACF-A364-677E26939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C81-4ACF-A364-677E26939A5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1-4ACF-A364-677E26939A5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1-4ACF-A364-677E26939A5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1-4ACF-A364-677E26939A5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1-4ACF-A364-677E26939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C81-4ACF-A364-677E26939A5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C81-4ACF-A364-677E26939A5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81-4ACF-A364-677E26939A5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81-4ACF-A364-677E26939A5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81-4ACF-A364-677E26939A5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81-4ACF-A364-677E26939A5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81-4ACF-A364-677E26939A5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81-4ACF-A364-677E26939A5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81-4ACF-A364-677E26939A5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81-4ACF-A364-677E26939A5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81-4ACF-A364-677E26939A5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81-4ACF-A364-677E26939A5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81-4ACF-A364-677E26939A5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81-4ACF-A364-677E26939A5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81-4ACF-A364-677E26939A5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81-4ACF-A364-677E26939A5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81-4ACF-A364-677E26939A5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81-4ACF-A364-677E26939A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C81-4ACF-A364-677E26939A5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81-4ACF-A364-677E26939A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81-4ACF-A364-677E26939A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81-4ACF-A364-677E26939A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C81-4ACF-A364-677E26939A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C81-4ACF-A364-677E26939A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C81-4ACF-A364-677E26939A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C81-4ACF-A364-677E26939A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C81-4ACF-A364-677E26939A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C81-4ACF-A364-677E26939A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C81-4ACF-A364-677E26939A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C81-4ACF-A364-677E26939A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C81-4ACF-A364-677E26939A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C81-4ACF-A364-677E26939A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C81-4ACF-A364-677E26939A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C81-4ACF-A364-677E26939A5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C81-4ACF-A364-677E26939A5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81-4ACF-A364-677E26939A5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81-4ACF-A364-677E26939A5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81-4ACF-A364-677E26939A5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81-4ACF-A364-677E26939A5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81-4ACF-A364-677E26939A5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81-4ACF-A364-677E26939A5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81-4ACF-A364-677E26939A5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81-4ACF-A364-677E26939A5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81-4ACF-A364-677E26939A5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81-4ACF-A364-677E26939A5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81-4ACF-A364-677E26939A5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81-4ACF-A364-677E26939A5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81-4ACF-A364-677E26939A5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81-4ACF-A364-677E26939A5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81-4ACF-A364-677E26939A5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81-4ACF-A364-677E26939A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C81-4ACF-A364-677E26939A5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81-4ACF-A364-677E26939A5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81-4ACF-A364-677E26939A5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81-4ACF-A364-677E26939A5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81-4ACF-A364-677E26939A5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81-4ACF-A364-677E26939A5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81-4ACF-A364-677E26939A5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81-4ACF-A364-677E26939A5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81-4ACF-A364-677E26939A5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81-4ACF-A364-677E26939A5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81-4ACF-A364-677E26939A5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81-4ACF-A364-677E26939A5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81-4ACF-A364-677E26939A5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C81-4ACF-A364-677E26939A5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81-4ACF-A364-677E26939A5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C81-4ACF-A364-677E26939A5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81-4ACF-A364-677E26939A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C81-4ACF-A364-677E2693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enero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3814</c:v>
                </c:pt>
                <c:pt idx="1">
                  <c:v>1425</c:v>
                </c:pt>
                <c:pt idx="2">
                  <c:v>2737</c:v>
                </c:pt>
                <c:pt idx="3">
                  <c:v>3614</c:v>
                </c:pt>
                <c:pt idx="4">
                  <c:v>456</c:v>
                </c:pt>
                <c:pt idx="5">
                  <c:v>5002</c:v>
                </c:pt>
                <c:pt idx="6">
                  <c:v>1485</c:v>
                </c:pt>
                <c:pt idx="7">
                  <c:v>927</c:v>
                </c:pt>
                <c:pt idx="8">
                  <c:v>2239</c:v>
                </c:pt>
                <c:pt idx="9">
                  <c:v>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3-40B0-8E7A-A0DDAEF2C325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2103</c:v>
                </c:pt>
                <c:pt idx="1">
                  <c:v>1184</c:v>
                </c:pt>
                <c:pt idx="2">
                  <c:v>279</c:v>
                </c:pt>
                <c:pt idx="3">
                  <c:v>3298</c:v>
                </c:pt>
                <c:pt idx="4">
                  <c:v>536</c:v>
                </c:pt>
                <c:pt idx="5">
                  <c:v>5396</c:v>
                </c:pt>
                <c:pt idx="6">
                  <c:v>732</c:v>
                </c:pt>
                <c:pt idx="7">
                  <c:v>571</c:v>
                </c:pt>
                <c:pt idx="8">
                  <c:v>1837</c:v>
                </c:pt>
                <c:pt idx="9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3-40B0-8E7A-A0DDAEF2C325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3-40B0-8E7A-A0DDAEF2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0.2810271041369472</c:v>
                </c:pt>
                <c:pt idx="1">
                  <c:v>0.50591216216216206</c:v>
                </c:pt>
                <c:pt idx="2">
                  <c:v>0.42293906810035842</c:v>
                </c:pt>
                <c:pt idx="3">
                  <c:v>0.15615524560339589</c:v>
                </c:pt>
                <c:pt idx="4">
                  <c:v>0.18283582089552231</c:v>
                </c:pt>
                <c:pt idx="5">
                  <c:v>-9.3587842846552971E-2</c:v>
                </c:pt>
                <c:pt idx="6">
                  <c:v>0.22950819672131151</c:v>
                </c:pt>
                <c:pt idx="7">
                  <c:v>-0.56567425569176888</c:v>
                </c:pt>
                <c:pt idx="8">
                  <c:v>-0.77844311377245512</c:v>
                </c:pt>
                <c:pt idx="9">
                  <c:v>-0.22725651088119869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3-40B0-8E7A-A0DDAEF2C325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0.15022584062900798</c:v>
                </c:pt>
                <c:pt idx="1">
                  <c:v>9.9425639881782185E-2</c:v>
                </c:pt>
                <c:pt idx="2">
                  <c:v>2.2137957954608822E-2</c:v>
                </c:pt>
                <c:pt idx="3">
                  <c:v>0.21262476997713711</c:v>
                </c:pt>
                <c:pt idx="4">
                  <c:v>3.5353816985445825E-2</c:v>
                </c:pt>
                <c:pt idx="5">
                  <c:v>0.27273741147604974</c:v>
                </c:pt>
                <c:pt idx="6">
                  <c:v>5.0186806446216474E-2</c:v>
                </c:pt>
                <c:pt idx="7">
                  <c:v>1.3829253331846317E-2</c:v>
                </c:pt>
                <c:pt idx="8">
                  <c:v>2.2695589137344561E-2</c:v>
                </c:pt>
                <c:pt idx="9">
                  <c:v>0.12078291418056097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A3-40B0-8E7A-A0DDAEF2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35821</c:v>
                </c:pt>
                <c:pt idx="1">
                  <c:v>37722</c:v>
                </c:pt>
                <c:pt idx="2">
                  <c:v>33809</c:v>
                </c:pt>
                <c:pt idx="3">
                  <c:v>21732</c:v>
                </c:pt>
                <c:pt idx="4">
                  <c:v>16023</c:v>
                </c:pt>
                <c:pt idx="5">
                  <c:v>37119</c:v>
                </c:pt>
                <c:pt idx="6">
                  <c:v>34282</c:v>
                </c:pt>
                <c:pt idx="7">
                  <c:v>37306</c:v>
                </c:pt>
                <c:pt idx="8">
                  <c:v>35444</c:v>
                </c:pt>
                <c:pt idx="9">
                  <c:v>25158</c:v>
                </c:pt>
                <c:pt idx="10">
                  <c:v>19203</c:v>
                </c:pt>
                <c:pt idx="11">
                  <c:v>16738</c:v>
                </c:pt>
                <c:pt idx="12">
                  <c:v>20352</c:v>
                </c:pt>
                <c:pt idx="13">
                  <c:v>19840</c:v>
                </c:pt>
                <c:pt idx="14">
                  <c:v>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E-49AB-91A7-5EC401CD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#,#00%</c:formatCode>
                <c:ptCount val="15"/>
                <c:pt idx="0">
                  <c:v>-5.0394994963151474E-2</c:v>
                </c:pt>
                <c:pt idx="1">
                  <c:v>0.11573841284864983</c:v>
                </c:pt>
                <c:pt idx="2">
                  <c:v>0.55572427756304066</c:v>
                </c:pt>
                <c:pt idx="3">
                  <c:v>0.35630031829245468</c:v>
                </c:pt>
                <c:pt idx="4">
                  <c:v>-0.5683342762466661</c:v>
                </c:pt>
                <c:pt idx="5">
                  <c:v>8.2754798436497357E-2</c:v>
                </c:pt>
                <c:pt idx="6">
                  <c:v>-8.1059347021926742E-2</c:v>
                </c:pt>
                <c:pt idx="7">
                  <c:v>5.2533574088703405E-2</c:v>
                </c:pt>
                <c:pt idx="8">
                  <c:v>0.40885602989108838</c:v>
                </c:pt>
                <c:pt idx="9">
                  <c:v>0.3101077956569287</c:v>
                </c:pt>
                <c:pt idx="10">
                  <c:v>0.14726968574501131</c:v>
                </c:pt>
                <c:pt idx="11">
                  <c:v>-0.17757468553459121</c:v>
                </c:pt>
                <c:pt idx="12">
                  <c:v>2.5806451612903292E-2</c:v>
                </c:pt>
                <c:pt idx="13">
                  <c:v>-0.258234568362807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E-49AB-91A7-5EC401CD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23944</c:v>
                </c:pt>
                <c:pt idx="1">
                  <c:v>25698</c:v>
                </c:pt>
                <c:pt idx="2">
                  <c:v>17520</c:v>
                </c:pt>
                <c:pt idx="3">
                  <c:v>10731</c:v>
                </c:pt>
                <c:pt idx="4">
                  <c:v>7339</c:v>
                </c:pt>
                <c:pt idx="5">
                  <c:v>17966</c:v>
                </c:pt>
                <c:pt idx="6">
                  <c:v>17518</c:v>
                </c:pt>
                <c:pt idx="7">
                  <c:v>22136</c:v>
                </c:pt>
                <c:pt idx="8">
                  <c:v>21880</c:v>
                </c:pt>
                <c:pt idx="9">
                  <c:v>7541</c:v>
                </c:pt>
                <c:pt idx="10">
                  <c:v>8622</c:v>
                </c:pt>
                <c:pt idx="11">
                  <c:v>6073</c:v>
                </c:pt>
                <c:pt idx="12">
                  <c:v>12392</c:v>
                </c:pt>
                <c:pt idx="13">
                  <c:v>3203</c:v>
                </c:pt>
                <c:pt idx="14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9-4CD2-8491-4712C61B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#,#00%</c:formatCode>
                <c:ptCount val="15"/>
                <c:pt idx="0">
                  <c:v>-6.8254338859055186E-2</c:v>
                </c:pt>
                <c:pt idx="1">
                  <c:v>0.46678082191780823</c:v>
                </c:pt>
                <c:pt idx="2">
                  <c:v>0.63265306122448983</c:v>
                </c:pt>
                <c:pt idx="3">
                  <c:v>0.46218830903392827</c:v>
                </c:pt>
                <c:pt idx="4">
                  <c:v>-0.59150617833685848</c:v>
                </c:pt>
                <c:pt idx="5">
                  <c:v>2.5573695627354676E-2</c:v>
                </c:pt>
                <c:pt idx="6">
                  <c:v>-0.20861944344054928</c:v>
                </c:pt>
                <c:pt idx="7">
                  <c:v>1.1700182815356452E-2</c:v>
                </c:pt>
                <c:pt idx="8">
                  <c:v>1.9014719533218405</c:v>
                </c:pt>
                <c:pt idx="9">
                  <c:v>-0.12537694270470889</c:v>
                </c:pt>
                <c:pt idx="10">
                  <c:v>0.41972665898238093</c:v>
                </c:pt>
                <c:pt idx="11">
                  <c:v>-0.50992575855390576</c:v>
                </c:pt>
                <c:pt idx="12">
                  <c:v>2.8688729316266</c:v>
                </c:pt>
                <c:pt idx="13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9-4CD2-8491-4712C61B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11877</c:v>
                </c:pt>
                <c:pt idx="1">
                  <c:v>12024</c:v>
                </c:pt>
                <c:pt idx="2">
                  <c:v>16289</c:v>
                </c:pt>
                <c:pt idx="3">
                  <c:v>11001</c:v>
                </c:pt>
                <c:pt idx="4">
                  <c:v>8684</c:v>
                </c:pt>
                <c:pt idx="5">
                  <c:v>19153</c:v>
                </c:pt>
                <c:pt idx="6">
                  <c:v>16764</c:v>
                </c:pt>
                <c:pt idx="7">
                  <c:v>15170</c:v>
                </c:pt>
                <c:pt idx="8">
                  <c:v>13564</c:v>
                </c:pt>
                <c:pt idx="9">
                  <c:v>17617</c:v>
                </c:pt>
                <c:pt idx="10">
                  <c:v>10581</c:v>
                </c:pt>
                <c:pt idx="11">
                  <c:v>10665</c:v>
                </c:pt>
                <c:pt idx="12">
                  <c:v>7960</c:v>
                </c:pt>
                <c:pt idx="13">
                  <c:v>16637</c:v>
                </c:pt>
                <c:pt idx="14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E-47BD-AC99-2B5B6199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#,#00%</c:formatCode>
                <c:ptCount val="15"/>
                <c:pt idx="0">
                  <c:v>-1.2225548902195627E-2</c:v>
                </c:pt>
                <c:pt idx="1">
                  <c:v>-0.261833138928111</c:v>
                </c:pt>
                <c:pt idx="2">
                  <c:v>0.48068357422052532</c:v>
                </c:pt>
                <c:pt idx="3">
                  <c:v>0.26681252878857675</c:v>
                </c:pt>
                <c:pt idx="4">
                  <c:v>-0.54659844410797265</c:v>
                </c:pt>
                <c:pt idx="5">
                  <c:v>0.14250775471247912</c:v>
                </c:pt>
                <c:pt idx="6">
                  <c:v>0.10507580751483192</c:v>
                </c:pt>
                <c:pt idx="7">
                  <c:v>0.1184016514302566</c:v>
                </c:pt>
                <c:pt idx="8">
                  <c:v>-0.23006187205540107</c:v>
                </c:pt>
                <c:pt idx="9">
                  <c:v>0.6649655042056517</c:v>
                </c:pt>
                <c:pt idx="10">
                  <c:v>-7.8762306610408173E-3</c:v>
                </c:pt>
                <c:pt idx="11">
                  <c:v>0.33982412060301503</c:v>
                </c:pt>
                <c:pt idx="12">
                  <c:v>-0.52154835607381145</c:v>
                </c:pt>
                <c:pt idx="13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E-47BD-AC99-2B5B6199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3" Type="http://schemas.openxmlformats.org/officeDocument/2006/relationships/image" Target="../media/image3.png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image" Target="../media/image2.png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3.xml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4" Type="http://schemas.openxmlformats.org/officeDocument/2006/relationships/image" Target="../media/image2.png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8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image" Target="../media/image3.png"/><Relationship Id="rId7" Type="http://schemas.openxmlformats.org/officeDocument/2006/relationships/chart" Target="../charts/chart5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2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6.png"/><Relationship Id="rId5" Type="http://schemas.openxmlformats.org/officeDocument/2006/relationships/chart" Target="../charts/chart65.xml"/><Relationship Id="rId4" Type="http://schemas.openxmlformats.org/officeDocument/2006/relationships/image" Target="../media/image5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5" Type="http://schemas.openxmlformats.org/officeDocument/2006/relationships/chart" Target="../charts/chart67.xml"/><Relationship Id="rId4" Type="http://schemas.openxmlformats.org/officeDocument/2006/relationships/image" Target="../media/image6.pn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5" Type="http://schemas.openxmlformats.org/officeDocument/2006/relationships/chart" Target="../charts/chart69.xml"/><Relationship Id="rId4" Type="http://schemas.openxmlformats.org/officeDocument/2006/relationships/image" Target="../media/image6.pn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5" Type="http://schemas.openxmlformats.org/officeDocument/2006/relationships/chart" Target="../charts/chart71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4.xml"/><Relationship Id="rId5" Type="http://schemas.openxmlformats.org/officeDocument/2006/relationships/image" Target="../media/image6.png"/><Relationship Id="rId4" Type="http://schemas.openxmlformats.org/officeDocument/2006/relationships/chart" Target="../charts/chart73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2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2.png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B32D85-14B3-4A8B-AE09-F755ECFB5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7DCDA7-9381-476D-8953-79A857EF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E8C4CC-9831-4A9F-B550-58E66979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E084DE-95BF-4EB5-9C5C-748EEC35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BE0A83-BB3C-4C93-A468-1E690CF1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DBC96D-F30D-4437-9E5F-DA3CEE31E68E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8C87AFB-777B-A091-0923-B486A7F87E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5CD07B9-8B1D-8B3A-F4C3-E0E500765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8B0FB2-9B7E-427E-B073-CBC9E89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65EE7F-78BC-4BBD-B959-1C539E08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D61EC0-2B44-43A3-A139-F4CCC423F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0B0AA-EDD2-44A5-9F38-506B349F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55B6D3-0E32-47BE-B3D0-5C437D324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00F431-353F-41DF-B7CD-0D4DAACD5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F03E80D-D0AC-4C7E-857B-D2BE79724E22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B678FA-E480-5ABD-F3A8-AA52561E5A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FFD1E28-3D5A-63B7-1467-384384C9FC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0CA498-8069-4294-98EE-2AC2C6DBB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</xdr:row>
      <xdr:rowOff>47625</xdr:rowOff>
    </xdr:from>
    <xdr:ext cx="771525" cy="662940"/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BBD3BE-4ECA-4F68-8967-DC11E816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78330" cy="510821"/>
    <xdr:pic>
      <xdr:nvPicPr>
        <xdr:cNvPr id="4" name="Imagen 3">
          <a:extLst>
            <a:ext uri="{FF2B5EF4-FFF2-40B4-BE49-F238E27FC236}">
              <a16:creationId xmlns:a16="http://schemas.microsoft.com/office/drawing/2014/main" id="{40C89439-9667-41E1-93F9-9B4632800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one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95D348-B973-4A4C-AFEE-21D3A77D1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4DD59A-F35E-4C43-97A1-B2EEAA1A7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84ABE3D-82CE-470B-ADC9-D1E055A4F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7886224-D0CA-4802-B632-0E121013B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E4D696E-CFB4-4B3C-80BA-09B6C79D2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F801D89-8B04-4D7E-969A-67E57F110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7C0838C6-2EF8-4D68-986C-0F61470B6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AAAAFEBF-E9B7-428A-84AE-CA70CAFE8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6B4160E-9EBA-41D6-9262-9CFEC71F8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A50F879-D034-424F-BB9B-20AE48D0A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4022E62-012A-4975-83EB-EFBF01382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69F26CE-69E4-41CD-85F5-85C66F6DC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451FE-01C5-4821-A90F-517EB154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779CAC-F86E-48F5-9D88-3E579E321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A2BAFE-C795-450C-B2CA-B6D9ACA5F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B416F1-26DC-4DF5-BD9B-A6B9D6D8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54A8F-4915-458B-A34C-F4686961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002301-B743-4FB7-AD35-419B2A888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6E2AED-7833-413A-A817-911D19754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D6EFFB-F2DE-4AC6-8DCE-B0B932D7E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9ADE6-0C19-4257-8B2B-442F07F76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E7DE9C-7473-4E58-A7C7-8162019A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A295C3-22A3-453E-8237-AA2702D0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5825A9-33B9-4532-A623-B1300339D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09D365-9E96-4121-AB68-A07C171FB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9EF64-BEA7-453D-A39A-E29C6E8D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08809A-48F1-4B30-8219-76923CD2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51987-77F2-4328-B579-FFC51FF2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D1063-3A56-4086-9BCB-69F448EC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34925</xdr:colOff>
      <xdr:row>2</xdr:row>
      <xdr:rowOff>504825</xdr:rowOff>
    </xdr:from>
    <xdr:to>
      <xdr:col>35</xdr:col>
      <xdr:colOff>228600</xdr:colOff>
      <xdr:row>28</xdr:row>
      <xdr:rowOff>161925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55D8950-6638-462D-AE26-CD618FCB7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47DEFC-3A18-46A7-87B5-AEDFE69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4DA4601-71A2-4286-95BF-31500F470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D54F41-254A-4BC9-9768-97EB755D1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62ED2-B153-4C15-9DA0-C3D87BEA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45065C-EDE5-4516-986B-A5ACC598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5928284-9C8E-44F5-8515-9FE0F6F6F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B1531-31DE-48CE-8323-09266E33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493B6D-FCFC-4971-AB9C-BC843D79D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74A53-30A4-42E8-9E56-4E712FB0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D003C8-338F-463A-9A6D-992084CC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5F6639-FBE7-4AA5-B0E5-30D91C7D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B9F640-FEFF-4292-820B-DF9EB9D9F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C22E6B-CB97-40C2-BEFE-E0314272FCB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C628BBC-D3D8-E840-24E8-D353C70BAC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24E3A18-065E-651E-70C5-13D870405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64D4D-675A-4A93-9701-E2C6EE54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DCB224-F870-46EA-8551-98BF38D4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D858769-DE1D-4A3E-8FE4-1177D110F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8FC9031-DAA3-489E-899C-4C54C84A1589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0F12984-AAB9-903D-CEE9-002C0BB9B7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D532568-1291-25BC-CD45-ACB7DEF282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5E72CB-5674-423A-BCC7-3C59A8F93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8C4FA0-653A-474E-B505-8A7E03A3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93D17-57EF-444B-96F7-350A63FC5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0B516C-CE88-4807-A70A-86D246CCB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6555D0-6558-46EA-AAAD-7ABD94565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9DC9F7-CF1C-493E-8ADF-77417B2A1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205C1D7-01ED-4100-AD95-963FA8788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C6C23B8-F4A3-43A1-A7C7-078C3513E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7634382-57B0-4016-B8A1-427AC9D6E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70134D1-D787-4052-98EE-B6CE68B3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E8CB3F-0D61-41B8-BB42-3206951B1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50FFD46-C025-4C2F-94CC-1C5C01E96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9AFC13B-0FBB-485F-AD5D-4AF9CFFE7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2651DCC-9113-494C-9076-1F666750D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05F7B-FBBC-478E-9370-B081B0210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5101AA-386E-4E41-A9F8-674D441D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FCD2F9-9FAB-4E33-994F-DAF83E49D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C030BE-9D41-463C-A041-F025ED446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851188-2CE5-4142-81D7-438FC4516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F8D07CA-C652-444C-88E0-692919EA5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09299-ECF9-4F4F-BB9A-E517B46B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AD8423-B9F1-4D90-AF73-F55B22C9E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DCA72-076E-4B2F-A33E-A94D6F0A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8EABF-D5A5-4A4F-A6A5-B151F6858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5F942C1-C213-4456-9206-3ED12E5D065A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04B1B79-3722-C1AA-0D41-0BA6FEBDD3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A272583-7C4B-50B5-25BF-62E5A249A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9EDF26-B992-4B4F-B960-FB1F4F0F0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D2E7C-B5A6-4190-91F0-B8A89285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5BCE4C-2369-4B3B-876C-8ADBC12E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8ADBE6-7062-4C19-91C4-E3405B7C7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BE8A6F-B462-4B87-932C-413221269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F596F0F-8D73-4C9D-A607-7328ECDDA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19B4E21-F7FB-4645-B2C2-95990D8FE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002F469-ED1D-455D-95E0-70D60BF9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3538689-AE83-49EC-A464-4B9B3F958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60E6C091-FEE5-411F-A285-CBD6276AD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E8AA9AB-35C7-4430-9DB8-B85FDF952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9FD6E9B-8F9A-47BD-9791-2873F6AAC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464C8A2-982A-4F20-9BCB-A159BD0D9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0538E1B-A42C-441A-84A4-CED12FB33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6657EC8-8B96-43F6-B886-66680C59C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66DBCE-B455-4192-95CF-71A416BA2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7C8ECC-1525-4090-9072-099FF9D9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6D366B-C248-4DCA-B1A6-29D3A9D52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4C5EC8-83AC-4C5F-9725-3814B16DF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16C5F5-D3C6-44E3-B873-1F813DDD5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C46C21-B80C-4F80-AD04-274BFEFB4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65B361D-571A-45BD-B74C-3142444C1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0FCEAD-0FE6-47BE-A142-1366DA38292E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E73C57B-C31A-0AC9-4216-5FA9041100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9467D59-8AE1-E529-ADED-5A643C8EF4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2FE25D-A9A3-4F86-A434-7FA3F2A91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B1C40FD-5CDA-4EFE-BF39-778FA3C6F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4" name="Imagen 3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FA1A06-5A42-4469-981D-54D0050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B56BF8-A196-4094-AC98-A6863834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514684-9364-479A-AFB0-9A77D07A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552965-43B3-4E88-8206-68249D7A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6D3CEFD-07FD-435D-AD81-EB8684AB33A2}" type="TxLink">
            <a:rPr lang="en-US" sz="1600" b="1" i="0" u="none" strike="noStrike">
              <a:solidFill>
                <a:srgbClr val="7B8279"/>
              </a:solidFill>
              <a:latin typeface="Aptos Narrow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6DF85A-97A6-42EA-AAA6-87EEA9657333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3EE87F8-5A58-77DE-28D2-84FD402284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EF01BE8-E909-AFB4-2126-BA8F76B36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E5681-C416-4B65-9546-EB84E0AC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EC8F6A-ECC0-443E-BCA4-D45596704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CDB6AD-9A2B-4C30-A34E-F938485BDAC3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AB3C728-73B2-C763-2310-8C4B7C34B9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55FE3C7-FDA3-DEA0-42D9-15E31EDB7A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D33F00-091D-4EB0-AEC3-B048BDC0B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F42553-50C3-44EB-ABFC-945E84619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E8D511-2ED8-4D46-84DE-DF306D90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3F58318-81AE-4B7F-9F8B-2E0D590E3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EAB73EB-CAE4-46B4-854E-F47E5DB6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23,0%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900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33,9%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900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33,9%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2C99AB7-EF67-4DAD-895E-2D36F643F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3BCE05-5881-40E6-BFC4-BCD435B9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64B7BCB-AB9D-458F-9D21-2DB78763C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48190F9-45BB-4E1D-BC89-F72CBB6DB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2,652 viajeros 
cuota: 100.0%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2CFCE8A-6B15-4777-820B-9D8352F91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CC0685-6323-4558-8006-8E86888B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80809A5-3734-4EE7-8BBC-6897D4A5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45F4CE-7F8B-4AF3-A7C4-5A70019B0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1,752 viajeros 
cuota: 100.0%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DC32148-5B9C-4C2E-984A-CA47A5BB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5601A2-541A-471B-B886-BB1CF837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40390A1-926A-4F98-8A3A-E6F02C2F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FD0D16-1B83-4431-B556-713AC40F7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900 viajeros 
cuota: 100.0%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071479E-831B-499C-A51C-AFF5F8B3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97B434-A275-4AEE-AA5E-B2AE4016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A9F86D0-0F6E-4598-AC7D-E3FAD02F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1838B80-9663-4D7B-B5C5-F74A432A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A8C18C-D909-47B8-B1F5-CD3485D47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5ADE675-172C-4EB9-9875-0584F844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00D115-74B6-4447-AF8D-0C1645ED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9E57FDD-A0A0-4BFC-B725-B095DFF00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74D524F-93A9-4FD0-BA68-7131DB42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2A8F48-37D0-457D-ADC6-4D0402A09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6A30BE7-964C-439E-A6CA-15F987046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2F1EA8-A491-4A93-BFE7-5F2EDC93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08AEBD9-75F2-4B60-A922-3985D00CE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F264CF-3B51-42A4-A95A-D5076359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161CD2-1706-4E0C-B05A-E0AC35DA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DC8A68-117B-4B0D-B57E-49254AB97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DFC161-DEB3-4A7D-8E79-3120303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8CBC72-7195-4E73-B290-40F1DAA52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9799C8-589D-4116-B7F6-57F80DFF8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7DEE36-425B-4D16-A908-CDB9A2FD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BC9CCE-8ED7-4782-8344-233EF26AE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C6438D-C692-486F-925F-A737A176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F93A31-1EAE-4A96-A16C-2B730F00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094192-CDA6-4320-B0A4-139D1E37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4/Municipios/diciembre/Indicadores%20alojativos%20La%20Laguna%20122024.xlsx" TargetMode="External"/><Relationship Id="rId1" Type="http://schemas.openxmlformats.org/officeDocument/2006/relationships/externalLinkPath" Target="/sites/INVESTIGACION/Documentos%20compartidos/General/Encuesta%20Alojam%20Tur&#237;sticos%20(ISTAC)/2024/Municipios/diciembre/Indicadores%20alojativos%20La%20Laguna%20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4716</v>
          </cell>
          <cell r="I9">
            <v>3527</v>
          </cell>
          <cell r="K9">
            <v>5390</v>
          </cell>
          <cell r="M9">
            <v>5217</v>
          </cell>
          <cell r="N9">
            <v>-3.2096474953617782E-2</v>
          </cell>
          <cell r="O9">
            <v>0.10623409669211203</v>
          </cell>
        </row>
        <row r="10">
          <cell r="A10" t="str">
            <v>feb</v>
          </cell>
          <cell r="B10" t="str">
            <v>Febrero</v>
          </cell>
          <cell r="C10">
            <v>4935</v>
          </cell>
          <cell r="I10">
            <v>4177</v>
          </cell>
          <cell r="K10">
            <v>5270</v>
          </cell>
          <cell r="M10">
            <v>4803</v>
          </cell>
          <cell r="N10">
            <v>-8.861480075901329E-2</v>
          </cell>
          <cell r="O10">
            <v>-2.6747720364741601E-2</v>
          </cell>
        </row>
        <row r="11">
          <cell r="A11" t="str">
            <v>mar</v>
          </cell>
          <cell r="B11" t="str">
            <v>Marzo</v>
          </cell>
          <cell r="C11">
            <v>5148</v>
          </cell>
          <cell r="I11">
            <v>4740</v>
          </cell>
          <cell r="K11">
            <v>5659</v>
          </cell>
          <cell r="M11">
            <v>5168</v>
          </cell>
          <cell r="N11">
            <v>-8.6764446015197061E-2</v>
          </cell>
          <cell r="O11">
            <v>3.8850038850037905E-3</v>
          </cell>
        </row>
        <row r="12">
          <cell r="A12" t="str">
            <v>abr</v>
          </cell>
          <cell r="B12" t="str">
            <v>Abril</v>
          </cell>
          <cell r="C12">
            <v>4194</v>
          </cell>
          <cell r="I12">
            <v>4075</v>
          </cell>
          <cell r="K12">
            <v>5170</v>
          </cell>
          <cell r="M12">
            <v>5054</v>
          </cell>
          <cell r="N12">
            <v>-2.2437137330754364E-2</v>
          </cell>
          <cell r="O12">
            <v>0.20505484024797327</v>
          </cell>
        </row>
        <row r="13">
          <cell r="A13" t="str">
            <v>may</v>
          </cell>
          <cell r="B13" t="str">
            <v>Mayo</v>
          </cell>
          <cell r="C13">
            <v>4065</v>
          </cell>
          <cell r="I13">
            <v>3632</v>
          </cell>
          <cell r="K13">
            <v>5013</v>
          </cell>
          <cell r="M13">
            <v>4992</v>
          </cell>
          <cell r="N13">
            <v>-4.1891083183722699E-3</v>
          </cell>
          <cell r="O13">
            <v>0.22804428044280445</v>
          </cell>
        </row>
        <row r="14">
          <cell r="A14" t="str">
            <v>jun</v>
          </cell>
          <cell r="B14" t="str">
            <v>Junio</v>
          </cell>
          <cell r="C14">
            <v>3920</v>
          </cell>
          <cell r="I14">
            <v>4520</v>
          </cell>
          <cell r="K14">
            <v>4181</v>
          </cell>
          <cell r="M14">
            <v>3964</v>
          </cell>
          <cell r="N14">
            <v>-5.1901458981104986E-2</v>
          </cell>
          <cell r="O14">
            <v>1.1224489795918391E-2</v>
          </cell>
        </row>
        <row r="15">
          <cell r="A15" t="str">
            <v>jul</v>
          </cell>
          <cell r="B15" t="str">
            <v>Julio</v>
          </cell>
          <cell r="C15">
            <v>4387</v>
          </cell>
          <cell r="I15">
            <v>4275</v>
          </cell>
          <cell r="K15">
            <v>4340</v>
          </cell>
          <cell r="M15">
            <v>4593</v>
          </cell>
          <cell r="N15">
            <v>5.8294930875576023E-2</v>
          </cell>
          <cell r="O15">
            <v>4.6956918167312622E-2</v>
          </cell>
        </row>
        <row r="16">
          <cell r="A16" t="str">
            <v>ago</v>
          </cell>
          <cell r="B16" t="str">
            <v>Agosto</v>
          </cell>
          <cell r="C16">
            <v>4223</v>
          </cell>
          <cell r="I16">
            <v>3932</v>
          </cell>
          <cell r="K16">
            <v>4645</v>
          </cell>
          <cell r="M16">
            <v>2899</v>
          </cell>
          <cell r="N16">
            <v>-0.37588805166846073</v>
          </cell>
          <cell r="O16">
            <v>-0.3135211934643618</v>
          </cell>
        </row>
        <row r="17">
          <cell r="A17" t="str">
            <v>sep</v>
          </cell>
          <cell r="B17" t="str">
            <v>Septiembre</v>
          </cell>
          <cell r="C17">
            <v>3835</v>
          </cell>
          <cell r="I17">
            <v>4578</v>
          </cell>
          <cell r="K17">
            <v>4521</v>
          </cell>
          <cell r="M17">
            <v>5087</v>
          </cell>
          <cell r="N17">
            <v>0.12519354125193538</v>
          </cell>
          <cell r="O17">
            <v>0.32646675358539756</v>
          </cell>
        </row>
        <row r="18">
          <cell r="A18" t="str">
            <v>oct</v>
          </cell>
          <cell r="B18" t="str">
            <v>Octubre</v>
          </cell>
          <cell r="C18">
            <v>4677</v>
          </cell>
          <cell r="I18">
            <v>4025</v>
          </cell>
          <cell r="K18">
            <v>4419</v>
          </cell>
          <cell r="M18">
            <v>4919</v>
          </cell>
          <cell r="N18">
            <v>0.11314777098891149</v>
          </cell>
          <cell r="O18">
            <v>5.1742570023519452E-2</v>
          </cell>
        </row>
        <row r="19">
          <cell r="A19" t="str">
            <v>nov</v>
          </cell>
          <cell r="B19" t="str">
            <v>Noviembre</v>
          </cell>
          <cell r="C19">
            <v>6020</v>
          </cell>
          <cell r="I19">
            <v>4838</v>
          </cell>
          <cell r="K19">
            <v>4964</v>
          </cell>
          <cell r="M19">
            <v>5464</v>
          </cell>
          <cell r="N19">
            <v>0.10072522159548747</v>
          </cell>
          <cell r="O19">
            <v>-9.2358803986710925E-2</v>
          </cell>
        </row>
        <row r="20">
          <cell r="A20" t="str">
            <v>dic</v>
          </cell>
          <cell r="B20" t="str">
            <v>Diciembre</v>
          </cell>
          <cell r="C20">
            <v>5767</v>
          </cell>
          <cell r="I20">
            <v>5166</v>
          </cell>
          <cell r="K20">
            <v>4585</v>
          </cell>
          <cell r="M20">
            <v>5228</v>
          </cell>
          <cell r="N20">
            <v>0.14023991275899683</v>
          </cell>
          <cell r="O20">
            <v>-9.3462805618172329E-2</v>
          </cell>
        </row>
        <row r="21">
          <cell r="A21" t="str">
            <v>Total</v>
          </cell>
          <cell r="C21">
            <v>55887</v>
          </cell>
          <cell r="I21">
            <v>51485</v>
          </cell>
          <cell r="K21">
            <v>58157</v>
          </cell>
          <cell r="M21">
            <v>57388</v>
          </cell>
          <cell r="N21">
            <v>-1.3222827862510056E-2</v>
          </cell>
          <cell r="O21">
            <v>2.6857766564675201E-2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2705</v>
          </cell>
          <cell r="I31">
            <v>1773</v>
          </cell>
          <cell r="K31">
            <v>3042</v>
          </cell>
          <cell r="M31">
            <v>2177</v>
          </cell>
          <cell r="N31">
            <v>-0.28435239973701509</v>
          </cell>
          <cell r="O31">
            <v>-0.19519408502772639</v>
          </cell>
        </row>
        <row r="32">
          <cell r="B32" t="str">
            <v>Febrero</v>
          </cell>
          <cell r="C32">
            <v>2901</v>
          </cell>
          <cell r="I32">
            <v>2253</v>
          </cell>
          <cell r="K32">
            <v>3101</v>
          </cell>
          <cell r="M32">
            <v>2167</v>
          </cell>
          <cell r="N32">
            <v>-0.30119316349564662</v>
          </cell>
          <cell r="O32">
            <v>-0.25301620130989311</v>
          </cell>
        </row>
        <row r="33">
          <cell r="B33" t="str">
            <v>Marzo</v>
          </cell>
          <cell r="C33">
            <v>2975</v>
          </cell>
          <cell r="I33">
            <v>2677</v>
          </cell>
          <cell r="K33">
            <v>3421</v>
          </cell>
          <cell r="M33">
            <v>2632</v>
          </cell>
          <cell r="N33">
            <v>-0.23063431745103768</v>
          </cell>
          <cell r="O33">
            <v>-0.11529411764705877</v>
          </cell>
        </row>
        <row r="34">
          <cell r="B34" t="str">
            <v>Abril</v>
          </cell>
          <cell r="C34">
            <v>2550</v>
          </cell>
          <cell r="I34">
            <v>2629</v>
          </cell>
          <cell r="K34">
            <v>3521</v>
          </cell>
          <cell r="M34">
            <v>3276</v>
          </cell>
          <cell r="N34">
            <v>-6.9582504970178927E-2</v>
          </cell>
          <cell r="O34">
            <v>0.28470588235294114</v>
          </cell>
        </row>
        <row r="35">
          <cell r="B35" t="str">
            <v>Mayo</v>
          </cell>
          <cell r="C35">
            <v>2924</v>
          </cell>
          <cell r="I35">
            <v>2471</v>
          </cell>
          <cell r="K35">
            <v>3551</v>
          </cell>
          <cell r="M35">
            <v>3636</v>
          </cell>
          <cell r="N35">
            <v>2.3936919177696359E-2</v>
          </cell>
          <cell r="O35">
            <v>0.24350205198358421</v>
          </cell>
        </row>
        <row r="36">
          <cell r="B36" t="str">
            <v>Junio</v>
          </cell>
          <cell r="C36">
            <v>2935</v>
          </cell>
          <cell r="I36">
            <v>3580</v>
          </cell>
          <cell r="K36">
            <v>3284</v>
          </cell>
          <cell r="M36">
            <v>3008</v>
          </cell>
          <cell r="N36">
            <v>-8.4043848964677204E-2</v>
          </cell>
          <cell r="O36">
            <v>2.4872231686541735E-2</v>
          </cell>
        </row>
        <row r="37">
          <cell r="B37" t="str">
            <v>Julio</v>
          </cell>
          <cell r="C37">
            <v>3386</v>
          </cell>
          <cell r="I37">
            <v>3300</v>
          </cell>
          <cell r="K37">
            <v>3186</v>
          </cell>
          <cell r="M37">
            <v>3447</v>
          </cell>
          <cell r="N37">
            <v>8.1920903954802338E-2</v>
          </cell>
          <cell r="O37">
            <v>1.8015357353809769E-2</v>
          </cell>
        </row>
        <row r="38">
          <cell r="B38" t="str">
            <v>Agosto</v>
          </cell>
          <cell r="C38">
            <v>3075</v>
          </cell>
          <cell r="I38">
            <v>2594</v>
          </cell>
          <cell r="K38">
            <v>3372</v>
          </cell>
          <cell r="M38">
            <v>1718</v>
          </cell>
          <cell r="N38">
            <v>-0.49051008303677346</v>
          </cell>
          <cell r="O38">
            <v>-0.44130081300813007</v>
          </cell>
        </row>
        <row r="39">
          <cell r="B39" t="str">
            <v>Septiembre</v>
          </cell>
          <cell r="C39">
            <v>2807</v>
          </cell>
          <cell r="I39">
            <v>3509</v>
          </cell>
          <cell r="K39">
            <v>3382</v>
          </cell>
          <cell r="M39">
            <v>4092</v>
          </cell>
          <cell r="N39">
            <v>0.20993494973388538</v>
          </cell>
          <cell r="O39">
            <v>0.45778411115069462</v>
          </cell>
        </row>
        <row r="40">
          <cell r="B40" t="str">
            <v>Octubre</v>
          </cell>
          <cell r="C40">
            <v>3140</v>
          </cell>
          <cell r="I40">
            <v>2508</v>
          </cell>
          <cell r="K40">
            <v>2825</v>
          </cell>
          <cell r="M40">
            <v>3162</v>
          </cell>
          <cell r="N40">
            <v>0.11929203539823008</v>
          </cell>
          <cell r="O40">
            <v>7.0063694267517018E-3</v>
          </cell>
        </row>
        <row r="41">
          <cell r="B41" t="str">
            <v>Noviembre</v>
          </cell>
          <cell r="C41">
            <v>3743</v>
          </cell>
          <cell r="I41">
            <v>3156</v>
          </cell>
          <cell r="K41">
            <v>2455</v>
          </cell>
          <cell r="M41">
            <v>3284</v>
          </cell>
          <cell r="N41">
            <v>0.33767820773930746</v>
          </cell>
          <cell r="O41">
            <v>-0.12262890729361475</v>
          </cell>
        </row>
        <row r="42">
          <cell r="B42" t="str">
            <v>Diciembre</v>
          </cell>
          <cell r="C42">
            <v>3978</v>
          </cell>
          <cell r="I42">
            <v>3359</v>
          </cell>
          <cell r="K42">
            <v>2582</v>
          </cell>
          <cell r="M42">
            <v>3222</v>
          </cell>
          <cell r="N42">
            <v>0.24786986831913249</v>
          </cell>
          <cell r="O42">
            <v>-0.19004524886877827</v>
          </cell>
        </row>
        <row r="43">
          <cell r="C43">
            <v>37119</v>
          </cell>
          <cell r="I43">
            <v>33809</v>
          </cell>
          <cell r="K43">
            <v>37722</v>
          </cell>
          <cell r="M43">
            <v>35821</v>
          </cell>
          <cell r="N43">
            <v>-5.0394994963151474E-2</v>
          </cell>
          <cell r="O43">
            <v>-3.4968614456208358E-2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1303</v>
          </cell>
          <cell r="I53">
            <v>1039</v>
          </cell>
          <cell r="K53">
            <v>1557</v>
          </cell>
          <cell r="M53">
            <v>1445</v>
          </cell>
          <cell r="N53">
            <v>-7.1933204881181712E-2</v>
          </cell>
          <cell r="O53">
            <v>0.10897927858787404</v>
          </cell>
        </row>
        <row r="54">
          <cell r="B54" t="str">
            <v>Febrero</v>
          </cell>
          <cell r="C54">
            <v>1468</v>
          </cell>
          <cell r="I54">
            <v>1131</v>
          </cell>
          <cell r="K54">
            <v>2612</v>
          </cell>
          <cell r="M54">
            <v>1852</v>
          </cell>
          <cell r="N54">
            <v>-0.29096477794793263</v>
          </cell>
          <cell r="O54">
            <v>0.26158038147138973</v>
          </cell>
        </row>
        <row r="55">
          <cell r="B55" t="str">
            <v>Marzo</v>
          </cell>
          <cell r="C55">
            <v>1577</v>
          </cell>
          <cell r="I55">
            <v>1299</v>
          </cell>
          <cell r="K55">
            <v>2794</v>
          </cell>
          <cell r="M55">
            <v>1883</v>
          </cell>
          <cell r="N55">
            <v>-0.32605583392984971</v>
          </cell>
          <cell r="O55">
            <v>0.19403931515535833</v>
          </cell>
        </row>
        <row r="56">
          <cell r="B56" t="str">
            <v>Abril</v>
          </cell>
          <cell r="C56">
            <v>1537</v>
          </cell>
          <cell r="I56">
            <v>1248</v>
          </cell>
          <cell r="K56">
            <v>2342</v>
          </cell>
          <cell r="M56">
            <v>2557</v>
          </cell>
          <cell r="N56">
            <v>9.1801878736122999E-2</v>
          </cell>
          <cell r="O56">
            <v>0.66363044892648015</v>
          </cell>
        </row>
        <row r="57">
          <cell r="B57" t="str">
            <v>Mayo</v>
          </cell>
          <cell r="C57">
            <v>1595</v>
          </cell>
          <cell r="I57">
            <v>1437</v>
          </cell>
          <cell r="K57">
            <v>2194</v>
          </cell>
          <cell r="M57">
            <v>2203</v>
          </cell>
          <cell r="N57">
            <v>4.1020966271649861E-3</v>
          </cell>
          <cell r="O57">
            <v>0.38119122257053295</v>
          </cell>
        </row>
        <row r="58">
          <cell r="B58" t="str">
            <v>Junio</v>
          </cell>
          <cell r="C58">
            <v>1453</v>
          </cell>
          <cell r="I58">
            <v>1729</v>
          </cell>
          <cell r="K58">
            <v>2466</v>
          </cell>
          <cell r="M58">
            <v>2292</v>
          </cell>
          <cell r="N58">
            <v>-7.0559610705596132E-2</v>
          </cell>
          <cell r="O58">
            <v>0.57742601514108749</v>
          </cell>
        </row>
        <row r="59">
          <cell r="B59" t="str">
            <v>Julio</v>
          </cell>
          <cell r="C59">
            <v>1611</v>
          </cell>
          <cell r="I59">
            <v>1593</v>
          </cell>
          <cell r="K59">
            <v>1977</v>
          </cell>
          <cell r="M59">
            <v>1831</v>
          </cell>
          <cell r="N59">
            <v>-7.384926656550328E-2</v>
          </cell>
          <cell r="O59">
            <v>0.1365611421477344</v>
          </cell>
        </row>
        <row r="60">
          <cell r="B60" t="str">
            <v>Agosto</v>
          </cell>
          <cell r="C60">
            <v>1412</v>
          </cell>
          <cell r="I60">
            <v>1587</v>
          </cell>
          <cell r="K60">
            <v>1933</v>
          </cell>
          <cell r="M60">
            <v>1542</v>
          </cell>
          <cell r="N60">
            <v>-0.20227625452664255</v>
          </cell>
          <cell r="O60">
            <v>9.2067988668555145E-2</v>
          </cell>
        </row>
        <row r="61">
          <cell r="B61" t="str">
            <v>Septiembre</v>
          </cell>
          <cell r="C61">
            <v>1392</v>
          </cell>
          <cell r="I61">
            <v>1832</v>
          </cell>
          <cell r="K61">
            <v>2450</v>
          </cell>
          <cell r="M61">
            <v>2346</v>
          </cell>
          <cell r="N61">
            <v>-4.2448979591836689E-2</v>
          </cell>
          <cell r="O61">
            <v>0.68534482758620685</v>
          </cell>
        </row>
        <row r="62">
          <cell r="B62" t="str">
            <v>Octubre</v>
          </cell>
          <cell r="C62">
            <v>1473</v>
          </cell>
          <cell r="I62">
            <v>1484</v>
          </cell>
          <cell r="K62">
            <v>2164</v>
          </cell>
          <cell r="M62">
            <v>2197</v>
          </cell>
          <cell r="N62">
            <v>1.5249537892791043E-2</v>
          </cell>
          <cell r="O62">
            <v>0.49151391717583159</v>
          </cell>
        </row>
        <row r="63">
          <cell r="B63" t="str">
            <v>Noviembre</v>
          </cell>
          <cell r="C63">
            <v>1743</v>
          </cell>
          <cell r="I63">
            <v>1596</v>
          </cell>
          <cell r="K63">
            <v>1784</v>
          </cell>
          <cell r="M63">
            <v>2044</v>
          </cell>
          <cell r="N63">
            <v>0.14573991031390143</v>
          </cell>
          <cell r="O63">
            <v>0.17269076305220876</v>
          </cell>
        </row>
        <row r="64">
          <cell r="B64" t="str">
            <v>Diciembre</v>
          </cell>
          <cell r="C64">
            <v>1402</v>
          </cell>
          <cell r="I64">
            <v>1545</v>
          </cell>
          <cell r="K64">
            <v>1425</v>
          </cell>
          <cell r="M64">
            <v>1752</v>
          </cell>
          <cell r="N64">
            <v>0.22947368421052627</v>
          </cell>
          <cell r="O64">
            <v>0.24964336661911557</v>
          </cell>
        </row>
        <row r="65">
          <cell r="C65">
            <v>17966</v>
          </cell>
          <cell r="I65">
            <v>17520</v>
          </cell>
          <cell r="K65">
            <v>25698</v>
          </cell>
          <cell r="M65">
            <v>23944</v>
          </cell>
          <cell r="N65">
            <v>-6.8254338859055186E-2</v>
          </cell>
          <cell r="O65">
            <v>0.33273961928086382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1402</v>
          </cell>
          <cell r="I75">
            <v>734</v>
          </cell>
          <cell r="K75">
            <v>1485</v>
          </cell>
          <cell r="M75">
            <v>732</v>
          </cell>
          <cell r="N75">
            <v>-0.50707070707070701</v>
          </cell>
          <cell r="O75">
            <v>-0.47788873038516411</v>
          </cell>
        </row>
        <row r="76">
          <cell r="B76" t="str">
            <v>Febrero</v>
          </cell>
          <cell r="C76">
            <v>1433</v>
          </cell>
          <cell r="I76">
            <v>1122</v>
          </cell>
          <cell r="K76">
            <v>489</v>
          </cell>
          <cell r="M76">
            <v>315</v>
          </cell>
          <cell r="N76">
            <v>-0.35582822085889576</v>
          </cell>
          <cell r="O76">
            <v>-0.7801814375436148</v>
          </cell>
        </row>
        <row r="77">
          <cell r="B77" t="str">
            <v>Marzo</v>
          </cell>
          <cell r="C77">
            <v>1398</v>
          </cell>
          <cell r="I77">
            <v>1378</v>
          </cell>
          <cell r="K77">
            <v>627</v>
          </cell>
          <cell r="M77">
            <v>749</v>
          </cell>
          <cell r="N77">
            <v>0.19457735247208929</v>
          </cell>
          <cell r="O77">
            <v>-0.46423462088698142</v>
          </cell>
        </row>
        <row r="78">
          <cell r="B78" t="str">
            <v>Abril</v>
          </cell>
          <cell r="C78">
            <v>1013</v>
          </cell>
          <cell r="I78">
            <v>1381</v>
          </cell>
          <cell r="K78">
            <v>1179</v>
          </cell>
          <cell r="M78">
            <v>719</v>
          </cell>
          <cell r="N78">
            <v>-0.39016115351993219</v>
          </cell>
          <cell r="O78">
            <v>-0.29022704837117475</v>
          </cell>
        </row>
        <row r="79">
          <cell r="B79" t="str">
            <v>Mayo</v>
          </cell>
          <cell r="C79">
            <v>1329</v>
          </cell>
          <cell r="I79">
            <v>1034</v>
          </cell>
          <cell r="K79">
            <v>1357</v>
          </cell>
          <cell r="M79">
            <v>1433</v>
          </cell>
          <cell r="N79">
            <v>5.6005895357406077E-2</v>
          </cell>
          <cell r="O79">
            <v>7.825432656132425E-2</v>
          </cell>
        </row>
        <row r="80">
          <cell r="B80" t="str">
            <v>Junio</v>
          </cell>
          <cell r="C80">
            <v>1482</v>
          </cell>
          <cell r="I80">
            <v>1851</v>
          </cell>
          <cell r="K80">
            <v>818</v>
          </cell>
          <cell r="M80">
            <v>716</v>
          </cell>
          <cell r="N80">
            <v>-0.12469437652811732</v>
          </cell>
          <cell r="O80">
            <v>-0.51686909581646423</v>
          </cell>
        </row>
        <row r="81">
          <cell r="B81" t="str">
            <v>Julio</v>
          </cell>
          <cell r="C81">
            <v>1775</v>
          </cell>
          <cell r="I81">
            <v>1707</v>
          </cell>
          <cell r="K81">
            <v>1209</v>
          </cell>
          <cell r="M81">
            <v>1616</v>
          </cell>
          <cell r="N81">
            <v>0.33664185277088499</v>
          </cell>
          <cell r="O81">
            <v>-8.9577464788732408E-2</v>
          </cell>
        </row>
        <row r="82">
          <cell r="B82" t="str">
            <v>Agosto</v>
          </cell>
          <cell r="C82">
            <v>1663</v>
          </cell>
          <cell r="I82">
            <v>1007</v>
          </cell>
          <cell r="K82">
            <v>1439</v>
          </cell>
          <cell r="M82">
            <v>176</v>
          </cell>
          <cell r="N82">
            <v>-0.87769284225156363</v>
          </cell>
          <cell r="O82">
            <v>-0.894167167769092</v>
          </cell>
        </row>
        <row r="83">
          <cell r="B83" t="str">
            <v>Septiembre</v>
          </cell>
          <cell r="C83">
            <v>1415</v>
          </cell>
          <cell r="I83">
            <v>1677</v>
          </cell>
          <cell r="K83">
            <v>932</v>
          </cell>
          <cell r="M83">
            <v>1746</v>
          </cell>
          <cell r="N83">
            <v>0.87339055793991416</v>
          </cell>
          <cell r="O83">
            <v>0.233922261484099</v>
          </cell>
        </row>
        <row r="84">
          <cell r="B84" t="str">
            <v>Octubre</v>
          </cell>
          <cell r="C84">
            <v>1667</v>
          </cell>
          <cell r="I84">
            <v>1024</v>
          </cell>
          <cell r="K84">
            <v>661</v>
          </cell>
          <cell r="M84">
            <v>965</v>
          </cell>
          <cell r="N84">
            <v>0.45990922844175497</v>
          </cell>
          <cell r="O84">
            <v>-0.42111577684463108</v>
          </cell>
        </row>
        <row r="85">
          <cell r="B85" t="str">
            <v>Noviembre</v>
          </cell>
          <cell r="C85">
            <v>2000</v>
          </cell>
          <cell r="I85">
            <v>1560</v>
          </cell>
          <cell r="K85">
            <v>671</v>
          </cell>
          <cell r="M85">
            <v>1240</v>
          </cell>
          <cell r="N85">
            <v>0.84798807749627425</v>
          </cell>
          <cell r="O85">
            <v>-0.38</v>
          </cell>
        </row>
        <row r="86">
          <cell r="B86" t="str">
            <v>Diciembre</v>
          </cell>
          <cell r="C86">
            <v>2576</v>
          </cell>
          <cell r="I86">
            <v>1814</v>
          </cell>
          <cell r="K86">
            <v>1157</v>
          </cell>
          <cell r="M86">
            <v>1470</v>
          </cell>
          <cell r="N86">
            <v>0.27052722558340525</v>
          </cell>
          <cell r="O86">
            <v>-0.42934782608695654</v>
          </cell>
        </row>
        <row r="87">
          <cell r="C87">
            <v>19153</v>
          </cell>
          <cell r="I87">
            <v>16289</v>
          </cell>
          <cell r="K87">
            <v>12024</v>
          </cell>
          <cell r="M87">
            <v>11877</v>
          </cell>
          <cell r="N87">
            <v>-1.2225548902195627E-2</v>
          </cell>
          <cell r="O87">
            <v>-0.37988826815642462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2011</v>
          </cell>
          <cell r="I97">
            <v>1754</v>
          </cell>
          <cell r="K97">
            <v>2348</v>
          </cell>
          <cell r="M97">
            <v>3040</v>
          </cell>
          <cell r="N97">
            <v>0.29471890971039172</v>
          </cell>
          <cell r="O97">
            <v>0.51168572849328697</v>
          </cell>
        </row>
        <row r="98">
          <cell r="B98" t="str">
            <v>Febrero</v>
          </cell>
          <cell r="C98">
            <v>2034</v>
          </cell>
          <cell r="I98">
            <v>1924</v>
          </cell>
          <cell r="K98">
            <v>2169</v>
          </cell>
          <cell r="M98">
            <v>2636</v>
          </cell>
          <cell r="N98">
            <v>0.2153065928999538</v>
          </cell>
          <cell r="O98">
            <v>0.29596853490658792</v>
          </cell>
        </row>
        <row r="99">
          <cell r="B99" t="str">
            <v>Marzo</v>
          </cell>
          <cell r="C99">
            <v>2173</v>
          </cell>
          <cell r="I99">
            <v>2063</v>
          </cell>
          <cell r="K99">
            <v>2238</v>
          </cell>
          <cell r="M99">
            <v>2536</v>
          </cell>
          <cell r="N99">
            <v>0.13315460232350307</v>
          </cell>
          <cell r="O99">
            <v>0.16705016106764847</v>
          </cell>
        </row>
        <row r="100">
          <cell r="B100" t="str">
            <v>Abril</v>
          </cell>
          <cell r="C100">
            <v>1644</v>
          </cell>
          <cell r="I100">
            <v>1446</v>
          </cell>
          <cell r="K100">
            <v>1649</v>
          </cell>
          <cell r="M100">
            <v>1778</v>
          </cell>
          <cell r="N100">
            <v>7.8229229836264347E-2</v>
          </cell>
          <cell r="O100">
            <v>8.1508515815085225E-2</v>
          </cell>
        </row>
        <row r="101">
          <cell r="B101" t="str">
            <v>Mayo</v>
          </cell>
          <cell r="C101">
            <v>1141</v>
          </cell>
          <cell r="I101">
            <v>1161</v>
          </cell>
          <cell r="K101">
            <v>1462</v>
          </cell>
          <cell r="M101">
            <v>1356</v>
          </cell>
          <cell r="N101">
            <v>-7.2503419972640204E-2</v>
          </cell>
          <cell r="O101">
            <v>0.18843120070113928</v>
          </cell>
        </row>
        <row r="102">
          <cell r="B102" t="str">
            <v>Junio</v>
          </cell>
          <cell r="C102">
            <v>985</v>
          </cell>
          <cell r="I102">
            <v>940</v>
          </cell>
          <cell r="K102">
            <v>897</v>
          </cell>
          <cell r="M102">
            <v>956</v>
          </cell>
          <cell r="N102">
            <v>6.5774804905239792E-2</v>
          </cell>
          <cell r="O102">
            <v>-2.9441624365482255E-2</v>
          </cell>
        </row>
        <row r="103">
          <cell r="B103" t="str">
            <v>Julio</v>
          </cell>
          <cell r="C103">
            <v>1001</v>
          </cell>
          <cell r="I103">
            <v>975</v>
          </cell>
          <cell r="K103">
            <v>1154</v>
          </cell>
          <cell r="M103">
            <v>1146</v>
          </cell>
          <cell r="N103">
            <v>-6.9324090121317683E-3</v>
          </cell>
          <cell r="O103">
            <v>0.14485514485514495</v>
          </cell>
        </row>
        <row r="104">
          <cell r="B104" t="str">
            <v>Agosto</v>
          </cell>
          <cell r="C104">
            <v>1148</v>
          </cell>
          <cell r="I104">
            <v>1338</v>
          </cell>
          <cell r="K104">
            <v>1273</v>
          </cell>
          <cell r="M104">
            <v>1181</v>
          </cell>
          <cell r="N104">
            <v>-7.2270227808326815E-2</v>
          </cell>
          <cell r="O104">
            <v>2.8745644599303066E-2</v>
          </cell>
        </row>
        <row r="105">
          <cell r="B105" t="str">
            <v>Septiembre</v>
          </cell>
          <cell r="C105">
            <v>1028</v>
          </cell>
          <cell r="I105">
            <v>1069</v>
          </cell>
          <cell r="K105">
            <v>1139</v>
          </cell>
          <cell r="M105">
            <v>995</v>
          </cell>
          <cell r="N105">
            <v>-0.12642669007901663</v>
          </cell>
          <cell r="O105">
            <v>-3.2101167315175094E-2</v>
          </cell>
        </row>
        <row r="106">
          <cell r="B106" t="str">
            <v>Octubre</v>
          </cell>
          <cell r="C106">
            <v>1537</v>
          </cell>
          <cell r="I106">
            <v>1517</v>
          </cell>
          <cell r="K106">
            <v>1594</v>
          </cell>
          <cell r="M106">
            <v>1757</v>
          </cell>
          <cell r="N106">
            <v>0.10225846925972393</v>
          </cell>
          <cell r="O106">
            <v>0.14313597918022114</v>
          </cell>
        </row>
        <row r="107">
          <cell r="B107" t="str">
            <v>Noviembre</v>
          </cell>
          <cell r="C107">
            <v>2277</v>
          </cell>
          <cell r="I107">
            <v>1682</v>
          </cell>
          <cell r="K107">
            <v>2509</v>
          </cell>
          <cell r="M107">
            <v>2180</v>
          </cell>
          <cell r="N107">
            <v>-0.13112793941809486</v>
          </cell>
          <cell r="O107">
            <v>-4.2599912165129594E-2</v>
          </cell>
        </row>
        <row r="108">
          <cell r="B108" t="str">
            <v>Diciembre</v>
          </cell>
          <cell r="C108">
            <v>1789</v>
          </cell>
          <cell r="I108">
            <v>1807</v>
          </cell>
          <cell r="K108">
            <v>2003</v>
          </cell>
          <cell r="M108">
            <v>2006</v>
          </cell>
          <cell r="N108">
            <v>1.4977533699451762E-3</v>
          </cell>
          <cell r="O108">
            <v>0.12129681386249302</v>
          </cell>
        </row>
        <row r="109">
          <cell r="C109">
            <v>18768</v>
          </cell>
          <cell r="I109">
            <v>17676</v>
          </cell>
          <cell r="K109">
            <v>20435</v>
          </cell>
          <cell r="M109">
            <v>21567</v>
          </cell>
          <cell r="N109">
            <v>5.539515537068751E-2</v>
          </cell>
          <cell r="O109">
            <v>0.14913682864450117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336</v>
          </cell>
          <cell r="I119">
            <v>277</v>
          </cell>
          <cell r="K119">
            <v>378</v>
          </cell>
          <cell r="M119">
            <v>447</v>
          </cell>
          <cell r="N119">
            <v>0.18253968253968256</v>
          </cell>
          <cell r="O119">
            <v>0.33035714285714279</v>
          </cell>
        </row>
        <row r="120">
          <cell r="B120" t="str">
            <v>Febrero</v>
          </cell>
          <cell r="C120">
            <v>382</v>
          </cell>
          <cell r="I120">
            <v>330</v>
          </cell>
          <cell r="K120">
            <v>411</v>
          </cell>
          <cell r="M120">
            <v>472</v>
          </cell>
          <cell r="N120">
            <v>0.14841849148418484</v>
          </cell>
          <cell r="O120">
            <v>0.23560209424083767</v>
          </cell>
        </row>
        <row r="121">
          <cell r="B121" t="str">
            <v>Marzo</v>
          </cell>
          <cell r="C121">
            <v>296</v>
          </cell>
          <cell r="I121">
            <v>308</v>
          </cell>
          <cell r="K121">
            <v>344</v>
          </cell>
          <cell r="M121">
            <v>445</v>
          </cell>
          <cell r="N121">
            <v>0.29360465116279078</v>
          </cell>
          <cell r="O121">
            <v>0.50337837837837829</v>
          </cell>
        </row>
        <row r="122">
          <cell r="B122" t="str">
            <v>Abril</v>
          </cell>
          <cell r="C122">
            <v>145</v>
          </cell>
          <cell r="I122">
            <v>129</v>
          </cell>
          <cell r="K122">
            <v>155</v>
          </cell>
          <cell r="M122">
            <v>248</v>
          </cell>
          <cell r="N122">
            <v>0.60000000000000009</v>
          </cell>
          <cell r="O122">
            <v>0.71034482758620698</v>
          </cell>
        </row>
        <row r="123">
          <cell r="B123" t="str">
            <v>Mayo</v>
          </cell>
          <cell r="C123">
            <v>167</v>
          </cell>
          <cell r="I123">
            <v>143</v>
          </cell>
          <cell r="K123">
            <v>149</v>
          </cell>
          <cell r="M123">
            <v>133</v>
          </cell>
          <cell r="N123">
            <v>-0.10738255033557043</v>
          </cell>
          <cell r="O123">
            <v>-0.20359281437125754</v>
          </cell>
        </row>
        <row r="124">
          <cell r="B124" t="str">
            <v>Junio</v>
          </cell>
          <cell r="C124">
            <v>87</v>
          </cell>
          <cell r="I124">
            <v>120</v>
          </cell>
          <cell r="K124">
            <v>124</v>
          </cell>
          <cell r="M124">
            <v>100</v>
          </cell>
          <cell r="N124">
            <v>-0.19354838709677424</v>
          </cell>
          <cell r="O124">
            <v>0.14942528735632177</v>
          </cell>
        </row>
        <row r="125">
          <cell r="B125" t="str">
            <v>Julio</v>
          </cell>
          <cell r="C125">
            <v>128</v>
          </cell>
          <cell r="I125">
            <v>82</v>
          </cell>
          <cell r="K125">
            <v>160</v>
          </cell>
          <cell r="M125">
            <v>156</v>
          </cell>
          <cell r="N125">
            <v>-2.5000000000000022E-2</v>
          </cell>
          <cell r="O125">
            <v>0.21875</v>
          </cell>
        </row>
        <row r="126">
          <cell r="B126" t="str">
            <v>Agosto</v>
          </cell>
          <cell r="C126">
            <v>86</v>
          </cell>
          <cell r="I126">
            <v>109</v>
          </cell>
          <cell r="K126">
            <v>153</v>
          </cell>
          <cell r="M126">
            <v>122</v>
          </cell>
          <cell r="N126">
            <v>-0.20261437908496727</v>
          </cell>
          <cell r="O126">
            <v>0.41860465116279078</v>
          </cell>
        </row>
        <row r="127">
          <cell r="B127" t="str">
            <v>Septiembre</v>
          </cell>
          <cell r="C127">
            <v>141</v>
          </cell>
          <cell r="I127">
            <v>163</v>
          </cell>
          <cell r="K127">
            <v>144</v>
          </cell>
          <cell r="M127">
            <v>123</v>
          </cell>
          <cell r="N127">
            <v>-0.14583333333333337</v>
          </cell>
          <cell r="O127">
            <v>-0.12765957446808507</v>
          </cell>
        </row>
        <row r="128">
          <cell r="B128" t="str">
            <v>Octubre</v>
          </cell>
          <cell r="C128">
            <v>143</v>
          </cell>
          <cell r="I128">
            <v>175</v>
          </cell>
          <cell r="K128">
            <v>180</v>
          </cell>
          <cell r="M128">
            <v>204</v>
          </cell>
          <cell r="N128">
            <v>0.1333333333333333</v>
          </cell>
          <cell r="O128">
            <v>0.42657342657342667</v>
          </cell>
        </row>
        <row r="129">
          <cell r="B129" t="str">
            <v>Noviembre</v>
          </cell>
          <cell r="C129">
            <v>282</v>
          </cell>
          <cell r="I129">
            <v>264</v>
          </cell>
          <cell r="K129">
            <v>278</v>
          </cell>
          <cell r="M129">
            <v>320</v>
          </cell>
          <cell r="N129">
            <v>0.15107913669064743</v>
          </cell>
          <cell r="O129">
            <v>0.13475177304964547</v>
          </cell>
        </row>
        <row r="130">
          <cell r="B130" t="str">
            <v>Diciembre</v>
          </cell>
          <cell r="C130">
            <v>228</v>
          </cell>
          <cell r="I130">
            <v>303</v>
          </cell>
          <cell r="K130">
            <v>319</v>
          </cell>
          <cell r="M130">
            <v>260</v>
          </cell>
          <cell r="N130">
            <v>-0.1849529780564263</v>
          </cell>
          <cell r="O130">
            <v>0.14035087719298245</v>
          </cell>
        </row>
        <row r="131">
          <cell r="C131">
            <v>2421</v>
          </cell>
          <cell r="I131">
            <v>2403</v>
          </cell>
          <cell r="K131">
            <v>2795</v>
          </cell>
          <cell r="M131">
            <v>3030</v>
          </cell>
          <cell r="N131">
            <v>8.4078711985688726E-2</v>
          </cell>
          <cell r="O131">
            <v>0.25154894671623307</v>
          </cell>
        </row>
        <row r="139">
          <cell r="C139">
            <v>2019</v>
          </cell>
          <cell r="G139">
            <v>2021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380</v>
          </cell>
          <cell r="G141">
            <v>89</v>
          </cell>
          <cell r="I141">
            <v>309</v>
          </cell>
          <cell r="K141">
            <v>460</v>
          </cell>
          <cell r="M141">
            <v>643</v>
          </cell>
          <cell r="N141">
            <v>0.39782608695652177</v>
          </cell>
          <cell r="O141">
            <v>0.69210526315789478</v>
          </cell>
        </row>
        <row r="142">
          <cell r="B142" t="str">
            <v>Febrero</v>
          </cell>
          <cell r="C142">
            <v>477</v>
          </cell>
          <cell r="G142">
            <v>92</v>
          </cell>
          <cell r="I142">
            <v>390</v>
          </cell>
          <cell r="K142">
            <v>440</v>
          </cell>
          <cell r="M142">
            <v>537</v>
          </cell>
          <cell r="N142">
            <v>0.22045454545454546</v>
          </cell>
          <cell r="O142">
            <v>0.12578616352201255</v>
          </cell>
        </row>
        <row r="143">
          <cell r="B143" t="str">
            <v>Marzo</v>
          </cell>
          <cell r="C143">
            <v>628</v>
          </cell>
          <cell r="G143">
            <v>167</v>
          </cell>
          <cell r="I143">
            <v>431</v>
          </cell>
          <cell r="K143">
            <v>450</v>
          </cell>
          <cell r="M143">
            <v>565</v>
          </cell>
          <cell r="N143">
            <v>0.25555555555555554</v>
          </cell>
          <cell r="O143">
            <v>-0.10031847133757965</v>
          </cell>
        </row>
        <row r="144">
          <cell r="B144" t="str">
            <v>Abril</v>
          </cell>
          <cell r="C144">
            <v>410</v>
          </cell>
          <cell r="G144">
            <v>83</v>
          </cell>
          <cell r="I144">
            <v>352</v>
          </cell>
          <cell r="K144">
            <v>358</v>
          </cell>
          <cell r="M144">
            <v>348</v>
          </cell>
          <cell r="N144">
            <v>-2.7932960893854775E-2</v>
          </cell>
          <cell r="O144">
            <v>-0.15121951219512197</v>
          </cell>
        </row>
        <row r="145">
          <cell r="B145" t="str">
            <v>Mayo</v>
          </cell>
          <cell r="C145">
            <v>195</v>
          </cell>
          <cell r="G145">
            <v>122</v>
          </cell>
          <cell r="I145">
            <v>190</v>
          </cell>
          <cell r="K145">
            <v>188</v>
          </cell>
          <cell r="M145">
            <v>242</v>
          </cell>
          <cell r="N145">
            <v>0.2872340425531914</v>
          </cell>
          <cell r="O145">
            <v>0.24102564102564106</v>
          </cell>
        </row>
        <row r="146">
          <cell r="B146" t="str">
            <v>Junio</v>
          </cell>
          <cell r="C146">
            <v>96</v>
          </cell>
          <cell r="G146">
            <v>106</v>
          </cell>
          <cell r="I146">
            <v>171</v>
          </cell>
          <cell r="K146">
            <v>128</v>
          </cell>
          <cell r="M146">
            <v>154</v>
          </cell>
          <cell r="N146">
            <v>0.203125</v>
          </cell>
          <cell r="O146">
            <v>0.60416666666666674</v>
          </cell>
        </row>
        <row r="147">
          <cell r="B147" t="str">
            <v>Julio</v>
          </cell>
          <cell r="C147">
            <v>88</v>
          </cell>
          <cell r="G147">
            <v>120</v>
          </cell>
          <cell r="I147">
            <v>136</v>
          </cell>
          <cell r="K147">
            <v>108</v>
          </cell>
          <cell r="M147">
            <v>124</v>
          </cell>
          <cell r="N147">
            <v>0.14814814814814814</v>
          </cell>
          <cell r="O147">
            <v>0.40909090909090917</v>
          </cell>
        </row>
        <row r="148">
          <cell r="B148" t="str">
            <v>Agosto</v>
          </cell>
          <cell r="C148">
            <v>140</v>
          </cell>
          <cell r="G148">
            <v>203</v>
          </cell>
          <cell r="I148">
            <v>193</v>
          </cell>
          <cell r="K148">
            <v>235</v>
          </cell>
          <cell r="M148">
            <v>173</v>
          </cell>
          <cell r="N148">
            <v>-0.2638297872340426</v>
          </cell>
          <cell r="O148">
            <v>0.23571428571428577</v>
          </cell>
        </row>
        <row r="149">
          <cell r="B149" t="str">
            <v>Septiembre</v>
          </cell>
          <cell r="C149">
            <v>179</v>
          </cell>
          <cell r="G149">
            <v>194</v>
          </cell>
          <cell r="I149">
            <v>224</v>
          </cell>
          <cell r="K149">
            <v>222</v>
          </cell>
          <cell r="M149">
            <v>224</v>
          </cell>
          <cell r="N149">
            <v>9.009009009008917E-3</v>
          </cell>
          <cell r="O149">
            <v>0.25139664804469275</v>
          </cell>
        </row>
        <row r="150">
          <cell r="B150" t="str">
            <v>Octubre</v>
          </cell>
          <cell r="C150">
            <v>397</v>
          </cell>
          <cell r="G150">
            <v>402</v>
          </cell>
          <cell r="I150">
            <v>318</v>
          </cell>
          <cell r="K150">
            <v>304</v>
          </cell>
          <cell r="M150">
            <v>305</v>
          </cell>
          <cell r="N150">
            <v>3.2894736842106198E-3</v>
          </cell>
          <cell r="O150">
            <v>-0.23173803526448367</v>
          </cell>
        </row>
        <row r="151">
          <cell r="B151" t="str">
            <v>Noviembre</v>
          </cell>
          <cell r="C151">
            <v>536</v>
          </cell>
          <cell r="G151">
            <v>469</v>
          </cell>
          <cell r="I151">
            <v>407</v>
          </cell>
          <cell r="K151">
            <v>499</v>
          </cell>
          <cell r="M151">
            <v>459</v>
          </cell>
          <cell r="N151">
            <v>-8.0160320641282534E-2</v>
          </cell>
          <cell r="O151">
            <v>-0.14365671641791045</v>
          </cell>
        </row>
        <row r="152">
          <cell r="B152" t="str">
            <v>Diciembre</v>
          </cell>
          <cell r="C152">
            <v>379</v>
          </cell>
          <cell r="G152">
            <v>348</v>
          </cell>
          <cell r="I152">
            <v>361</v>
          </cell>
          <cell r="K152">
            <v>422</v>
          </cell>
          <cell r="M152">
            <v>460</v>
          </cell>
          <cell r="N152">
            <v>9.004739336492884E-2</v>
          </cell>
          <cell r="O152">
            <v>0.21372031662269131</v>
          </cell>
        </row>
        <row r="153">
          <cell r="C153">
            <v>3905</v>
          </cell>
          <cell r="G153">
            <v>2395</v>
          </cell>
          <cell r="I153">
            <v>3482</v>
          </cell>
          <cell r="K153">
            <v>3814</v>
          </cell>
          <cell r="M153">
            <v>4234</v>
          </cell>
          <cell r="N153">
            <v>0.11012060828526482</v>
          </cell>
          <cell r="O153">
            <v>8.4250960307298284E-2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369</v>
          </cell>
          <cell r="I163">
            <v>325</v>
          </cell>
          <cell r="K163">
            <v>488</v>
          </cell>
          <cell r="M163">
            <v>385</v>
          </cell>
          <cell r="N163">
            <v>-0.21106557377049184</v>
          </cell>
          <cell r="O163">
            <v>4.3360433604336057E-2</v>
          </cell>
        </row>
        <row r="164">
          <cell r="B164" t="str">
            <v>Febrero</v>
          </cell>
          <cell r="C164">
            <v>333</v>
          </cell>
          <cell r="I164">
            <v>388</v>
          </cell>
          <cell r="K164">
            <v>402</v>
          </cell>
          <cell r="M164">
            <v>456</v>
          </cell>
          <cell r="N164">
            <v>0.13432835820895517</v>
          </cell>
          <cell r="O164">
            <v>0.36936936936936937</v>
          </cell>
        </row>
        <row r="165">
          <cell r="B165" t="str">
            <v>Marzo</v>
          </cell>
          <cell r="C165">
            <v>444</v>
          </cell>
          <cell r="I165">
            <v>383</v>
          </cell>
          <cell r="K165">
            <v>468</v>
          </cell>
          <cell r="M165">
            <v>490</v>
          </cell>
          <cell r="N165">
            <v>4.7008547008547064E-2</v>
          </cell>
          <cell r="O165">
            <v>0.10360360360360366</v>
          </cell>
        </row>
        <row r="166">
          <cell r="B166" t="str">
            <v>Abril</v>
          </cell>
          <cell r="C166">
            <v>365</v>
          </cell>
          <cell r="I166">
            <v>282</v>
          </cell>
          <cell r="K166">
            <v>300</v>
          </cell>
          <cell r="M166">
            <v>339</v>
          </cell>
          <cell r="N166">
            <v>0.12999999999999989</v>
          </cell>
          <cell r="O166">
            <v>-7.1232876712328808E-2</v>
          </cell>
        </row>
        <row r="167">
          <cell r="B167" t="str">
            <v>Mayo</v>
          </cell>
          <cell r="C167">
            <v>321</v>
          </cell>
          <cell r="I167">
            <v>279</v>
          </cell>
          <cell r="K167">
            <v>309</v>
          </cell>
          <cell r="M167">
            <v>294</v>
          </cell>
          <cell r="N167">
            <v>-4.8543689320388328E-2</v>
          </cell>
          <cell r="O167">
            <v>-8.411214953271029E-2</v>
          </cell>
        </row>
        <row r="168">
          <cell r="B168" t="str">
            <v>Junio</v>
          </cell>
          <cell r="C168">
            <v>183</v>
          </cell>
          <cell r="I168">
            <v>122</v>
          </cell>
          <cell r="K168">
            <v>150</v>
          </cell>
          <cell r="M168">
            <v>118</v>
          </cell>
          <cell r="N168">
            <v>-0.21333333333333337</v>
          </cell>
          <cell r="O168">
            <v>-0.35519125683060104</v>
          </cell>
        </row>
        <row r="169">
          <cell r="B169" t="str">
            <v>Julio</v>
          </cell>
          <cell r="C169">
            <v>203</v>
          </cell>
          <cell r="I169">
            <v>200</v>
          </cell>
          <cell r="K169">
            <v>186</v>
          </cell>
          <cell r="M169">
            <v>184</v>
          </cell>
          <cell r="N169">
            <v>-1.0752688172043001E-2</v>
          </cell>
          <cell r="O169">
            <v>-9.3596059113300489E-2</v>
          </cell>
        </row>
        <row r="170">
          <cell r="B170" t="str">
            <v>Agosto</v>
          </cell>
          <cell r="C170">
            <v>380</v>
          </cell>
          <cell r="I170">
            <v>410</v>
          </cell>
          <cell r="K170">
            <v>328</v>
          </cell>
          <cell r="M170">
            <v>334</v>
          </cell>
          <cell r="N170">
            <v>1.8292682926829285E-2</v>
          </cell>
          <cell r="O170">
            <v>-0.12105263157894741</v>
          </cell>
        </row>
        <row r="171">
          <cell r="B171" t="str">
            <v>Septiembre</v>
          </cell>
          <cell r="C171">
            <v>211</v>
          </cell>
          <cell r="I171">
            <v>154</v>
          </cell>
          <cell r="K171">
            <v>208</v>
          </cell>
          <cell r="M171">
            <v>152</v>
          </cell>
          <cell r="N171">
            <v>-0.26923076923076927</v>
          </cell>
          <cell r="O171">
            <v>-0.27962085308056872</v>
          </cell>
        </row>
        <row r="172">
          <cell r="B172" t="str">
            <v>Octubre</v>
          </cell>
          <cell r="C172">
            <v>329</v>
          </cell>
          <cell r="I172">
            <v>223</v>
          </cell>
          <cell r="K172">
            <v>290</v>
          </cell>
          <cell r="M172">
            <v>286</v>
          </cell>
          <cell r="N172">
            <v>-1.379310344827589E-2</v>
          </cell>
          <cell r="O172">
            <v>-0.1306990881458967</v>
          </cell>
        </row>
        <row r="173">
          <cell r="B173" t="str">
            <v>Noviembre</v>
          </cell>
          <cell r="C173">
            <v>378</v>
          </cell>
          <cell r="I173">
            <v>289</v>
          </cell>
          <cell r="K173">
            <v>452</v>
          </cell>
          <cell r="M173">
            <v>367</v>
          </cell>
          <cell r="N173">
            <v>-0.18805309734513276</v>
          </cell>
          <cell r="O173">
            <v>-2.9100529100529071E-2</v>
          </cell>
        </row>
        <row r="174">
          <cell r="B174" t="str">
            <v>Diciembre</v>
          </cell>
          <cell r="C174">
            <v>338</v>
          </cell>
          <cell r="I174">
            <v>357</v>
          </cell>
          <cell r="K174">
            <v>304</v>
          </cell>
          <cell r="M174">
            <v>280</v>
          </cell>
          <cell r="N174">
            <v>-7.8947368421052655E-2</v>
          </cell>
          <cell r="O174">
            <v>-0.17159763313609466</v>
          </cell>
        </row>
        <row r="175">
          <cell r="C175">
            <v>3854</v>
          </cell>
          <cell r="I175">
            <v>3412</v>
          </cell>
          <cell r="K175">
            <v>3885</v>
          </cell>
          <cell r="M175">
            <v>3685</v>
          </cell>
          <cell r="N175">
            <v>-5.1480051480051525E-2</v>
          </cell>
          <cell r="O175">
            <v>-4.3850544888427656E-2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74</v>
          </cell>
          <cell r="I185">
            <v>89</v>
          </cell>
          <cell r="K185">
            <v>81</v>
          </cell>
          <cell r="M185">
            <v>171</v>
          </cell>
          <cell r="N185">
            <v>1.1111111111111112</v>
          </cell>
          <cell r="O185">
            <v>1.310810810810811</v>
          </cell>
        </row>
        <row r="186">
          <cell r="B186" t="str">
            <v>Febrero</v>
          </cell>
          <cell r="C186">
            <v>64</v>
          </cell>
          <cell r="I186">
            <v>81</v>
          </cell>
          <cell r="K186">
            <v>33</v>
          </cell>
          <cell r="M186">
            <v>95</v>
          </cell>
          <cell r="N186">
            <v>1.8787878787878789</v>
          </cell>
          <cell r="O186">
            <v>0.484375</v>
          </cell>
        </row>
        <row r="187">
          <cell r="B187" t="str">
            <v>Marzo</v>
          </cell>
          <cell r="C187">
            <v>61</v>
          </cell>
          <cell r="I187">
            <v>80</v>
          </cell>
          <cell r="K187">
            <v>71</v>
          </cell>
          <cell r="M187">
            <v>93</v>
          </cell>
          <cell r="N187">
            <v>0.3098591549295775</v>
          </cell>
          <cell r="O187">
            <v>0.52459016393442615</v>
          </cell>
        </row>
        <row r="188">
          <cell r="B188" t="str">
            <v>Abril</v>
          </cell>
          <cell r="C188">
            <v>47</v>
          </cell>
          <cell r="I188">
            <v>60</v>
          </cell>
          <cell r="K188">
            <v>44</v>
          </cell>
          <cell r="M188">
            <v>87</v>
          </cell>
          <cell r="N188">
            <v>0.97727272727272729</v>
          </cell>
          <cell r="O188">
            <v>0.85106382978723394</v>
          </cell>
        </row>
        <row r="189">
          <cell r="B189" t="str">
            <v>Mayo</v>
          </cell>
          <cell r="C189">
            <v>19</v>
          </cell>
          <cell r="I189">
            <v>32</v>
          </cell>
          <cell r="K189">
            <v>32</v>
          </cell>
          <cell r="M189">
            <v>49</v>
          </cell>
          <cell r="N189">
            <v>0.53125</v>
          </cell>
          <cell r="O189">
            <v>1.5789473684210527</v>
          </cell>
        </row>
        <row r="190">
          <cell r="B190" t="str">
            <v>junio</v>
          </cell>
          <cell r="C190">
            <v>44</v>
          </cell>
          <cell r="I190">
            <v>31</v>
          </cell>
          <cell r="K190">
            <v>32</v>
          </cell>
          <cell r="M190">
            <v>19</v>
          </cell>
          <cell r="N190">
            <v>-0.40625</v>
          </cell>
          <cell r="O190">
            <v>-0.56818181818181812</v>
          </cell>
        </row>
        <row r="191">
          <cell r="B191" t="str">
            <v>Julio</v>
          </cell>
          <cell r="C191">
            <v>26</v>
          </cell>
          <cell r="I191">
            <v>61</v>
          </cell>
          <cell r="K191">
            <v>43</v>
          </cell>
          <cell r="M191">
            <v>25</v>
          </cell>
          <cell r="N191">
            <v>-0.41860465116279066</v>
          </cell>
          <cell r="O191">
            <v>-3.8461538461538436E-2</v>
          </cell>
        </row>
        <row r="192">
          <cell r="B192" t="str">
            <v>Agosto</v>
          </cell>
          <cell r="C192">
            <v>22</v>
          </cell>
          <cell r="I192">
            <v>59</v>
          </cell>
          <cell r="K192">
            <v>49</v>
          </cell>
          <cell r="M192">
            <v>59</v>
          </cell>
          <cell r="N192">
            <v>0.20408163265306123</v>
          </cell>
          <cell r="O192">
            <v>1.6818181818181817</v>
          </cell>
        </row>
        <row r="193">
          <cell r="B193" t="str">
            <v>Septiembre</v>
          </cell>
          <cell r="C193">
            <v>16</v>
          </cell>
          <cell r="I193">
            <v>30</v>
          </cell>
          <cell r="K193">
            <v>41</v>
          </cell>
          <cell r="M193">
            <v>41</v>
          </cell>
          <cell r="N193">
            <v>0</v>
          </cell>
          <cell r="O193">
            <v>1.5625</v>
          </cell>
        </row>
        <row r="194">
          <cell r="B194" t="str">
            <v>Octubre</v>
          </cell>
          <cell r="C194">
            <v>27</v>
          </cell>
          <cell r="I194">
            <v>37</v>
          </cell>
          <cell r="K194">
            <v>40</v>
          </cell>
          <cell r="M194">
            <v>57</v>
          </cell>
          <cell r="N194">
            <v>0.42500000000000004</v>
          </cell>
          <cell r="O194">
            <v>1.1111111111111112</v>
          </cell>
        </row>
        <row r="195">
          <cell r="B195" t="str">
            <v>Noviembre</v>
          </cell>
          <cell r="C195">
            <v>79</v>
          </cell>
          <cell r="I195">
            <v>70</v>
          </cell>
          <cell r="K195">
            <v>105</v>
          </cell>
          <cell r="M195">
            <v>64</v>
          </cell>
          <cell r="N195">
            <v>-0.39047619047619042</v>
          </cell>
          <cell r="O195">
            <v>-0.189873417721519</v>
          </cell>
        </row>
        <row r="196">
          <cell r="B196" t="str">
            <v>Diciembre</v>
          </cell>
          <cell r="C196">
            <v>40</v>
          </cell>
          <cell r="I196">
            <v>52</v>
          </cell>
          <cell r="K196">
            <v>79</v>
          </cell>
          <cell r="M196">
            <v>143</v>
          </cell>
          <cell r="N196">
            <v>0.81012658227848111</v>
          </cell>
          <cell r="O196">
            <v>2.5750000000000002</v>
          </cell>
        </row>
        <row r="197">
          <cell r="C197">
            <v>519</v>
          </cell>
          <cell r="I197">
            <v>682</v>
          </cell>
          <cell r="K197">
            <v>650</v>
          </cell>
          <cell r="M197">
            <v>903</v>
          </cell>
          <cell r="N197">
            <v>0.38923076923076927</v>
          </cell>
          <cell r="O197">
            <v>0.73988439306358389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80</v>
          </cell>
          <cell r="I207">
            <v>129</v>
          </cell>
          <cell r="K207">
            <v>137</v>
          </cell>
          <cell r="M207">
            <v>154</v>
          </cell>
          <cell r="N207">
            <v>0.12408759124087587</v>
          </cell>
          <cell r="O207">
            <v>0.92500000000000004</v>
          </cell>
        </row>
        <row r="208">
          <cell r="B208" t="str">
            <v>Febrero</v>
          </cell>
          <cell r="C208">
            <v>48</v>
          </cell>
          <cell r="I208">
            <v>117</v>
          </cell>
          <cell r="K208">
            <v>88</v>
          </cell>
          <cell r="M208">
            <v>146</v>
          </cell>
          <cell r="N208">
            <v>0.65909090909090917</v>
          </cell>
          <cell r="O208">
            <v>2.0416666666666665</v>
          </cell>
        </row>
        <row r="209">
          <cell r="B209" t="str">
            <v>Marzo</v>
          </cell>
          <cell r="C209">
            <v>102</v>
          </cell>
          <cell r="I209">
            <v>156</v>
          </cell>
          <cell r="K209">
            <v>155</v>
          </cell>
          <cell r="M209">
            <v>158</v>
          </cell>
          <cell r="N209">
            <v>1.9354838709677358E-2</v>
          </cell>
          <cell r="O209">
            <v>0.5490196078431373</v>
          </cell>
        </row>
        <row r="210">
          <cell r="B210" t="str">
            <v>Abril</v>
          </cell>
          <cell r="C210">
            <v>32</v>
          </cell>
          <cell r="I210">
            <v>104</v>
          </cell>
          <cell r="K210">
            <v>80</v>
          </cell>
          <cell r="M210">
            <v>62</v>
          </cell>
          <cell r="N210">
            <v>-0.22499999999999998</v>
          </cell>
          <cell r="O210">
            <v>0.9375</v>
          </cell>
        </row>
        <row r="211">
          <cell r="B211" t="str">
            <v>Mayo</v>
          </cell>
          <cell r="C211">
            <v>31</v>
          </cell>
          <cell r="I211">
            <v>81</v>
          </cell>
          <cell r="K211">
            <v>41</v>
          </cell>
          <cell r="M211">
            <v>42</v>
          </cell>
          <cell r="N211">
            <v>2.4390243902439046E-2</v>
          </cell>
          <cell r="O211">
            <v>0.35483870967741926</v>
          </cell>
        </row>
        <row r="212">
          <cell r="B212" t="str">
            <v>Junio</v>
          </cell>
          <cell r="C212">
            <v>32</v>
          </cell>
          <cell r="I212">
            <v>85</v>
          </cell>
          <cell r="K212">
            <v>30</v>
          </cell>
          <cell r="M212">
            <v>36</v>
          </cell>
          <cell r="N212">
            <v>0.19999999999999996</v>
          </cell>
          <cell r="O212">
            <v>0.125</v>
          </cell>
        </row>
        <row r="213">
          <cell r="B213" t="str">
            <v>Julio</v>
          </cell>
          <cell r="C213">
            <v>50</v>
          </cell>
          <cell r="I213">
            <v>42</v>
          </cell>
          <cell r="K213">
            <v>38</v>
          </cell>
          <cell r="M213">
            <v>29</v>
          </cell>
          <cell r="N213">
            <v>-0.23684210526315785</v>
          </cell>
          <cell r="O213">
            <v>-0.42000000000000004</v>
          </cell>
        </row>
        <row r="214">
          <cell r="B214" t="str">
            <v>Agosto</v>
          </cell>
          <cell r="C214">
            <v>38</v>
          </cell>
          <cell r="I214">
            <v>106</v>
          </cell>
          <cell r="K214">
            <v>46</v>
          </cell>
          <cell r="M214">
            <v>43</v>
          </cell>
          <cell r="N214">
            <v>-6.5217391304347783E-2</v>
          </cell>
          <cell r="O214">
            <v>0.13157894736842102</v>
          </cell>
        </row>
        <row r="215">
          <cell r="B215" t="str">
            <v>Septiembre</v>
          </cell>
          <cell r="C215">
            <v>29</v>
          </cell>
          <cell r="I215">
            <v>66</v>
          </cell>
          <cell r="K215">
            <v>31</v>
          </cell>
          <cell r="M215">
            <v>31</v>
          </cell>
          <cell r="N215">
            <v>0</v>
          </cell>
          <cell r="O215">
            <v>6.8965517241379226E-2</v>
          </cell>
        </row>
        <row r="216">
          <cell r="B216" t="str">
            <v>Octubre</v>
          </cell>
          <cell r="C216">
            <v>71</v>
          </cell>
          <cell r="I216">
            <v>72</v>
          </cell>
          <cell r="K216">
            <v>65</v>
          </cell>
          <cell r="M216">
            <v>79</v>
          </cell>
          <cell r="N216">
            <v>0.21538461538461529</v>
          </cell>
          <cell r="O216">
            <v>0.11267605633802824</v>
          </cell>
        </row>
        <row r="217">
          <cell r="B217" t="str">
            <v>Noviembre</v>
          </cell>
          <cell r="C217">
            <v>106</v>
          </cell>
          <cell r="I217">
            <v>93</v>
          </cell>
          <cell r="K217">
            <v>114</v>
          </cell>
          <cell r="M217">
            <v>78</v>
          </cell>
          <cell r="N217">
            <v>-0.31578947368421051</v>
          </cell>
          <cell r="O217">
            <v>-0.26415094339622647</v>
          </cell>
        </row>
        <row r="218">
          <cell r="B218" t="str">
            <v>Diciembre</v>
          </cell>
          <cell r="C218">
            <v>80</v>
          </cell>
          <cell r="I218">
            <v>121</v>
          </cell>
          <cell r="K218">
            <v>113</v>
          </cell>
          <cell r="M218">
            <v>75</v>
          </cell>
          <cell r="N218">
            <v>-0.33628318584070793</v>
          </cell>
          <cell r="O218">
            <v>-6.25E-2</v>
          </cell>
        </row>
        <row r="219">
          <cell r="C219">
            <v>699</v>
          </cell>
          <cell r="I219">
            <v>1172</v>
          </cell>
          <cell r="K219">
            <v>938</v>
          </cell>
          <cell r="M219">
            <v>933</v>
          </cell>
          <cell r="N219">
            <v>-5.3304904051172386E-3</v>
          </cell>
          <cell r="O219">
            <v>0.33476394849785418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74</v>
          </cell>
          <cell r="I229">
            <v>89</v>
          </cell>
          <cell r="K229">
            <v>81</v>
          </cell>
          <cell r="M229">
            <v>171</v>
          </cell>
          <cell r="N229">
            <v>1.1111111111111112</v>
          </cell>
          <cell r="O229">
            <v>1.310810810810811</v>
          </cell>
        </row>
        <row r="230">
          <cell r="B230" t="str">
            <v>Febrero</v>
          </cell>
          <cell r="C230">
            <v>64</v>
          </cell>
          <cell r="I230">
            <v>81</v>
          </cell>
          <cell r="K230">
            <v>33</v>
          </cell>
          <cell r="M230">
            <v>95</v>
          </cell>
          <cell r="N230">
            <v>1.8787878787878789</v>
          </cell>
          <cell r="O230">
            <v>0.484375</v>
          </cell>
        </row>
        <row r="231">
          <cell r="B231" t="str">
            <v>Marzo</v>
          </cell>
          <cell r="C231">
            <v>61</v>
          </cell>
          <cell r="I231">
            <v>80</v>
          </cell>
          <cell r="K231">
            <v>71</v>
          </cell>
          <cell r="M231">
            <v>93</v>
          </cell>
          <cell r="N231">
            <v>0.3098591549295775</v>
          </cell>
          <cell r="O231">
            <v>0.52459016393442615</v>
          </cell>
        </row>
        <row r="232">
          <cell r="B232" t="str">
            <v>Abril</v>
          </cell>
          <cell r="C232">
            <v>47</v>
          </cell>
          <cell r="I232">
            <v>60</v>
          </cell>
          <cell r="K232">
            <v>44</v>
          </cell>
          <cell r="M232">
            <v>87</v>
          </cell>
          <cell r="N232">
            <v>0.97727272727272729</v>
          </cell>
          <cell r="O232">
            <v>0.85106382978723394</v>
          </cell>
        </row>
        <row r="233">
          <cell r="B233" t="str">
            <v>Mayo</v>
          </cell>
          <cell r="C233">
            <v>19</v>
          </cell>
          <cell r="I233">
            <v>32</v>
          </cell>
          <cell r="K233">
            <v>32</v>
          </cell>
          <cell r="M233">
            <v>49</v>
          </cell>
          <cell r="N233">
            <v>0.53125</v>
          </cell>
          <cell r="O233">
            <v>1.5789473684210527</v>
          </cell>
        </row>
        <row r="234">
          <cell r="B234" t="str">
            <v>Junio</v>
          </cell>
          <cell r="C234">
            <v>44</v>
          </cell>
          <cell r="I234">
            <v>31</v>
          </cell>
          <cell r="K234">
            <v>32</v>
          </cell>
          <cell r="M234">
            <v>19</v>
          </cell>
          <cell r="N234">
            <v>-0.40625</v>
          </cell>
          <cell r="O234">
            <v>-0.56818181818181812</v>
          </cell>
        </row>
        <row r="235">
          <cell r="B235" t="str">
            <v>Julio</v>
          </cell>
          <cell r="C235">
            <v>26</v>
          </cell>
          <cell r="I235">
            <v>61</v>
          </cell>
          <cell r="K235">
            <v>43</v>
          </cell>
          <cell r="M235">
            <v>25</v>
          </cell>
          <cell r="N235">
            <v>-0.41860465116279066</v>
          </cell>
          <cell r="O235">
            <v>-3.8461538461538436E-2</v>
          </cell>
        </row>
        <row r="236">
          <cell r="B236" t="str">
            <v>Agosto</v>
          </cell>
          <cell r="C236">
            <v>22</v>
          </cell>
          <cell r="I236">
            <v>59</v>
          </cell>
          <cell r="K236">
            <v>49</v>
          </cell>
          <cell r="M236">
            <v>59</v>
          </cell>
          <cell r="N236">
            <v>0.20408163265306123</v>
          </cell>
          <cell r="O236">
            <v>1.6818181818181817</v>
          </cell>
        </row>
        <row r="237">
          <cell r="B237" t="str">
            <v>Septiembre</v>
          </cell>
          <cell r="C237">
            <v>16</v>
          </cell>
          <cell r="I237">
            <v>30</v>
          </cell>
          <cell r="K237">
            <v>41</v>
          </cell>
          <cell r="M237">
            <v>41</v>
          </cell>
          <cell r="N237">
            <v>0</v>
          </cell>
          <cell r="O237">
            <v>1.5625</v>
          </cell>
        </row>
        <row r="238">
          <cell r="B238" t="str">
            <v>Octubre</v>
          </cell>
          <cell r="C238">
            <v>27</v>
          </cell>
          <cell r="I238">
            <v>37</v>
          </cell>
          <cell r="K238">
            <v>40</v>
          </cell>
          <cell r="M238">
            <v>57</v>
          </cell>
          <cell r="N238">
            <v>0.42500000000000004</v>
          </cell>
          <cell r="O238">
            <v>1.1111111111111112</v>
          </cell>
        </row>
        <row r="239">
          <cell r="B239" t="str">
            <v>Noviembre</v>
          </cell>
          <cell r="C239">
            <v>79</v>
          </cell>
          <cell r="I239">
            <v>70</v>
          </cell>
          <cell r="K239">
            <v>105</v>
          </cell>
          <cell r="M239">
            <v>64</v>
          </cell>
          <cell r="N239">
            <v>-0.39047619047619042</v>
          </cell>
          <cell r="O239">
            <v>-0.189873417721519</v>
          </cell>
        </row>
        <row r="240">
          <cell r="B240" t="str">
            <v>Diciembre</v>
          </cell>
          <cell r="C240">
            <v>40</v>
          </cell>
          <cell r="I240">
            <v>52</v>
          </cell>
          <cell r="K240">
            <v>79</v>
          </cell>
          <cell r="M240">
            <v>143</v>
          </cell>
          <cell r="N240">
            <v>0.81012658227848111</v>
          </cell>
          <cell r="O240">
            <v>2.5750000000000002</v>
          </cell>
        </row>
        <row r="241">
          <cell r="C241">
            <v>519</v>
          </cell>
          <cell r="I241">
            <v>682</v>
          </cell>
          <cell r="K241">
            <v>650</v>
          </cell>
          <cell r="M241">
            <v>903</v>
          </cell>
          <cell r="N241">
            <v>0.38923076923076927</v>
          </cell>
          <cell r="O241">
            <v>0.73988439306358389</v>
          </cell>
        </row>
        <row r="249">
          <cell r="C249">
            <v>2019</v>
          </cell>
          <cell r="I249">
            <v>2022</v>
          </cell>
          <cell r="K249">
            <v>2023</v>
          </cell>
          <cell r="M249">
            <v>2024</v>
          </cell>
        </row>
        <row r="250">
          <cell r="N250" t="str">
            <v>var 24/23</v>
          </cell>
          <cell r="O250" t="str">
            <v>var 24/19</v>
          </cell>
        </row>
        <row r="251">
          <cell r="B251" t="str">
            <v>Enero</v>
          </cell>
          <cell r="C251">
            <v>36</v>
          </cell>
          <cell r="I251">
            <v>50</v>
          </cell>
          <cell r="K251">
            <v>36</v>
          </cell>
          <cell r="M251">
            <v>58</v>
          </cell>
          <cell r="N251">
            <v>0.61111111111111116</v>
          </cell>
          <cell r="O251">
            <v>0.61111111111111116</v>
          </cell>
        </row>
        <row r="252">
          <cell r="B252" t="str">
            <v>Febrero</v>
          </cell>
          <cell r="C252">
            <v>34</v>
          </cell>
          <cell r="I252">
            <v>65</v>
          </cell>
          <cell r="K252">
            <v>17</v>
          </cell>
          <cell r="M252">
            <v>33</v>
          </cell>
          <cell r="N252">
            <v>0.94117647058823528</v>
          </cell>
          <cell r="O252">
            <v>-2.9411764705882359E-2</v>
          </cell>
        </row>
        <row r="253">
          <cell r="B253" t="str">
            <v>Marzo</v>
          </cell>
          <cell r="C253">
            <v>15</v>
          </cell>
          <cell r="I253">
            <v>44</v>
          </cell>
          <cell r="K253">
            <v>14</v>
          </cell>
          <cell r="M253">
            <v>13</v>
          </cell>
          <cell r="N253">
            <v>-7.1428571428571397E-2</v>
          </cell>
          <cell r="O253">
            <v>-0.1333333333333333</v>
          </cell>
        </row>
        <row r="254">
          <cell r="B254" t="str">
            <v>Abril</v>
          </cell>
          <cell r="C254">
            <v>6</v>
          </cell>
          <cell r="I254">
            <v>10</v>
          </cell>
          <cell r="K254">
            <v>16</v>
          </cell>
          <cell r="M254">
            <v>0</v>
          </cell>
          <cell r="N254">
            <v>-1</v>
          </cell>
          <cell r="O254">
            <v>-1</v>
          </cell>
        </row>
        <row r="255">
          <cell r="B255" t="str">
            <v>Mayo</v>
          </cell>
          <cell r="C255">
            <v>4</v>
          </cell>
          <cell r="I255">
            <v>6</v>
          </cell>
          <cell r="K255">
            <v>2</v>
          </cell>
          <cell r="M255">
            <v>0</v>
          </cell>
          <cell r="N255">
            <v>-1</v>
          </cell>
          <cell r="O255">
            <v>-1</v>
          </cell>
        </row>
        <row r="256">
          <cell r="B256" t="str">
            <v>Junio</v>
          </cell>
          <cell r="C256">
            <v>6</v>
          </cell>
          <cell r="I256">
            <v>7</v>
          </cell>
          <cell r="K256">
            <v>2</v>
          </cell>
          <cell r="M256">
            <v>47</v>
          </cell>
          <cell r="N256">
            <v>22.5</v>
          </cell>
          <cell r="O256">
            <v>6.833333333333333</v>
          </cell>
        </row>
        <row r="257">
          <cell r="B257" t="str">
            <v>Julio</v>
          </cell>
          <cell r="C257">
            <v>3</v>
          </cell>
          <cell r="I257">
            <v>8</v>
          </cell>
          <cell r="K257">
            <v>9</v>
          </cell>
          <cell r="M257">
            <v>10</v>
          </cell>
          <cell r="N257">
            <v>0.11111111111111116</v>
          </cell>
          <cell r="O257">
            <v>2.3333333333333335</v>
          </cell>
        </row>
        <row r="258">
          <cell r="B258" t="str">
            <v>Agosto</v>
          </cell>
          <cell r="C258">
            <v>1</v>
          </cell>
          <cell r="I258">
            <v>27</v>
          </cell>
          <cell r="K258">
            <v>6</v>
          </cell>
          <cell r="M258">
            <v>4</v>
          </cell>
          <cell r="N258">
            <v>-0.33333333333333337</v>
          </cell>
          <cell r="O258">
            <v>3</v>
          </cell>
        </row>
        <row r="259">
          <cell r="B259" t="str">
            <v>Septiembre</v>
          </cell>
          <cell r="C259">
            <v>2</v>
          </cell>
          <cell r="I259">
            <v>5</v>
          </cell>
          <cell r="K259">
            <v>4</v>
          </cell>
          <cell r="M259">
            <v>13</v>
          </cell>
          <cell r="N259">
            <v>2.25</v>
          </cell>
          <cell r="O259">
            <v>5.5</v>
          </cell>
        </row>
        <row r="260">
          <cell r="B260" t="str">
            <v>Octubre</v>
          </cell>
          <cell r="C260">
            <v>12</v>
          </cell>
          <cell r="I260">
            <v>14</v>
          </cell>
          <cell r="K260">
            <v>6</v>
          </cell>
          <cell r="M260">
            <v>10</v>
          </cell>
          <cell r="N260">
            <v>0.66666666666666674</v>
          </cell>
          <cell r="O260">
            <v>-0.16666666666666663</v>
          </cell>
        </row>
        <row r="261">
          <cell r="B261" t="str">
            <v>Noviembre</v>
          </cell>
          <cell r="C261">
            <v>16</v>
          </cell>
          <cell r="I261">
            <v>12</v>
          </cell>
          <cell r="K261">
            <v>24</v>
          </cell>
          <cell r="M261">
            <v>38</v>
          </cell>
          <cell r="N261">
            <v>0.58333333333333326</v>
          </cell>
          <cell r="O261">
            <v>1.375</v>
          </cell>
        </row>
        <row r="262">
          <cell r="B262" t="str">
            <v>Diciembre</v>
          </cell>
          <cell r="C262">
            <v>20</v>
          </cell>
          <cell r="I262">
            <v>22</v>
          </cell>
          <cell r="K262">
            <v>17</v>
          </cell>
          <cell r="M262">
            <v>4</v>
          </cell>
          <cell r="N262">
            <v>-0.76470588235294112</v>
          </cell>
          <cell r="O262">
            <v>-0.8</v>
          </cell>
        </row>
        <row r="263">
          <cell r="C263">
            <v>155</v>
          </cell>
          <cell r="I263">
            <v>270</v>
          </cell>
          <cell r="K263">
            <v>153</v>
          </cell>
          <cell r="M263">
            <v>230</v>
          </cell>
          <cell r="N263">
            <v>0.50326797385620914</v>
          </cell>
          <cell r="O263">
            <v>0.4838709677419355</v>
          </cell>
        </row>
        <row r="271">
          <cell r="C271">
            <v>2019</v>
          </cell>
          <cell r="I271">
            <v>2022</v>
          </cell>
          <cell r="K271">
            <v>2023</v>
          </cell>
          <cell r="M271">
            <v>2024</v>
          </cell>
        </row>
        <row r="272">
          <cell r="N272" t="str">
            <v>var 24/23</v>
          </cell>
          <cell r="O272" t="str">
            <v>var 24/19</v>
          </cell>
        </row>
        <row r="273">
          <cell r="B273" t="str">
            <v>Enero</v>
          </cell>
          <cell r="C273">
            <v>16</v>
          </cell>
          <cell r="I273">
            <v>37</v>
          </cell>
          <cell r="K273">
            <v>64</v>
          </cell>
          <cell r="M273">
            <v>161</v>
          </cell>
          <cell r="N273">
            <v>1.515625</v>
          </cell>
          <cell r="O273">
            <v>9.0625</v>
          </cell>
        </row>
        <row r="274">
          <cell r="B274" t="str">
            <v>Febrero</v>
          </cell>
          <cell r="C274">
            <v>33</v>
          </cell>
          <cell r="I274">
            <v>10</v>
          </cell>
          <cell r="K274">
            <v>16</v>
          </cell>
          <cell r="M274">
            <v>45</v>
          </cell>
          <cell r="N274">
            <v>1.8125</v>
          </cell>
          <cell r="O274">
            <v>0.36363636363636354</v>
          </cell>
        </row>
        <row r="275">
          <cell r="B275" t="str">
            <v>Marzo</v>
          </cell>
          <cell r="C275">
            <v>38</v>
          </cell>
          <cell r="I275">
            <v>22</v>
          </cell>
          <cell r="K275">
            <v>38</v>
          </cell>
          <cell r="M275">
            <v>35</v>
          </cell>
          <cell r="N275">
            <v>-7.8947368421052655E-2</v>
          </cell>
          <cell r="O275">
            <v>-7.8947368421052655E-2</v>
          </cell>
        </row>
        <row r="276">
          <cell r="B276" t="str">
            <v>Abril</v>
          </cell>
          <cell r="C276">
            <v>15</v>
          </cell>
          <cell r="I276">
            <v>2</v>
          </cell>
          <cell r="K276">
            <v>22</v>
          </cell>
          <cell r="M276">
            <v>20</v>
          </cell>
          <cell r="N276">
            <v>-9.0909090909090939E-2</v>
          </cell>
          <cell r="O276">
            <v>0.33333333333333326</v>
          </cell>
        </row>
        <row r="277">
          <cell r="B277" t="str">
            <v>Mayo</v>
          </cell>
          <cell r="C277">
            <v>3</v>
          </cell>
          <cell r="I277">
            <v>6</v>
          </cell>
          <cell r="K277">
            <v>6</v>
          </cell>
          <cell r="M277">
            <v>4</v>
          </cell>
          <cell r="N277">
            <v>-0.33333333333333337</v>
          </cell>
          <cell r="O277">
            <v>0.33333333333333326</v>
          </cell>
        </row>
        <row r="278">
          <cell r="B278" t="str">
            <v>Junio</v>
          </cell>
          <cell r="C278">
            <v>21</v>
          </cell>
          <cell r="I278">
            <v>22</v>
          </cell>
          <cell r="K278">
            <v>9</v>
          </cell>
          <cell r="M278">
            <v>0</v>
          </cell>
          <cell r="N278">
            <v>-1</v>
          </cell>
          <cell r="O278">
            <v>-1</v>
          </cell>
        </row>
        <row r="279">
          <cell r="B279" t="str">
            <v>Julio</v>
          </cell>
          <cell r="C279">
            <v>13</v>
          </cell>
          <cell r="I279">
            <v>4</v>
          </cell>
          <cell r="K279">
            <v>9</v>
          </cell>
          <cell r="M279">
            <v>2</v>
          </cell>
          <cell r="N279">
            <v>-0.77777777777777779</v>
          </cell>
          <cell r="O279">
            <v>-0.84615384615384615</v>
          </cell>
        </row>
        <row r="280">
          <cell r="B280" t="str">
            <v>Agosto</v>
          </cell>
          <cell r="C280">
            <v>7</v>
          </cell>
          <cell r="I280">
            <v>5</v>
          </cell>
          <cell r="K280">
            <v>14</v>
          </cell>
          <cell r="M280">
            <v>5</v>
          </cell>
          <cell r="N280">
            <v>-0.64285714285714279</v>
          </cell>
          <cell r="O280">
            <v>-0.2857142857142857</v>
          </cell>
        </row>
        <row r="281">
          <cell r="B281" t="str">
            <v>Septiembre</v>
          </cell>
          <cell r="C281">
            <v>0</v>
          </cell>
          <cell r="I281">
            <v>6</v>
          </cell>
          <cell r="K281">
            <v>12</v>
          </cell>
          <cell r="M281">
            <v>10</v>
          </cell>
          <cell r="N281">
            <v>-0.16666666666666663</v>
          </cell>
          <cell r="O281" t="str">
            <v>-</v>
          </cell>
        </row>
        <row r="282">
          <cell r="B282" t="str">
            <v>Octubre</v>
          </cell>
          <cell r="C282">
            <v>22</v>
          </cell>
          <cell r="I282">
            <v>11</v>
          </cell>
          <cell r="K282">
            <v>16</v>
          </cell>
          <cell r="M282">
            <v>26</v>
          </cell>
          <cell r="N282">
            <v>0.625</v>
          </cell>
          <cell r="O282">
            <v>0.18181818181818188</v>
          </cell>
        </row>
        <row r="283">
          <cell r="B283" t="str">
            <v>Noviembre</v>
          </cell>
          <cell r="C283">
            <v>62</v>
          </cell>
          <cell r="I283">
            <v>8</v>
          </cell>
          <cell r="K283">
            <v>32</v>
          </cell>
          <cell r="M283">
            <v>34</v>
          </cell>
          <cell r="N283">
            <v>6.25E-2</v>
          </cell>
          <cell r="O283">
            <v>-0.45161290322580649</v>
          </cell>
        </row>
        <row r="284">
          <cell r="B284" t="str">
            <v>Diciembre</v>
          </cell>
          <cell r="C284">
            <v>41</v>
          </cell>
          <cell r="I284">
            <v>35</v>
          </cell>
          <cell r="K284">
            <v>32</v>
          </cell>
          <cell r="M284">
            <v>42</v>
          </cell>
          <cell r="N284">
            <v>0.3125</v>
          </cell>
          <cell r="O284">
            <v>2.4390243902439046E-2</v>
          </cell>
        </row>
        <row r="285">
          <cell r="C285">
            <v>271</v>
          </cell>
          <cell r="I285">
            <v>168</v>
          </cell>
          <cell r="K285">
            <v>270</v>
          </cell>
          <cell r="M285">
            <v>384</v>
          </cell>
          <cell r="N285">
            <v>0.42222222222222228</v>
          </cell>
          <cell r="O285">
            <v>0.41697416974169732</v>
          </cell>
        </row>
      </sheetData>
      <sheetData sheetId="8"/>
      <sheetData sheetId="9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4716</v>
          </cell>
          <cell r="I9">
            <v>3527</v>
          </cell>
          <cell r="K9">
            <v>5390</v>
          </cell>
          <cell r="M9">
            <v>5217</v>
          </cell>
          <cell r="N9">
            <v>-3.2096474953617782E-2</v>
          </cell>
          <cell r="O9">
            <v>0.10623409669211203</v>
          </cell>
        </row>
        <row r="10">
          <cell r="A10" t="str">
            <v>feb</v>
          </cell>
          <cell r="B10" t="str">
            <v>Febrero</v>
          </cell>
          <cell r="C10">
            <v>4935</v>
          </cell>
          <cell r="I10">
            <v>4177</v>
          </cell>
          <cell r="K10">
            <v>5270</v>
          </cell>
          <cell r="M10">
            <v>4803</v>
          </cell>
          <cell r="N10">
            <v>-8.861480075901329E-2</v>
          </cell>
          <cell r="O10">
            <v>-2.6747720364741601E-2</v>
          </cell>
        </row>
        <row r="11">
          <cell r="A11" t="str">
            <v>mar</v>
          </cell>
          <cell r="B11" t="str">
            <v>Marzo</v>
          </cell>
          <cell r="C11">
            <v>5148</v>
          </cell>
          <cell r="I11">
            <v>4740</v>
          </cell>
          <cell r="K11">
            <v>5659</v>
          </cell>
          <cell r="M11">
            <v>5168</v>
          </cell>
          <cell r="N11">
            <v>-8.6764446015197061E-2</v>
          </cell>
          <cell r="O11">
            <v>3.8850038850037905E-3</v>
          </cell>
        </row>
        <row r="12">
          <cell r="A12" t="str">
            <v>abr</v>
          </cell>
          <cell r="B12" t="str">
            <v>Abril</v>
          </cell>
          <cell r="C12">
            <v>4194</v>
          </cell>
          <cell r="I12">
            <v>4075</v>
          </cell>
          <cell r="K12">
            <v>5170</v>
          </cell>
          <cell r="M12">
            <v>5054</v>
          </cell>
          <cell r="N12">
            <v>-2.2437137330754364E-2</v>
          </cell>
          <cell r="O12">
            <v>0.20505484024797327</v>
          </cell>
        </row>
        <row r="13">
          <cell r="A13" t="str">
            <v>may</v>
          </cell>
          <cell r="B13" t="str">
            <v>Mayo</v>
          </cell>
          <cell r="C13">
            <v>4065</v>
          </cell>
          <cell r="I13">
            <v>3632</v>
          </cell>
          <cell r="K13">
            <v>5013</v>
          </cell>
          <cell r="M13">
            <v>4992</v>
          </cell>
          <cell r="N13">
            <v>-4.1891083183722699E-3</v>
          </cell>
          <cell r="O13">
            <v>0.22804428044280445</v>
          </cell>
        </row>
        <row r="14">
          <cell r="A14" t="str">
            <v>jun</v>
          </cell>
          <cell r="B14" t="str">
            <v>Junio</v>
          </cell>
          <cell r="C14">
            <v>3920</v>
          </cell>
          <cell r="I14">
            <v>4520</v>
          </cell>
          <cell r="K14">
            <v>4181</v>
          </cell>
          <cell r="M14">
            <v>3964</v>
          </cell>
          <cell r="N14">
            <v>-5.1901458981104986E-2</v>
          </cell>
          <cell r="O14">
            <v>1.1224489795918391E-2</v>
          </cell>
        </row>
        <row r="15">
          <cell r="A15" t="str">
            <v>jul</v>
          </cell>
          <cell r="B15" t="str">
            <v>Julio</v>
          </cell>
          <cell r="C15">
            <v>4387</v>
          </cell>
          <cell r="I15">
            <v>4275</v>
          </cell>
          <cell r="K15">
            <v>4340</v>
          </cell>
          <cell r="M15">
            <v>4593</v>
          </cell>
          <cell r="N15">
            <v>5.8294930875576023E-2</v>
          </cell>
          <cell r="O15">
            <v>4.6956918167312622E-2</v>
          </cell>
        </row>
        <row r="16">
          <cell r="A16" t="str">
            <v>ago</v>
          </cell>
          <cell r="B16" t="str">
            <v>Agosto</v>
          </cell>
          <cell r="C16">
            <v>4223</v>
          </cell>
          <cell r="I16">
            <v>3932</v>
          </cell>
          <cell r="K16">
            <v>4645</v>
          </cell>
          <cell r="M16">
            <v>2899</v>
          </cell>
          <cell r="N16">
            <v>-0.37588805166846073</v>
          </cell>
          <cell r="O16">
            <v>-0.3135211934643618</v>
          </cell>
        </row>
        <row r="17">
          <cell r="A17" t="str">
            <v>sep</v>
          </cell>
          <cell r="B17" t="str">
            <v>Septiembre</v>
          </cell>
          <cell r="C17">
            <v>3835</v>
          </cell>
          <cell r="I17">
            <v>4578</v>
          </cell>
          <cell r="K17">
            <v>4521</v>
          </cell>
          <cell r="M17">
            <v>5087</v>
          </cell>
          <cell r="N17">
            <v>0.12519354125193538</v>
          </cell>
          <cell r="O17">
            <v>0.32646675358539756</v>
          </cell>
        </row>
        <row r="18">
          <cell r="A18" t="str">
            <v>oct</v>
          </cell>
          <cell r="B18" t="str">
            <v>Octubre</v>
          </cell>
          <cell r="C18">
            <v>4677</v>
          </cell>
          <cell r="I18">
            <v>4025</v>
          </cell>
          <cell r="K18">
            <v>4419</v>
          </cell>
          <cell r="M18">
            <v>4919</v>
          </cell>
          <cell r="N18">
            <v>0.11314777098891149</v>
          </cell>
          <cell r="O18">
            <v>5.1742570023519452E-2</v>
          </cell>
        </row>
        <row r="19">
          <cell r="A19" t="str">
            <v>nov</v>
          </cell>
          <cell r="B19" t="str">
            <v>Noviembre</v>
          </cell>
          <cell r="C19">
            <v>6020</v>
          </cell>
          <cell r="I19">
            <v>4838</v>
          </cell>
          <cell r="K19">
            <v>4964</v>
          </cell>
          <cell r="M19">
            <v>5464</v>
          </cell>
          <cell r="N19">
            <v>0.10072522159548747</v>
          </cell>
          <cell r="O19">
            <v>-9.2358803986710925E-2</v>
          </cell>
        </row>
        <row r="20">
          <cell r="A20" t="str">
            <v>dic</v>
          </cell>
          <cell r="B20" t="str">
            <v>Diciembre</v>
          </cell>
          <cell r="C20">
            <v>5767</v>
          </cell>
          <cell r="I20">
            <v>5166</v>
          </cell>
          <cell r="K20">
            <v>4585</v>
          </cell>
          <cell r="M20">
            <v>5228</v>
          </cell>
          <cell r="N20">
            <v>0.14023991275899683</v>
          </cell>
          <cell r="O20">
            <v>-9.3462805618172329E-2</v>
          </cell>
        </row>
        <row r="21">
          <cell r="A21" t="str">
            <v>Total</v>
          </cell>
          <cell r="C21">
            <v>55887</v>
          </cell>
          <cell r="I21">
            <v>51485</v>
          </cell>
          <cell r="K21">
            <v>58157</v>
          </cell>
          <cell r="M21">
            <v>57388</v>
          </cell>
          <cell r="N21">
            <v>-1.3222827862510056E-2</v>
          </cell>
          <cell r="O21">
            <v>2.6857766564675201E-2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4716</v>
          </cell>
          <cell r="I31">
            <v>3527</v>
          </cell>
          <cell r="K31">
            <v>5390</v>
          </cell>
          <cell r="M31">
            <v>5217</v>
          </cell>
          <cell r="N31">
            <v>-3.2096474953617782E-2</v>
          </cell>
          <cell r="O31">
            <v>0.10623409669211203</v>
          </cell>
        </row>
        <row r="32">
          <cell r="B32" t="str">
            <v>Febrero</v>
          </cell>
          <cell r="C32">
            <v>4935</v>
          </cell>
          <cell r="I32">
            <v>4177</v>
          </cell>
          <cell r="K32">
            <v>5270</v>
          </cell>
          <cell r="M32">
            <v>4803</v>
          </cell>
          <cell r="N32">
            <v>-8.861480075901329E-2</v>
          </cell>
          <cell r="O32">
            <v>-2.6747720364741601E-2</v>
          </cell>
        </row>
        <row r="33">
          <cell r="B33" t="str">
            <v>Marzo</v>
          </cell>
          <cell r="C33">
            <v>5148</v>
          </cell>
          <cell r="I33">
            <v>4740</v>
          </cell>
          <cell r="K33">
            <v>5659</v>
          </cell>
          <cell r="M33">
            <v>5168</v>
          </cell>
          <cell r="N33">
            <v>-8.6764446015197061E-2</v>
          </cell>
          <cell r="O33">
            <v>3.8850038850037905E-3</v>
          </cell>
        </row>
        <row r="34">
          <cell r="B34" t="str">
            <v>Abril</v>
          </cell>
          <cell r="C34">
            <v>4194</v>
          </cell>
          <cell r="I34">
            <v>4075</v>
          </cell>
          <cell r="K34">
            <v>5170</v>
          </cell>
          <cell r="M34">
            <v>5054</v>
          </cell>
          <cell r="N34">
            <v>-2.2437137330754364E-2</v>
          </cell>
          <cell r="O34">
            <v>0.20505484024797327</v>
          </cell>
        </row>
        <row r="35">
          <cell r="B35" t="str">
            <v>Mayo</v>
          </cell>
          <cell r="C35">
            <v>4065</v>
          </cell>
          <cell r="I35">
            <v>3632</v>
          </cell>
          <cell r="K35">
            <v>5013</v>
          </cell>
          <cell r="M35">
            <v>4992</v>
          </cell>
          <cell r="N35">
            <v>-4.1891083183722699E-3</v>
          </cell>
          <cell r="O35">
            <v>0.22804428044280445</v>
          </cell>
        </row>
        <row r="36">
          <cell r="B36" t="str">
            <v>Junio</v>
          </cell>
          <cell r="C36">
            <v>3920</v>
          </cell>
          <cell r="I36">
            <v>4520</v>
          </cell>
          <cell r="K36">
            <v>4181</v>
          </cell>
          <cell r="M36">
            <v>3964</v>
          </cell>
          <cell r="N36">
            <v>-5.1901458981104986E-2</v>
          </cell>
          <cell r="O36">
            <v>1.1224489795918391E-2</v>
          </cell>
        </row>
        <row r="37">
          <cell r="B37" t="str">
            <v>Julio</v>
          </cell>
          <cell r="C37">
            <v>4387</v>
          </cell>
          <cell r="I37">
            <v>4275</v>
          </cell>
          <cell r="K37">
            <v>4340</v>
          </cell>
          <cell r="M37">
            <v>4593</v>
          </cell>
          <cell r="N37">
            <v>5.8294930875576023E-2</v>
          </cell>
          <cell r="O37">
            <v>4.6956918167312622E-2</v>
          </cell>
        </row>
        <row r="38">
          <cell r="B38" t="str">
            <v>Agosto</v>
          </cell>
          <cell r="C38">
            <v>4223</v>
          </cell>
          <cell r="I38">
            <v>3932</v>
          </cell>
          <cell r="K38">
            <v>4645</v>
          </cell>
          <cell r="M38">
            <v>2899</v>
          </cell>
          <cell r="N38">
            <v>-0.37588805166846073</v>
          </cell>
          <cell r="O38">
            <v>-0.3135211934643618</v>
          </cell>
        </row>
        <row r="39">
          <cell r="B39" t="str">
            <v>Septiembre</v>
          </cell>
          <cell r="C39">
            <v>3835</v>
          </cell>
          <cell r="I39">
            <v>4578</v>
          </cell>
          <cell r="K39">
            <v>4521</v>
          </cell>
          <cell r="M39">
            <v>5087</v>
          </cell>
          <cell r="N39">
            <v>0.12519354125193538</v>
          </cell>
          <cell r="O39">
            <v>0.32646675358539756</v>
          </cell>
        </row>
        <row r="40">
          <cell r="B40" t="str">
            <v>Octubre</v>
          </cell>
          <cell r="C40">
            <v>4677</v>
          </cell>
          <cell r="I40">
            <v>4025</v>
          </cell>
          <cell r="K40">
            <v>4419</v>
          </cell>
          <cell r="M40">
            <v>4919</v>
          </cell>
          <cell r="N40">
            <v>0.11314777098891149</v>
          </cell>
          <cell r="O40">
            <v>5.1742570023519452E-2</v>
          </cell>
        </row>
        <row r="41">
          <cell r="B41" t="str">
            <v>Noviembre</v>
          </cell>
          <cell r="C41">
            <v>6020</v>
          </cell>
          <cell r="I41">
            <v>4838</v>
          </cell>
          <cell r="K41">
            <v>4964</v>
          </cell>
          <cell r="M41">
            <v>5464</v>
          </cell>
          <cell r="N41">
            <v>0.10072522159548747</v>
          </cell>
          <cell r="O41">
            <v>-9.2358803986710925E-2</v>
          </cell>
        </row>
        <row r="42">
          <cell r="B42" t="str">
            <v>Diciembre</v>
          </cell>
          <cell r="C42">
            <v>5767</v>
          </cell>
          <cell r="I42">
            <v>5166</v>
          </cell>
          <cell r="K42">
            <v>4585</v>
          </cell>
          <cell r="M42">
            <v>5228</v>
          </cell>
          <cell r="N42">
            <v>0.14023991275899683</v>
          </cell>
          <cell r="O42">
            <v>-9.3462805618172329E-2</v>
          </cell>
        </row>
        <row r="43">
          <cell r="C43">
            <v>55887</v>
          </cell>
          <cell r="I43">
            <v>51485</v>
          </cell>
          <cell r="K43">
            <v>58157</v>
          </cell>
          <cell r="M43">
            <v>57388</v>
          </cell>
          <cell r="N43">
            <v>-1.3222827862510056E-2</v>
          </cell>
          <cell r="O43">
            <v>2.6857766564675201E-2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3665</v>
          </cell>
          <cell r="I53">
            <v>0</v>
          </cell>
          <cell r="K53">
            <v>4641</v>
          </cell>
          <cell r="M53">
            <v>4486</v>
          </cell>
          <cell r="N53">
            <v>-3.3397974574445155E-2</v>
          </cell>
          <cell r="O53">
            <v>0.22401091405184181</v>
          </cell>
        </row>
        <row r="54">
          <cell r="B54" t="str">
            <v>Febrero</v>
          </cell>
          <cell r="C54">
            <v>3809</v>
          </cell>
          <cell r="I54">
            <v>0</v>
          </cell>
          <cell r="K54">
            <v>4493</v>
          </cell>
          <cell r="M54">
            <v>4023</v>
          </cell>
          <cell r="N54">
            <v>-0.10460716670376136</v>
          </cell>
          <cell r="O54">
            <v>5.618272512470468E-2</v>
          </cell>
        </row>
        <row r="55">
          <cell r="B55" t="str">
            <v>Marzo</v>
          </cell>
          <cell r="C55">
            <v>3736</v>
          </cell>
          <cell r="I55">
            <v>0</v>
          </cell>
          <cell r="K55">
            <v>4830</v>
          </cell>
          <cell r="M55">
            <v>4388</v>
          </cell>
          <cell r="N55">
            <v>-9.1511387163561109E-2</v>
          </cell>
          <cell r="O55">
            <v>0.17451820128479656</v>
          </cell>
        </row>
        <row r="56">
          <cell r="B56" t="str">
            <v>Abril</v>
          </cell>
          <cell r="C56">
            <v>3146</v>
          </cell>
          <cell r="I56">
            <v>3637</v>
          </cell>
          <cell r="K56">
            <v>4467</v>
          </cell>
          <cell r="M56">
            <v>4407</v>
          </cell>
          <cell r="N56">
            <v>-1.3431833445265329E-2</v>
          </cell>
          <cell r="O56">
            <v>0.40082644628099184</v>
          </cell>
        </row>
        <row r="57">
          <cell r="B57" t="str">
            <v>Mayo</v>
          </cell>
          <cell r="C57">
            <v>3108</v>
          </cell>
          <cell r="I57">
            <v>3101</v>
          </cell>
          <cell r="K57">
            <v>4524</v>
          </cell>
          <cell r="M57">
            <v>4496</v>
          </cell>
          <cell r="N57">
            <v>-6.1892130857648109E-3</v>
          </cell>
          <cell r="O57">
            <v>0.44658944658944666</v>
          </cell>
        </row>
        <row r="58">
          <cell r="B58" t="str">
            <v>Junio</v>
          </cell>
          <cell r="C58">
            <v>3051</v>
          </cell>
          <cell r="I58">
            <v>4107</v>
          </cell>
          <cell r="K58">
            <v>3719</v>
          </cell>
          <cell r="M58">
            <v>3480</v>
          </cell>
          <cell r="N58">
            <v>-6.426458725463835E-2</v>
          </cell>
          <cell r="O58">
            <v>0.14060963618485744</v>
          </cell>
        </row>
        <row r="59">
          <cell r="B59" t="str">
            <v>Julio</v>
          </cell>
          <cell r="C59">
            <v>3441</v>
          </cell>
          <cell r="I59">
            <v>3890</v>
          </cell>
          <cell r="K59">
            <v>0</v>
          </cell>
          <cell r="M59">
            <v>3932</v>
          </cell>
          <cell r="N59" t="str">
            <v>-</v>
          </cell>
          <cell r="O59">
            <v>0.14269107817494908</v>
          </cell>
        </row>
        <row r="60">
          <cell r="B60" t="str">
            <v>Agosto</v>
          </cell>
          <cell r="C60">
            <v>3268</v>
          </cell>
          <cell r="I60">
            <v>3368</v>
          </cell>
          <cell r="K60">
            <v>0</v>
          </cell>
          <cell r="M60">
            <v>2669</v>
          </cell>
          <cell r="N60" t="str">
            <v>-</v>
          </cell>
          <cell r="O60">
            <v>-0.18329253365973075</v>
          </cell>
        </row>
        <row r="61">
          <cell r="B61" t="str">
            <v>Septiembre</v>
          </cell>
          <cell r="C61">
            <v>2711</v>
          </cell>
          <cell r="I61">
            <v>4017</v>
          </cell>
          <cell r="K61">
            <v>4039</v>
          </cell>
          <cell r="M61">
            <v>4491</v>
          </cell>
          <cell r="N61">
            <v>0.11190888833869761</v>
          </cell>
          <cell r="O61">
            <v>0.65658428624123943</v>
          </cell>
        </row>
        <row r="62">
          <cell r="B62" t="str">
            <v>Octubre</v>
          </cell>
          <cell r="C62">
            <v>3774</v>
          </cell>
          <cell r="I62">
            <v>3524</v>
          </cell>
          <cell r="K62">
            <v>3716</v>
          </cell>
          <cell r="M62">
            <v>4146</v>
          </cell>
          <cell r="N62">
            <v>0.11571582346609266</v>
          </cell>
          <cell r="O62">
            <v>9.856915739268679E-2</v>
          </cell>
        </row>
        <row r="63">
          <cell r="B63" t="str">
            <v>Noviembre</v>
          </cell>
          <cell r="C63">
            <v>4578</v>
          </cell>
          <cell r="I63">
            <v>4148</v>
          </cell>
          <cell r="K63">
            <v>4138</v>
          </cell>
          <cell r="M63">
            <v>4532</v>
          </cell>
          <cell r="N63">
            <v>9.5215079748670828E-2</v>
          </cell>
          <cell r="O63">
            <v>-1.0048055919615551E-2</v>
          </cell>
        </row>
        <row r="64">
          <cell r="B64" t="str">
            <v>Diciembre</v>
          </cell>
          <cell r="C64">
            <v>4201</v>
          </cell>
          <cell r="I64">
            <v>4483</v>
          </cell>
          <cell r="K64">
            <v>3751</v>
          </cell>
          <cell r="M64">
            <v>4415</v>
          </cell>
          <cell r="N64">
            <v>0.17701946147693959</v>
          </cell>
          <cell r="O64">
            <v>5.0940252320875956E-2</v>
          </cell>
        </row>
        <row r="65">
          <cell r="C65">
            <v>42488</v>
          </cell>
          <cell r="I65">
            <v>46354</v>
          </cell>
          <cell r="K65">
            <v>50550</v>
          </cell>
          <cell r="M65">
            <v>49465</v>
          </cell>
          <cell r="N65">
            <v>0.16888794366463444</v>
          </cell>
          <cell r="O65">
            <v>0.16421107136132562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1051</v>
          </cell>
          <cell r="I75">
            <v>0</v>
          </cell>
          <cell r="K75">
            <v>749</v>
          </cell>
          <cell r="M75">
            <v>731</v>
          </cell>
          <cell r="N75">
            <v>-2.4032042723631464E-2</v>
          </cell>
          <cell r="O75">
            <v>-0.30447193149381546</v>
          </cell>
        </row>
        <row r="76">
          <cell r="B76" t="str">
            <v>Febrero</v>
          </cell>
          <cell r="C76">
            <v>1126</v>
          </cell>
          <cell r="I76">
            <v>0</v>
          </cell>
          <cell r="K76">
            <v>777</v>
          </cell>
          <cell r="M76">
            <v>780</v>
          </cell>
          <cell r="N76">
            <v>3.8610038610038533E-3</v>
          </cell>
          <cell r="O76">
            <v>-0.30728241563055059</v>
          </cell>
        </row>
        <row r="77">
          <cell r="B77" t="str">
            <v>Marzo</v>
          </cell>
          <cell r="C77">
            <v>1412</v>
          </cell>
          <cell r="I77">
            <v>0</v>
          </cell>
          <cell r="K77">
            <v>829</v>
          </cell>
          <cell r="M77">
            <v>780</v>
          </cell>
          <cell r="N77">
            <v>-5.9107358262967424E-2</v>
          </cell>
          <cell r="O77">
            <v>-0.44759206798866857</v>
          </cell>
        </row>
        <row r="78">
          <cell r="B78" t="str">
            <v>Abril</v>
          </cell>
          <cell r="C78">
            <v>1048</v>
          </cell>
          <cell r="I78">
            <v>438</v>
          </cell>
          <cell r="K78">
            <v>703</v>
          </cell>
          <cell r="M78">
            <v>647</v>
          </cell>
          <cell r="N78">
            <v>-7.9658605974395447E-2</v>
          </cell>
          <cell r="O78">
            <v>-0.38263358778625955</v>
          </cell>
        </row>
        <row r="79">
          <cell r="B79" t="str">
            <v>Mayo</v>
          </cell>
          <cell r="C79">
            <v>957</v>
          </cell>
          <cell r="I79">
            <v>531</v>
          </cell>
          <cell r="K79">
            <v>489</v>
          </cell>
          <cell r="M79">
            <v>496</v>
          </cell>
          <cell r="N79">
            <v>1.4314928425357865E-2</v>
          </cell>
          <cell r="O79">
            <v>-0.48171368861024033</v>
          </cell>
        </row>
        <row r="80">
          <cell r="B80" t="str">
            <v>Junio</v>
          </cell>
          <cell r="C80">
            <v>869</v>
          </cell>
          <cell r="I80">
            <v>413</v>
          </cell>
          <cell r="K80">
            <v>462</v>
          </cell>
          <cell r="M80">
            <v>484</v>
          </cell>
          <cell r="N80">
            <v>4.7619047619047672E-2</v>
          </cell>
          <cell r="O80">
            <v>-0.44303797468354433</v>
          </cell>
        </row>
        <row r="81">
          <cell r="B81" t="str">
            <v>Julio</v>
          </cell>
          <cell r="C81">
            <v>946</v>
          </cell>
          <cell r="I81">
            <v>385</v>
          </cell>
          <cell r="K81">
            <v>0</v>
          </cell>
          <cell r="M81">
            <v>661</v>
          </cell>
          <cell r="N81" t="str">
            <v>-</v>
          </cell>
          <cell r="O81">
            <v>-0.30126849894291752</v>
          </cell>
        </row>
        <row r="82">
          <cell r="B82" t="str">
            <v>Agosto</v>
          </cell>
          <cell r="C82">
            <v>955</v>
          </cell>
          <cell r="I82">
            <v>564</v>
          </cell>
          <cell r="K82">
            <v>0</v>
          </cell>
          <cell r="M82">
            <v>230</v>
          </cell>
          <cell r="N82" t="str">
            <v>-</v>
          </cell>
          <cell r="O82">
            <v>-0.75916230366492143</v>
          </cell>
        </row>
        <row r="83">
          <cell r="B83" t="str">
            <v>Septiembre</v>
          </cell>
          <cell r="C83">
            <v>1124</v>
          </cell>
          <cell r="I83">
            <v>561</v>
          </cell>
          <cell r="K83">
            <v>482</v>
          </cell>
          <cell r="M83">
            <v>596</v>
          </cell>
          <cell r="N83">
            <v>0.23651452282157681</v>
          </cell>
          <cell r="O83">
            <v>-0.46975088967971534</v>
          </cell>
        </row>
        <row r="84">
          <cell r="B84" t="str">
            <v>Octubre</v>
          </cell>
          <cell r="C84">
            <v>903</v>
          </cell>
          <cell r="I84">
            <v>501</v>
          </cell>
          <cell r="K84">
            <v>703</v>
          </cell>
          <cell r="M84">
            <v>773</v>
          </cell>
          <cell r="N84">
            <v>9.9573257467994392E-2</v>
          </cell>
          <cell r="O84">
            <v>-0.14396456256921375</v>
          </cell>
        </row>
        <row r="85">
          <cell r="B85" t="str">
            <v>Noviembre</v>
          </cell>
          <cell r="C85">
            <v>1442</v>
          </cell>
          <cell r="I85">
            <v>690</v>
          </cell>
          <cell r="K85">
            <v>826</v>
          </cell>
          <cell r="M85">
            <v>932</v>
          </cell>
          <cell r="N85">
            <v>0.12832929782082325</v>
          </cell>
          <cell r="O85">
            <v>-0.35367545076282936</v>
          </cell>
        </row>
        <row r="86">
          <cell r="B86" t="str">
            <v>Diciembre</v>
          </cell>
          <cell r="C86">
            <v>1566</v>
          </cell>
          <cell r="I86">
            <v>683</v>
          </cell>
          <cell r="K86">
            <v>834</v>
          </cell>
          <cell r="M86">
            <v>813</v>
          </cell>
          <cell r="N86">
            <v>-2.5179856115107868E-2</v>
          </cell>
          <cell r="O86">
            <v>-0.48084291187739459</v>
          </cell>
        </row>
        <row r="87">
          <cell r="C87">
            <v>13399</v>
          </cell>
          <cell r="I87">
            <v>5131</v>
          </cell>
          <cell r="K87">
            <v>7607</v>
          </cell>
          <cell r="M87">
            <v>7923</v>
          </cell>
          <cell r="N87">
            <v>0.1559673183542456</v>
          </cell>
          <cell r="O87">
            <v>-0.40868721546384057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12429</v>
          </cell>
          <cell r="I9">
            <v>11400</v>
          </cell>
          <cell r="K9">
            <v>14353</v>
          </cell>
          <cell r="M9">
            <v>14581</v>
          </cell>
          <cell r="N9">
            <v>1.5885180798439258E-2</v>
          </cell>
          <cell r="O9">
            <v>0.17314345482339699</v>
          </cell>
        </row>
        <row r="10">
          <cell r="A10" t="str">
            <v>feb</v>
          </cell>
          <cell r="B10" t="str">
            <v>Febrero</v>
          </cell>
          <cell r="C10">
            <v>13453</v>
          </cell>
          <cell r="I10">
            <v>11383</v>
          </cell>
          <cell r="K10">
            <v>14251</v>
          </cell>
          <cell r="M10">
            <v>15138</v>
          </cell>
          <cell r="N10">
            <v>6.2241246228334823E-2</v>
          </cell>
          <cell r="O10">
            <v>0.12525087341113506</v>
          </cell>
        </row>
        <row r="11">
          <cell r="A11" t="str">
            <v>mar</v>
          </cell>
          <cell r="B11" t="str">
            <v>Marzo</v>
          </cell>
          <cell r="C11">
            <v>13930</v>
          </cell>
          <cell r="I11">
            <v>12710</v>
          </cell>
          <cell r="K11">
            <v>15603</v>
          </cell>
          <cell r="M11">
            <v>15292</v>
          </cell>
          <cell r="N11">
            <v>-1.9932064346599998E-2</v>
          </cell>
          <cell r="O11">
            <v>9.7774587221823417E-2</v>
          </cell>
        </row>
        <row r="12">
          <cell r="A12" t="str">
            <v>abr</v>
          </cell>
          <cell r="B12" t="str">
            <v>Abril</v>
          </cell>
          <cell r="C12">
            <v>12265</v>
          </cell>
          <cell r="I12">
            <v>12193</v>
          </cell>
          <cell r="K12">
            <v>12703</v>
          </cell>
          <cell r="M12">
            <v>13439</v>
          </cell>
          <cell r="N12">
            <v>5.793906951113903E-2</v>
          </cell>
          <cell r="O12">
            <v>9.5719527109661584E-2</v>
          </cell>
        </row>
        <row r="13">
          <cell r="A13" t="str">
            <v>may</v>
          </cell>
          <cell r="B13" t="str">
            <v>Mayo</v>
          </cell>
          <cell r="C13">
            <v>11342</v>
          </cell>
          <cell r="I13">
            <v>10085</v>
          </cell>
          <cell r="K13">
            <v>12793</v>
          </cell>
          <cell r="M13">
            <v>12513</v>
          </cell>
          <cell r="N13">
            <v>-2.1886969436410553E-2</v>
          </cell>
          <cell r="O13">
            <v>0.10324457767589501</v>
          </cell>
        </row>
        <row r="14">
          <cell r="A14" t="str">
            <v>jun</v>
          </cell>
          <cell r="B14" t="str">
            <v>Junio</v>
          </cell>
          <cell r="C14">
            <v>8525</v>
          </cell>
          <cell r="I14">
            <v>11277</v>
          </cell>
          <cell r="K14">
            <v>10373</v>
          </cell>
          <cell r="M14">
            <v>10115</v>
          </cell>
          <cell r="N14">
            <v>-2.4872264532922017E-2</v>
          </cell>
          <cell r="O14">
            <v>0.18651026392961878</v>
          </cell>
        </row>
        <row r="15">
          <cell r="A15" t="str">
            <v>jul</v>
          </cell>
          <cell r="B15" t="str">
            <v>Julio</v>
          </cell>
          <cell r="C15">
            <v>9185</v>
          </cell>
          <cell r="I15">
            <v>10710</v>
          </cell>
          <cell r="K15">
            <v>9594</v>
          </cell>
          <cell r="M15">
            <v>10140</v>
          </cell>
          <cell r="N15">
            <v>5.6910569105691033E-2</v>
          </cell>
          <cell r="O15">
            <v>0.10397387044093631</v>
          </cell>
        </row>
        <row r="16">
          <cell r="A16" t="str">
            <v>ago</v>
          </cell>
          <cell r="B16" t="str">
            <v>Agosto</v>
          </cell>
          <cell r="C16">
            <v>9176</v>
          </cell>
          <cell r="I16">
            <v>10270</v>
          </cell>
          <cell r="K16">
            <v>11871</v>
          </cell>
          <cell r="M16">
            <v>9259</v>
          </cell>
          <cell r="N16">
            <v>-0.22003201078257939</v>
          </cell>
          <cell r="O16">
            <v>9.045335658238951E-3</v>
          </cell>
        </row>
        <row r="17">
          <cell r="A17" t="str">
            <v>sep</v>
          </cell>
          <cell r="B17" t="str">
            <v>Septiembre</v>
          </cell>
          <cell r="C17">
            <v>8003</v>
          </cell>
          <cell r="I17">
            <v>10967</v>
          </cell>
          <cell r="K17">
            <v>10606</v>
          </cell>
          <cell r="M17">
            <v>11345</v>
          </cell>
          <cell r="N17">
            <v>6.9677541014520061E-2</v>
          </cell>
          <cell r="O17">
            <v>0.41759340247407217</v>
          </cell>
        </row>
        <row r="18">
          <cell r="A18" t="str">
            <v>oct</v>
          </cell>
          <cell r="B18" t="str">
            <v>Octubre</v>
          </cell>
          <cell r="C18">
            <v>10636</v>
          </cell>
          <cell r="I18">
            <v>11595</v>
          </cell>
          <cell r="K18">
            <v>11107</v>
          </cell>
          <cell r="M18">
            <v>12187</v>
          </cell>
          <cell r="N18">
            <v>9.7235977311605382E-2</v>
          </cell>
          <cell r="O18">
            <v>0.14582549830763436</v>
          </cell>
        </row>
        <row r="19">
          <cell r="A19" t="str">
            <v>nov</v>
          </cell>
          <cell r="B19" t="str">
            <v>Noviembre</v>
          </cell>
          <cell r="C19">
            <v>14162</v>
          </cell>
          <cell r="I19">
            <v>13053</v>
          </cell>
          <cell r="K19">
            <v>13216</v>
          </cell>
          <cell r="M19">
            <v>14972</v>
          </cell>
          <cell r="N19">
            <v>0.13286924939467304</v>
          </cell>
          <cell r="O19">
            <v>5.7195311396695425E-2</v>
          </cell>
        </row>
        <row r="20">
          <cell r="A20" t="str">
            <v>dic</v>
          </cell>
          <cell r="B20" t="str">
            <v>Diciembre</v>
          </cell>
          <cell r="C20">
            <v>13020</v>
          </cell>
          <cell r="I20">
            <v>12114</v>
          </cell>
          <cell r="K20">
            <v>11864</v>
          </cell>
          <cell r="M20">
            <v>13319</v>
          </cell>
          <cell r="N20">
            <v>0.12263991908293992</v>
          </cell>
          <cell r="O20">
            <v>2.2964669738863241E-2</v>
          </cell>
        </row>
        <row r="21">
          <cell r="A21" t="str">
            <v>Total</v>
          </cell>
          <cell r="C21">
            <v>136126</v>
          </cell>
          <cell r="I21">
            <v>137757</v>
          </cell>
          <cell r="K21">
            <v>148334</v>
          </cell>
          <cell r="M21">
            <v>152300</v>
          </cell>
          <cell r="N21">
            <v>2.6736958485579887E-2</v>
          </cell>
          <cell r="O21">
            <v>0.11881639069685446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5236</v>
          </cell>
          <cell r="I31">
            <v>4881</v>
          </cell>
          <cell r="K31">
            <v>5640</v>
          </cell>
          <cell r="M31">
            <v>3830</v>
          </cell>
          <cell r="N31">
            <v>-0.32092198581560283</v>
          </cell>
          <cell r="O31">
            <v>-0.26852559205500381</v>
          </cell>
        </row>
        <row r="32">
          <cell r="B32" t="str">
            <v>Febrero</v>
          </cell>
          <cell r="C32">
            <v>5498</v>
          </cell>
          <cell r="I32">
            <v>4475</v>
          </cell>
          <cell r="K32">
            <v>5737</v>
          </cell>
          <cell r="M32">
            <v>4983</v>
          </cell>
          <cell r="N32">
            <v>-0.13142757538783334</v>
          </cell>
          <cell r="O32">
            <v>-9.3670425609312491E-2</v>
          </cell>
        </row>
        <row r="33">
          <cell r="B33" t="str">
            <v>Marzo</v>
          </cell>
          <cell r="C33">
            <v>5600</v>
          </cell>
          <cell r="I33">
            <v>5439</v>
          </cell>
          <cell r="K33">
            <v>6448</v>
          </cell>
          <cell r="M33">
            <v>5213</v>
          </cell>
          <cell r="N33">
            <v>-0.19153225806451613</v>
          </cell>
          <cell r="O33">
            <v>-6.9107142857142811E-2</v>
          </cell>
        </row>
        <row r="34">
          <cell r="B34" t="str">
            <v>Abril</v>
          </cell>
          <cell r="C34">
            <v>6291</v>
          </cell>
          <cell r="I34">
            <v>5937</v>
          </cell>
          <cell r="K34">
            <v>6231</v>
          </cell>
          <cell r="M34">
            <v>5955</v>
          </cell>
          <cell r="N34">
            <v>-4.4294655753490564E-2</v>
          </cell>
          <cell r="O34">
            <v>-5.3409632808774421E-2</v>
          </cell>
        </row>
        <row r="35">
          <cell r="B35" t="str">
            <v>Mayo</v>
          </cell>
          <cell r="C35">
            <v>6968</v>
          </cell>
          <cell r="I35">
            <v>5218</v>
          </cell>
          <cell r="K35">
            <v>7187</v>
          </cell>
          <cell r="M35">
            <v>6735</v>
          </cell>
          <cell r="N35">
            <v>-6.2891331570891884E-2</v>
          </cell>
          <cell r="O35">
            <v>-3.3438576349024141E-2</v>
          </cell>
        </row>
        <row r="36">
          <cell r="B36" t="str">
            <v>Junio</v>
          </cell>
          <cell r="C36">
            <v>6053</v>
          </cell>
          <cell r="I36">
            <v>7954</v>
          </cell>
          <cell r="K36">
            <v>6546</v>
          </cell>
          <cell r="M36">
            <v>6147</v>
          </cell>
          <cell r="N36">
            <v>-6.0953253895508652E-2</v>
          </cell>
          <cell r="O36">
            <v>1.5529489509334304E-2</v>
          </cell>
        </row>
        <row r="37">
          <cell r="B37" t="str">
            <v>Julio</v>
          </cell>
          <cell r="C37">
            <v>6343</v>
          </cell>
          <cell r="I37">
            <v>6763</v>
          </cell>
          <cell r="K37">
            <v>6308</v>
          </cell>
          <cell r="M37">
            <v>6741</v>
          </cell>
          <cell r="N37">
            <v>6.8642993024730536E-2</v>
          </cell>
          <cell r="O37">
            <v>6.2746334542014726E-2</v>
          </cell>
        </row>
        <row r="38">
          <cell r="B38" t="str">
            <v>Agosto</v>
          </cell>
          <cell r="C38">
            <v>6302</v>
          </cell>
          <cell r="I38">
            <v>6043</v>
          </cell>
          <cell r="K38">
            <v>7150</v>
          </cell>
          <cell r="M38">
            <v>4695</v>
          </cell>
          <cell r="N38">
            <v>-0.3433566433566434</v>
          </cell>
          <cell r="O38">
            <v>-0.25499841320215799</v>
          </cell>
        </row>
        <row r="39">
          <cell r="B39" t="str">
            <v>Septiembre</v>
          </cell>
          <cell r="C39">
            <v>5204</v>
          </cell>
          <cell r="I39">
            <v>6733</v>
          </cell>
          <cell r="K39">
            <v>6420</v>
          </cell>
          <cell r="M39">
            <v>7407</v>
          </cell>
          <cell r="N39">
            <v>0.1537383177570093</v>
          </cell>
          <cell r="O39">
            <v>0.42332820906994617</v>
          </cell>
        </row>
        <row r="40">
          <cell r="B40" t="str">
            <v>Octubre</v>
          </cell>
          <cell r="C40">
            <v>5938</v>
          </cell>
          <cell r="I40">
            <v>5470</v>
          </cell>
          <cell r="K40">
            <v>5517</v>
          </cell>
          <cell r="M40">
            <v>5734</v>
          </cell>
          <cell r="N40">
            <v>3.9332970817473223E-2</v>
          </cell>
          <cell r="O40">
            <v>-3.4355001684068687E-2</v>
          </cell>
        </row>
        <row r="41">
          <cell r="B41" t="str">
            <v>Noviembre</v>
          </cell>
          <cell r="C41">
            <v>6593</v>
          </cell>
          <cell r="I41">
            <v>5918</v>
          </cell>
          <cell r="K41">
            <v>4448</v>
          </cell>
          <cell r="M41">
            <v>7338</v>
          </cell>
          <cell r="N41">
            <v>0.64973021582733814</v>
          </cell>
          <cell r="O41">
            <v>0.11299863491581985</v>
          </cell>
        </row>
        <row r="42">
          <cell r="B42" t="str">
            <v>Diciembre</v>
          </cell>
          <cell r="C42">
            <v>6906</v>
          </cell>
          <cell r="I42">
            <v>6120</v>
          </cell>
          <cell r="K42">
            <v>4800</v>
          </cell>
          <cell r="M42">
            <v>6283</v>
          </cell>
          <cell r="N42">
            <v>0.30895833333333322</v>
          </cell>
          <cell r="O42">
            <v>-9.0211410367796119E-2</v>
          </cell>
        </row>
        <row r="43">
          <cell r="C43">
            <v>72932</v>
          </cell>
          <cell r="I43">
            <v>70951</v>
          </cell>
          <cell r="K43">
            <v>72432</v>
          </cell>
          <cell r="M43">
            <v>71061</v>
          </cell>
          <cell r="N43">
            <v>-1.8928098078197508E-2</v>
          </cell>
          <cell r="O43">
            <v>-2.5654033894586759E-2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2840</v>
          </cell>
          <cell r="I53">
            <v>2810</v>
          </cell>
          <cell r="K53">
            <v>3391</v>
          </cell>
          <cell r="M53">
            <v>2615</v>
          </cell>
          <cell r="N53">
            <v>-0.22884104983780595</v>
          </cell>
          <cell r="O53">
            <v>-7.9225352112676006E-2</v>
          </cell>
        </row>
        <row r="54">
          <cell r="B54" t="str">
            <v>Febrero</v>
          </cell>
          <cell r="C54">
            <v>3192</v>
          </cell>
          <cell r="I54">
            <v>2634</v>
          </cell>
          <cell r="K54">
            <v>4989</v>
          </cell>
          <cell r="M54">
            <v>3734</v>
          </cell>
          <cell r="N54">
            <v>-0.25155341751854077</v>
          </cell>
          <cell r="O54">
            <v>0.16979949874686717</v>
          </cell>
        </row>
        <row r="55">
          <cell r="B55" t="str">
            <v>Marzo</v>
          </cell>
          <cell r="C55">
            <v>3298</v>
          </cell>
          <cell r="I55">
            <v>2645</v>
          </cell>
          <cell r="K55">
            <v>5342</v>
          </cell>
          <cell r="M55">
            <v>3989</v>
          </cell>
          <cell r="N55">
            <v>-0.2532759266192437</v>
          </cell>
          <cell r="O55">
            <v>0.20952092177077009</v>
          </cell>
        </row>
        <row r="56">
          <cell r="B56" t="str">
            <v>Abril</v>
          </cell>
          <cell r="C56">
            <v>4148</v>
          </cell>
          <cell r="I56">
            <v>3480</v>
          </cell>
          <cell r="K56">
            <v>4282</v>
          </cell>
          <cell r="M56">
            <v>4847</v>
          </cell>
          <cell r="N56">
            <v>0.13194768799626333</v>
          </cell>
          <cell r="O56">
            <v>0.16851494696239144</v>
          </cell>
        </row>
        <row r="57">
          <cell r="B57" t="str">
            <v>Mayo</v>
          </cell>
          <cell r="C57">
            <v>4380</v>
          </cell>
          <cell r="I57">
            <v>3533</v>
          </cell>
          <cell r="K57">
            <v>5072</v>
          </cell>
          <cell r="M57">
            <v>4477</v>
          </cell>
          <cell r="N57">
            <v>-0.11731072555205047</v>
          </cell>
          <cell r="O57">
            <v>2.2146118721461105E-2</v>
          </cell>
        </row>
        <row r="58">
          <cell r="B58" t="str">
            <v>Junio</v>
          </cell>
          <cell r="C58">
            <v>3283</v>
          </cell>
          <cell r="I58">
            <v>3726</v>
          </cell>
          <cell r="K58">
            <v>5380</v>
          </cell>
          <cell r="M58">
            <v>4983</v>
          </cell>
          <cell r="N58">
            <v>-7.3791821561338344E-2</v>
          </cell>
          <cell r="O58">
            <v>0.51781906792567778</v>
          </cell>
        </row>
        <row r="59">
          <cell r="B59" t="str">
            <v>Julio</v>
          </cell>
          <cell r="C59">
            <v>3523</v>
          </cell>
          <cell r="I59">
            <v>3912</v>
          </cell>
          <cell r="K59">
            <v>4305</v>
          </cell>
          <cell r="M59">
            <v>4074</v>
          </cell>
          <cell r="N59">
            <v>-5.3658536585365901E-2</v>
          </cell>
          <cell r="O59">
            <v>0.15640079477717861</v>
          </cell>
        </row>
        <row r="60">
          <cell r="B60" t="str">
            <v>Agosto</v>
          </cell>
          <cell r="C60">
            <v>3416</v>
          </cell>
          <cell r="I60">
            <v>3999</v>
          </cell>
          <cell r="K60">
            <v>4444</v>
          </cell>
          <cell r="M60">
            <v>3603</v>
          </cell>
          <cell r="N60">
            <v>-0.1892439243924392</v>
          </cell>
          <cell r="O60">
            <v>5.4742388758782123E-2</v>
          </cell>
        </row>
        <row r="61">
          <cell r="B61" t="str">
            <v>Septiembre</v>
          </cell>
          <cell r="C61">
            <v>2893</v>
          </cell>
          <cell r="I61">
            <v>3921</v>
          </cell>
          <cell r="K61">
            <v>4892</v>
          </cell>
          <cell r="M61">
            <v>4736</v>
          </cell>
          <cell r="N61">
            <v>-3.1888798037612465E-2</v>
          </cell>
          <cell r="O61">
            <v>0.63705496024887664</v>
          </cell>
        </row>
        <row r="62">
          <cell r="B62" t="str">
            <v>Octubre</v>
          </cell>
          <cell r="C62">
            <v>2880</v>
          </cell>
          <cell r="I62">
            <v>3593</v>
          </cell>
          <cell r="K62">
            <v>4470</v>
          </cell>
          <cell r="M62">
            <v>4427</v>
          </cell>
          <cell r="N62">
            <v>-9.6196868008948666E-3</v>
          </cell>
          <cell r="O62">
            <v>0.53715277777777781</v>
          </cell>
        </row>
        <row r="63">
          <cell r="B63" t="str">
            <v>Noviembre</v>
          </cell>
          <cell r="C63">
            <v>3283</v>
          </cell>
          <cell r="I63">
            <v>3349</v>
          </cell>
          <cell r="K63">
            <v>3373</v>
          </cell>
          <cell r="M63">
            <v>4221</v>
          </cell>
          <cell r="N63">
            <v>0.25140824192113853</v>
          </cell>
          <cell r="O63">
            <v>0.28571428571428581</v>
          </cell>
        </row>
        <row r="64">
          <cell r="B64" t="str">
            <v>Diciembre</v>
          </cell>
          <cell r="C64">
            <v>2793</v>
          </cell>
          <cell r="I64">
            <v>3121</v>
          </cell>
          <cell r="K64">
            <v>2886</v>
          </cell>
          <cell r="M64">
            <v>3709</v>
          </cell>
          <cell r="N64">
            <v>0.28516978516978519</v>
          </cell>
          <cell r="O64">
            <v>0.32796276405298963</v>
          </cell>
        </row>
        <row r="65">
          <cell r="C65">
            <v>39929</v>
          </cell>
          <cell r="I65">
            <v>40723</v>
          </cell>
          <cell r="K65">
            <v>52826</v>
          </cell>
          <cell r="M65">
            <v>49415</v>
          </cell>
          <cell r="N65">
            <v>-6.4570476659220888E-2</v>
          </cell>
          <cell r="O65">
            <v>0.23757168974930498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2396</v>
          </cell>
          <cell r="I75">
            <v>2071</v>
          </cell>
          <cell r="K75">
            <v>2249</v>
          </cell>
          <cell r="M75">
            <v>1215</v>
          </cell>
          <cell r="N75">
            <v>-0.45975989328590483</v>
          </cell>
          <cell r="O75">
            <v>-0.49290484140233726</v>
          </cell>
        </row>
        <row r="76">
          <cell r="B76" t="str">
            <v>Febrero</v>
          </cell>
          <cell r="C76">
            <v>2306</v>
          </cell>
          <cell r="I76">
            <v>1841</v>
          </cell>
          <cell r="K76">
            <v>748</v>
          </cell>
          <cell r="M76">
            <v>1249</v>
          </cell>
          <cell r="N76">
            <v>0.66978609625668439</v>
          </cell>
          <cell r="O76">
            <v>-0.45836947094535996</v>
          </cell>
        </row>
        <row r="77">
          <cell r="B77" t="str">
            <v>Marzo</v>
          </cell>
          <cell r="C77">
            <v>2302</v>
          </cell>
          <cell r="I77">
            <v>2794</v>
          </cell>
          <cell r="K77">
            <v>1106</v>
          </cell>
          <cell r="M77">
            <v>1224</v>
          </cell>
          <cell r="N77">
            <v>0.10669077757685352</v>
          </cell>
          <cell r="O77">
            <v>-0.46828844483058207</v>
          </cell>
        </row>
        <row r="78">
          <cell r="B78" t="str">
            <v>Abril</v>
          </cell>
          <cell r="C78">
            <v>2143</v>
          </cell>
          <cell r="I78">
            <v>2457</v>
          </cell>
          <cell r="K78">
            <v>1949</v>
          </cell>
          <cell r="M78">
            <v>1108</v>
          </cell>
          <cell r="N78">
            <v>-0.43150333504361216</v>
          </cell>
          <cell r="O78">
            <v>-0.48296780214652357</v>
          </cell>
        </row>
        <row r="79">
          <cell r="B79" t="str">
            <v>Mayo</v>
          </cell>
          <cell r="C79">
            <v>2588</v>
          </cell>
          <cell r="I79">
            <v>1685</v>
          </cell>
          <cell r="K79">
            <v>2115</v>
          </cell>
          <cell r="M79">
            <v>2258</v>
          </cell>
          <cell r="N79">
            <v>6.7612293144208024E-2</v>
          </cell>
          <cell r="O79">
            <v>-0.12751159196290573</v>
          </cell>
        </row>
        <row r="80">
          <cell r="B80" t="str">
            <v>Junio</v>
          </cell>
          <cell r="C80">
            <v>2770</v>
          </cell>
          <cell r="I80">
            <v>4228</v>
          </cell>
          <cell r="K80">
            <v>1166</v>
          </cell>
          <cell r="M80">
            <v>1164</v>
          </cell>
          <cell r="N80">
            <v>-1.7152658662092923E-3</v>
          </cell>
          <cell r="O80">
            <v>-0.57978339350180508</v>
          </cell>
        </row>
        <row r="81">
          <cell r="B81" t="str">
            <v>Julio</v>
          </cell>
          <cell r="C81">
            <v>2820</v>
          </cell>
          <cell r="I81">
            <v>2851</v>
          </cell>
          <cell r="K81">
            <v>2003</v>
          </cell>
          <cell r="M81">
            <v>2667</v>
          </cell>
          <cell r="N81">
            <v>0.33150274588117834</v>
          </cell>
          <cell r="O81">
            <v>-5.4255319148936221E-2</v>
          </cell>
        </row>
        <row r="82">
          <cell r="B82" t="str">
            <v>Agosto</v>
          </cell>
          <cell r="C82">
            <v>2886</v>
          </cell>
          <cell r="I82">
            <v>2044</v>
          </cell>
          <cell r="K82">
            <v>2706</v>
          </cell>
          <cell r="M82">
            <v>1092</v>
          </cell>
          <cell r="N82">
            <v>-0.59645232815964522</v>
          </cell>
          <cell r="O82">
            <v>-0.6216216216216216</v>
          </cell>
        </row>
        <row r="83">
          <cell r="B83" t="str">
            <v>Septiembre</v>
          </cell>
          <cell r="C83">
            <v>2311</v>
          </cell>
          <cell r="I83">
            <v>2812</v>
          </cell>
          <cell r="K83">
            <v>1528</v>
          </cell>
          <cell r="M83">
            <v>2671</v>
          </cell>
          <cell r="N83">
            <v>0.74803664921465973</v>
          </cell>
          <cell r="O83">
            <v>0.15577672003461696</v>
          </cell>
        </row>
        <row r="84">
          <cell r="B84" t="str">
            <v>Octubre</v>
          </cell>
          <cell r="C84">
            <v>3058</v>
          </cell>
          <cell r="I84">
            <v>1877</v>
          </cell>
          <cell r="K84">
            <v>1047</v>
          </cell>
          <cell r="M84">
            <v>1307</v>
          </cell>
          <cell r="N84">
            <v>0.2483285577841452</v>
          </cell>
          <cell r="O84">
            <v>-0.5725964682799215</v>
          </cell>
        </row>
        <row r="85">
          <cell r="B85" t="str">
            <v>Noviembre</v>
          </cell>
          <cell r="C85">
            <v>3310</v>
          </cell>
          <cell r="I85">
            <v>2569</v>
          </cell>
          <cell r="K85">
            <v>1075</v>
          </cell>
          <cell r="M85">
            <v>3117</v>
          </cell>
          <cell r="N85">
            <v>1.8995348837209303</v>
          </cell>
          <cell r="O85">
            <v>-5.8308157099697833E-2</v>
          </cell>
        </row>
        <row r="86">
          <cell r="B86" t="str">
            <v>Diciembre</v>
          </cell>
          <cell r="C86">
            <v>4113</v>
          </cell>
          <cell r="I86">
            <v>2999</v>
          </cell>
          <cell r="K86">
            <v>1914</v>
          </cell>
          <cell r="M86">
            <v>2574</v>
          </cell>
          <cell r="N86">
            <v>0.34482758620689657</v>
          </cell>
          <cell r="O86">
            <v>-0.37417943107221008</v>
          </cell>
        </row>
        <row r="87">
          <cell r="C87">
            <v>33003</v>
          </cell>
          <cell r="I87">
            <v>30228</v>
          </cell>
          <cell r="K87">
            <v>19606</v>
          </cell>
          <cell r="M87">
            <v>21646</v>
          </cell>
          <cell r="N87">
            <v>0.10404978067938386</v>
          </cell>
          <cell r="O87">
            <v>-0.34412023149410664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7193</v>
          </cell>
          <cell r="I97">
            <v>6519</v>
          </cell>
          <cell r="K97">
            <v>8713</v>
          </cell>
          <cell r="M97">
            <v>10751</v>
          </cell>
          <cell r="N97">
            <v>0.23390336279123147</v>
          </cell>
          <cell r="O97">
            <v>0.49464757403030735</v>
          </cell>
        </row>
        <row r="98">
          <cell r="B98" t="str">
            <v>Febrero</v>
          </cell>
          <cell r="C98">
            <v>7955</v>
          </cell>
          <cell r="I98">
            <v>6908</v>
          </cell>
          <cell r="K98">
            <v>8514</v>
          </cell>
          <cell r="M98">
            <v>10155</v>
          </cell>
          <cell r="N98">
            <v>0.19274136715997181</v>
          </cell>
          <cell r="O98">
            <v>0.27655562539283474</v>
          </cell>
        </row>
        <row r="99">
          <cell r="B99" t="str">
            <v>Marzo</v>
          </cell>
          <cell r="C99">
            <v>8330</v>
          </cell>
          <cell r="I99">
            <v>7271</v>
          </cell>
          <cell r="K99">
            <v>9155</v>
          </cell>
          <cell r="M99">
            <v>10079</v>
          </cell>
          <cell r="N99">
            <v>0.10092845439650455</v>
          </cell>
          <cell r="O99">
            <v>0.20996398559423768</v>
          </cell>
        </row>
        <row r="100">
          <cell r="B100" t="str">
            <v>Abril</v>
          </cell>
          <cell r="C100">
            <v>5974</v>
          </cell>
          <cell r="I100">
            <v>6256</v>
          </cell>
          <cell r="K100">
            <v>6472</v>
          </cell>
          <cell r="M100">
            <v>7484</v>
          </cell>
          <cell r="N100">
            <v>0.15636588380716931</v>
          </cell>
          <cell r="O100">
            <v>0.25276196853029798</v>
          </cell>
        </row>
        <row r="101">
          <cell r="B101" t="str">
            <v>Mayo</v>
          </cell>
          <cell r="C101">
            <v>4374</v>
          </cell>
          <cell r="I101">
            <v>4867</v>
          </cell>
          <cell r="K101">
            <v>5606</v>
          </cell>
          <cell r="M101">
            <v>5778</v>
          </cell>
          <cell r="N101">
            <v>3.068141277203007E-2</v>
          </cell>
          <cell r="O101">
            <v>0.32098765432098775</v>
          </cell>
        </row>
        <row r="102">
          <cell r="B102" t="str">
            <v>Junio</v>
          </cell>
          <cell r="C102">
            <v>2472</v>
          </cell>
          <cell r="I102">
            <v>3323</v>
          </cell>
          <cell r="K102">
            <v>3827</v>
          </cell>
          <cell r="M102">
            <v>3968</v>
          </cell>
          <cell r="N102">
            <v>3.684348053305464E-2</v>
          </cell>
          <cell r="O102">
            <v>0.60517799352750812</v>
          </cell>
        </row>
        <row r="103">
          <cell r="B103" t="str">
            <v>Julio</v>
          </cell>
          <cell r="C103">
            <v>2842</v>
          </cell>
          <cell r="I103">
            <v>3947</v>
          </cell>
          <cell r="K103">
            <v>3286</v>
          </cell>
          <cell r="M103">
            <v>3399</v>
          </cell>
          <cell r="N103">
            <v>3.438831405964704E-2</v>
          </cell>
          <cell r="O103">
            <v>0.19598874032371572</v>
          </cell>
        </row>
        <row r="104">
          <cell r="B104" t="str">
            <v>Agosto</v>
          </cell>
          <cell r="C104">
            <v>2874</v>
          </cell>
          <cell r="I104">
            <v>4227</v>
          </cell>
          <cell r="K104">
            <v>4721</v>
          </cell>
          <cell r="M104">
            <v>4564</v>
          </cell>
          <cell r="N104">
            <v>-3.325566617242115E-2</v>
          </cell>
          <cell r="O104">
            <v>0.58803061934585954</v>
          </cell>
        </row>
        <row r="105">
          <cell r="B105" t="str">
            <v>Septiembre</v>
          </cell>
          <cell r="C105">
            <v>2799</v>
          </cell>
          <cell r="I105">
            <v>4234</v>
          </cell>
          <cell r="K105">
            <v>4186</v>
          </cell>
          <cell r="M105">
            <v>3938</v>
          </cell>
          <cell r="N105">
            <v>-5.9245102723363585E-2</v>
          </cell>
          <cell r="O105">
            <v>0.40693104680242942</v>
          </cell>
        </row>
        <row r="106">
          <cell r="B106" t="str">
            <v>Octubre</v>
          </cell>
          <cell r="C106">
            <v>4698</v>
          </cell>
          <cell r="I106">
            <v>6125</v>
          </cell>
          <cell r="K106">
            <v>5590</v>
          </cell>
          <cell r="M106">
            <v>6453</v>
          </cell>
          <cell r="N106">
            <v>0.15438282647584978</v>
          </cell>
          <cell r="O106">
            <v>0.37356321839080464</v>
          </cell>
        </row>
        <row r="107">
          <cell r="B107" t="str">
            <v>Noviembre</v>
          </cell>
          <cell r="C107">
            <v>7569</v>
          </cell>
          <cell r="I107">
            <v>7135</v>
          </cell>
          <cell r="K107">
            <v>8768</v>
          </cell>
          <cell r="M107">
            <v>7634</v>
          </cell>
          <cell r="N107">
            <v>-0.12933394160583944</v>
          </cell>
          <cell r="O107">
            <v>8.5876601928920326E-3</v>
          </cell>
        </row>
        <row r="108">
          <cell r="B108" t="str">
            <v>Diciembre</v>
          </cell>
          <cell r="C108">
            <v>6114</v>
          </cell>
          <cell r="I108">
            <v>5994</v>
          </cell>
          <cell r="K108">
            <v>7064</v>
          </cell>
          <cell r="M108">
            <v>7036</v>
          </cell>
          <cell r="N108">
            <v>-3.9637599093997888E-3</v>
          </cell>
          <cell r="O108">
            <v>0.15080143931959444</v>
          </cell>
        </row>
        <row r="109">
          <cell r="C109">
            <v>63194</v>
          </cell>
          <cell r="I109">
            <v>66806</v>
          </cell>
          <cell r="K109">
            <v>75902</v>
          </cell>
          <cell r="M109">
            <v>81239</v>
          </cell>
          <cell r="N109">
            <v>7.0314352717978368E-2</v>
          </cell>
          <cell r="O109">
            <v>0.2855492610057917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1359</v>
          </cell>
          <cell r="I119">
            <v>1082</v>
          </cell>
          <cell r="K119">
            <v>1714</v>
          </cell>
          <cell r="M119">
            <v>1480</v>
          </cell>
          <cell r="N119">
            <v>-0.13652275379229872</v>
          </cell>
          <cell r="O119">
            <v>8.9036055923473079E-2</v>
          </cell>
        </row>
        <row r="120">
          <cell r="B120" t="str">
            <v>Febrero</v>
          </cell>
          <cell r="C120">
            <v>1613</v>
          </cell>
          <cell r="I120">
            <v>1253</v>
          </cell>
          <cell r="K120">
            <v>1744</v>
          </cell>
          <cell r="M120">
            <v>2068</v>
          </cell>
          <cell r="N120">
            <v>0.18577981651376141</v>
          </cell>
          <cell r="O120">
            <v>0.28208307501549901</v>
          </cell>
        </row>
        <row r="121">
          <cell r="B121" t="str">
            <v>Marzo</v>
          </cell>
          <cell r="C121">
            <v>1121</v>
          </cell>
          <cell r="I121">
            <v>1088</v>
          </cell>
          <cell r="K121">
            <v>1558</v>
          </cell>
          <cell r="M121">
            <v>1890</v>
          </cell>
          <cell r="N121">
            <v>0.21309370988446719</v>
          </cell>
          <cell r="O121">
            <v>0.68599464763603923</v>
          </cell>
        </row>
        <row r="122">
          <cell r="B122" t="str">
            <v>Abril</v>
          </cell>
          <cell r="C122">
            <v>616</v>
          </cell>
          <cell r="I122">
            <v>541</v>
          </cell>
          <cell r="K122">
            <v>682</v>
          </cell>
          <cell r="M122">
            <v>1379</v>
          </cell>
          <cell r="N122">
            <v>1.0219941348973607</v>
          </cell>
          <cell r="O122">
            <v>1.2386363636363638</v>
          </cell>
        </row>
        <row r="123">
          <cell r="B123" t="str">
            <v>Mayo</v>
          </cell>
          <cell r="C123">
            <v>420</v>
          </cell>
          <cell r="I123">
            <v>524</v>
          </cell>
          <cell r="K123">
            <v>550</v>
          </cell>
          <cell r="M123">
            <v>732</v>
          </cell>
          <cell r="N123">
            <v>0.33090909090909082</v>
          </cell>
          <cell r="O123">
            <v>0.74285714285714288</v>
          </cell>
        </row>
        <row r="124">
          <cell r="B124" t="str">
            <v>Junio</v>
          </cell>
          <cell r="C124">
            <v>198</v>
          </cell>
          <cell r="I124">
            <v>530</v>
          </cell>
          <cell r="K124">
            <v>510</v>
          </cell>
          <cell r="M124">
            <v>471</v>
          </cell>
          <cell r="N124">
            <v>-7.6470588235294068E-2</v>
          </cell>
          <cell r="O124">
            <v>1.3787878787878789</v>
          </cell>
        </row>
        <row r="125">
          <cell r="B125" t="str">
            <v>Julio</v>
          </cell>
          <cell r="C125">
            <v>319</v>
          </cell>
          <cell r="I125">
            <v>456</v>
          </cell>
          <cell r="K125">
            <v>444</v>
          </cell>
          <cell r="M125">
            <v>401</v>
          </cell>
          <cell r="N125">
            <v>-9.6846846846846857E-2</v>
          </cell>
          <cell r="O125">
            <v>0.25705329153605017</v>
          </cell>
        </row>
        <row r="126">
          <cell r="B126" t="str">
            <v>Agosto</v>
          </cell>
          <cell r="C126">
            <v>223</v>
          </cell>
          <cell r="I126">
            <v>482</v>
          </cell>
          <cell r="K126">
            <v>571</v>
          </cell>
          <cell r="M126">
            <v>572</v>
          </cell>
          <cell r="N126">
            <v>1.7513134851139256E-3</v>
          </cell>
          <cell r="O126">
            <v>1.5650224215246635</v>
          </cell>
        </row>
        <row r="127">
          <cell r="B127" t="str">
            <v>Septiembre</v>
          </cell>
          <cell r="C127">
            <v>369</v>
          </cell>
          <cell r="I127">
            <v>722</v>
          </cell>
          <cell r="K127">
            <v>664</v>
          </cell>
          <cell r="M127">
            <v>519</v>
          </cell>
          <cell r="N127">
            <v>-0.21837349397590367</v>
          </cell>
          <cell r="O127">
            <v>0.4065040650406504</v>
          </cell>
        </row>
        <row r="128">
          <cell r="B128" t="str">
            <v>Octubre</v>
          </cell>
          <cell r="C128">
            <v>312</v>
          </cell>
          <cell r="I128">
            <v>676</v>
          </cell>
          <cell r="K128">
            <v>658</v>
          </cell>
          <cell r="M128">
            <v>850</v>
          </cell>
          <cell r="N128">
            <v>0.29179331306990886</v>
          </cell>
          <cell r="O128">
            <v>1.7243589743589745</v>
          </cell>
        </row>
        <row r="129">
          <cell r="B129" t="str">
            <v>Noviembre</v>
          </cell>
          <cell r="C129">
            <v>765</v>
          </cell>
          <cell r="I129">
            <v>947</v>
          </cell>
          <cell r="K129">
            <v>849</v>
          </cell>
          <cell r="M129">
            <v>1075</v>
          </cell>
          <cell r="N129">
            <v>0.26619552414605407</v>
          </cell>
          <cell r="O129">
            <v>0.40522875816993453</v>
          </cell>
        </row>
        <row r="130">
          <cell r="B130" t="str">
            <v>Diciembre</v>
          </cell>
          <cell r="C130">
            <v>767</v>
          </cell>
          <cell r="I130">
            <v>948</v>
          </cell>
          <cell r="K130">
            <v>1233</v>
          </cell>
          <cell r="M130">
            <v>859</v>
          </cell>
          <cell r="N130">
            <v>-0.30332522303325227</v>
          </cell>
          <cell r="O130">
            <v>0.11994784876140807</v>
          </cell>
        </row>
        <row r="131">
          <cell r="C131">
            <v>8082</v>
          </cell>
          <cell r="I131">
            <v>9249</v>
          </cell>
          <cell r="K131">
            <v>11177</v>
          </cell>
          <cell r="M131">
            <v>12296</v>
          </cell>
          <cell r="N131">
            <v>0.10011631028003931</v>
          </cell>
          <cell r="O131">
            <v>0.52140559267508046</v>
          </cell>
        </row>
        <row r="139">
          <cell r="C139">
            <v>2019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2478</v>
          </cell>
          <cell r="I141">
            <v>1768</v>
          </cell>
          <cell r="K141">
            <v>2687</v>
          </cell>
          <cell r="M141">
            <v>3551</v>
          </cell>
          <cell r="N141">
            <v>0.32154819501302567</v>
          </cell>
          <cell r="O141">
            <v>0.4330104923325262</v>
          </cell>
        </row>
        <row r="142">
          <cell r="B142" t="str">
            <v>Febrero</v>
          </cell>
          <cell r="C142">
            <v>2866</v>
          </cell>
          <cell r="I142">
            <v>2351</v>
          </cell>
          <cell r="K142">
            <v>2836</v>
          </cell>
          <cell r="M142">
            <v>3116</v>
          </cell>
          <cell r="N142">
            <v>9.8730606488011352E-2</v>
          </cell>
          <cell r="O142">
            <v>8.7229588276343417E-2</v>
          </cell>
        </row>
        <row r="143">
          <cell r="B143" t="str">
            <v>Marzo</v>
          </cell>
          <cell r="C143">
            <v>3115</v>
          </cell>
          <cell r="I143">
            <v>2524</v>
          </cell>
          <cell r="K143">
            <v>2988</v>
          </cell>
          <cell r="M143">
            <v>3366</v>
          </cell>
          <cell r="N143">
            <v>0.12650602409638556</v>
          </cell>
          <cell r="O143">
            <v>8.0577849117174916E-2</v>
          </cell>
        </row>
        <row r="144">
          <cell r="B144" t="str">
            <v>Abril</v>
          </cell>
          <cell r="C144">
            <v>2355</v>
          </cell>
          <cell r="I144">
            <v>2322</v>
          </cell>
          <cell r="K144">
            <v>2380</v>
          </cell>
          <cell r="M144">
            <v>2313</v>
          </cell>
          <cell r="N144">
            <v>-2.8151260504201692E-2</v>
          </cell>
          <cell r="O144">
            <v>-1.7834394904458595E-2</v>
          </cell>
        </row>
        <row r="145">
          <cell r="B145" t="str">
            <v>Mayo</v>
          </cell>
          <cell r="C145">
            <v>1669</v>
          </cell>
          <cell r="I145">
            <v>1417</v>
          </cell>
          <cell r="K145">
            <v>1273</v>
          </cell>
          <cell r="M145">
            <v>1592</v>
          </cell>
          <cell r="N145">
            <v>0.25058915946582871</v>
          </cell>
          <cell r="O145">
            <v>-4.6135410425404477E-2</v>
          </cell>
        </row>
        <row r="146">
          <cell r="B146" t="str">
            <v>Junio</v>
          </cell>
          <cell r="C146">
            <v>365</v>
          </cell>
          <cell r="I146">
            <v>894</v>
          </cell>
          <cell r="K146">
            <v>831</v>
          </cell>
          <cell r="M146">
            <v>1011</v>
          </cell>
          <cell r="N146">
            <v>0.21660649819494582</v>
          </cell>
          <cell r="O146">
            <v>1.7698630136986302</v>
          </cell>
        </row>
        <row r="147">
          <cell r="B147" t="str">
            <v>Julio</v>
          </cell>
          <cell r="C147">
            <v>235</v>
          </cell>
          <cell r="I147">
            <v>945</v>
          </cell>
          <cell r="K147">
            <v>427</v>
          </cell>
          <cell r="M147">
            <v>454</v>
          </cell>
          <cell r="N147">
            <v>6.3231850117096089E-2</v>
          </cell>
          <cell r="O147">
            <v>0.93191489361702118</v>
          </cell>
        </row>
        <row r="148">
          <cell r="B148" t="str">
            <v>Agosto</v>
          </cell>
          <cell r="C148">
            <v>549</v>
          </cell>
          <cell r="I148">
            <v>1073</v>
          </cell>
          <cell r="K148">
            <v>1227</v>
          </cell>
          <cell r="M148">
            <v>1129</v>
          </cell>
          <cell r="N148">
            <v>-7.9869600651996775E-2</v>
          </cell>
          <cell r="O148">
            <v>1.0564663023679417</v>
          </cell>
        </row>
        <row r="149">
          <cell r="B149" t="str">
            <v>Septiembre</v>
          </cell>
          <cell r="C149">
            <v>592</v>
          </cell>
          <cell r="I149">
            <v>1386</v>
          </cell>
          <cell r="K149">
            <v>1288</v>
          </cell>
          <cell r="M149">
            <v>1311</v>
          </cell>
          <cell r="N149">
            <v>1.7857142857142794E-2</v>
          </cell>
          <cell r="O149">
            <v>1.2145270270270272</v>
          </cell>
        </row>
        <row r="150">
          <cell r="B150" t="str">
            <v>Octubre</v>
          </cell>
          <cell r="C150">
            <v>1681</v>
          </cell>
          <cell r="I150">
            <v>2114</v>
          </cell>
          <cell r="K150">
            <v>1758</v>
          </cell>
          <cell r="M150">
            <v>1824</v>
          </cell>
          <cell r="N150">
            <v>3.7542662116040848E-2</v>
          </cell>
          <cell r="O150">
            <v>8.5068411659726451E-2</v>
          </cell>
        </row>
        <row r="151">
          <cell r="B151" t="str">
            <v>Noviembre</v>
          </cell>
          <cell r="C151">
            <v>3204</v>
          </cell>
          <cell r="I151">
            <v>2423</v>
          </cell>
          <cell r="K151">
            <v>2908</v>
          </cell>
          <cell r="M151">
            <v>2912</v>
          </cell>
          <cell r="N151">
            <v>1.3755158184318717E-3</v>
          </cell>
          <cell r="O151">
            <v>-9.1136079900124844E-2</v>
          </cell>
        </row>
        <row r="152">
          <cell r="B152" t="str">
            <v>Diciembre</v>
          </cell>
          <cell r="C152">
            <v>2257</v>
          </cell>
          <cell r="I152">
            <v>1833</v>
          </cell>
          <cell r="K152">
            <v>2036</v>
          </cell>
          <cell r="M152">
            <v>2476</v>
          </cell>
          <cell r="N152">
            <v>0.21611001964636545</v>
          </cell>
          <cell r="O152">
            <v>9.7031457687195344E-2</v>
          </cell>
        </row>
        <row r="153">
          <cell r="C153">
            <v>21366</v>
          </cell>
          <cell r="I153">
            <v>21050</v>
          </cell>
          <cell r="K153">
            <v>22639</v>
          </cell>
          <cell r="M153">
            <v>25055</v>
          </cell>
          <cell r="N153">
            <v>0.10671849463315519</v>
          </cell>
          <cell r="O153">
            <v>0.17265749321351676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720</v>
          </cell>
          <cell r="I163">
            <v>771</v>
          </cell>
          <cell r="K163">
            <v>1006</v>
          </cell>
          <cell r="M163">
            <v>991</v>
          </cell>
          <cell r="N163">
            <v>-1.491053677932408E-2</v>
          </cell>
          <cell r="O163">
            <v>0.37638888888888888</v>
          </cell>
        </row>
        <row r="164">
          <cell r="B164" t="str">
            <v>Febrero</v>
          </cell>
          <cell r="C164">
            <v>948</v>
          </cell>
          <cell r="I164">
            <v>863</v>
          </cell>
          <cell r="K164">
            <v>1019</v>
          </cell>
          <cell r="M164">
            <v>1220</v>
          </cell>
          <cell r="N164">
            <v>0.19725220804710508</v>
          </cell>
          <cell r="O164">
            <v>0.28691983122362874</v>
          </cell>
        </row>
        <row r="165">
          <cell r="B165" t="str">
            <v>Marzo</v>
          </cell>
          <cell r="C165">
            <v>1044</v>
          </cell>
          <cell r="I165">
            <v>945</v>
          </cell>
          <cell r="K165">
            <v>1138</v>
          </cell>
          <cell r="M165">
            <v>1305</v>
          </cell>
          <cell r="N165">
            <v>0.14674868189806678</v>
          </cell>
          <cell r="O165">
            <v>0.25</v>
          </cell>
        </row>
        <row r="166">
          <cell r="B166" t="str">
            <v>Abril</v>
          </cell>
          <cell r="C166">
            <v>826</v>
          </cell>
          <cell r="I166">
            <v>745</v>
          </cell>
          <cell r="K166">
            <v>650</v>
          </cell>
          <cell r="M166">
            <v>832</v>
          </cell>
          <cell r="N166">
            <v>0.28000000000000003</v>
          </cell>
          <cell r="O166">
            <v>7.2639225181598821E-3</v>
          </cell>
        </row>
        <row r="167">
          <cell r="B167" t="str">
            <v>Mayo</v>
          </cell>
          <cell r="C167">
            <v>715</v>
          </cell>
          <cell r="I167">
            <v>572</v>
          </cell>
          <cell r="K167">
            <v>732</v>
          </cell>
          <cell r="M167">
            <v>862</v>
          </cell>
          <cell r="N167">
            <v>0.17759562841530063</v>
          </cell>
          <cell r="O167">
            <v>0.20559440559440567</v>
          </cell>
        </row>
        <row r="168">
          <cell r="B168" t="str">
            <v>Junio</v>
          </cell>
          <cell r="C168">
            <v>429</v>
          </cell>
          <cell r="I168">
            <v>278</v>
          </cell>
          <cell r="K168">
            <v>374</v>
          </cell>
          <cell r="M168">
            <v>426</v>
          </cell>
          <cell r="N168">
            <v>0.1390374331550801</v>
          </cell>
          <cell r="O168">
            <v>-6.9930069930069783E-3</v>
          </cell>
        </row>
        <row r="169">
          <cell r="B169" t="str">
            <v>Julio</v>
          </cell>
          <cell r="C169">
            <v>548</v>
          </cell>
          <cell r="I169">
            <v>580</v>
          </cell>
          <cell r="K169">
            <v>379</v>
          </cell>
          <cell r="M169">
            <v>596</v>
          </cell>
          <cell r="N169">
            <v>0.57255936675461738</v>
          </cell>
          <cell r="O169">
            <v>8.7591240875912302E-2</v>
          </cell>
        </row>
        <row r="170">
          <cell r="B170" t="str">
            <v>Agosto</v>
          </cell>
          <cell r="C170">
            <v>723</v>
          </cell>
          <cell r="I170">
            <v>860</v>
          </cell>
          <cell r="K170">
            <v>734</v>
          </cell>
          <cell r="M170">
            <v>989</v>
          </cell>
          <cell r="N170">
            <v>0.34741144414168934</v>
          </cell>
          <cell r="O170">
            <v>0.36791147994467499</v>
          </cell>
        </row>
        <row r="171">
          <cell r="B171" t="str">
            <v>Septiembre</v>
          </cell>
          <cell r="C171">
            <v>504</v>
          </cell>
          <cell r="I171">
            <v>390</v>
          </cell>
          <cell r="K171">
            <v>486</v>
          </cell>
          <cell r="M171">
            <v>421</v>
          </cell>
          <cell r="N171">
            <v>-0.13374485596707819</v>
          </cell>
          <cell r="O171">
            <v>-0.16468253968253965</v>
          </cell>
        </row>
        <row r="172">
          <cell r="B172" t="str">
            <v>Octubre</v>
          </cell>
          <cell r="C172">
            <v>638</v>
          </cell>
          <cell r="I172">
            <v>484</v>
          </cell>
          <cell r="K172">
            <v>565</v>
          </cell>
          <cell r="M172">
            <v>622</v>
          </cell>
          <cell r="N172">
            <v>0.10088495575221246</v>
          </cell>
          <cell r="O172">
            <v>-2.5078369905956133E-2</v>
          </cell>
        </row>
        <row r="173">
          <cell r="B173" t="str">
            <v>Noviembre</v>
          </cell>
          <cell r="C173">
            <v>727</v>
          </cell>
          <cell r="I173">
            <v>676</v>
          </cell>
          <cell r="K173">
            <v>1140</v>
          </cell>
          <cell r="M173">
            <v>772</v>
          </cell>
          <cell r="N173">
            <v>-0.32280701754385965</v>
          </cell>
          <cell r="O173">
            <v>6.1898211829436001E-2</v>
          </cell>
        </row>
        <row r="174">
          <cell r="B174" t="str">
            <v>Diciembre</v>
          </cell>
          <cell r="C174">
            <v>835</v>
          </cell>
          <cell r="I174">
            <v>717</v>
          </cell>
          <cell r="K174">
            <v>679</v>
          </cell>
          <cell r="M174">
            <v>714</v>
          </cell>
          <cell r="N174">
            <v>5.1546391752577359E-2</v>
          </cell>
          <cell r="O174">
            <v>-0.14491017964071862</v>
          </cell>
        </row>
        <row r="175">
          <cell r="C175">
            <v>8657</v>
          </cell>
          <cell r="I175">
            <v>7881</v>
          </cell>
          <cell r="K175">
            <v>8902</v>
          </cell>
          <cell r="M175">
            <v>9750</v>
          </cell>
          <cell r="N175">
            <v>9.5259492248932931E-2</v>
          </cell>
          <cell r="O175">
            <v>0.12625620884833078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191</v>
          </cell>
          <cell r="I185">
            <v>235</v>
          </cell>
          <cell r="K185">
            <v>204</v>
          </cell>
          <cell r="M185">
            <v>391</v>
          </cell>
          <cell r="N185">
            <v>0.91666666666666674</v>
          </cell>
          <cell r="O185">
            <v>1.0471204188481678</v>
          </cell>
        </row>
        <row r="186">
          <cell r="B186" t="str">
            <v>Febrero</v>
          </cell>
          <cell r="C186">
            <v>192</v>
          </cell>
          <cell r="I186">
            <v>237</v>
          </cell>
          <cell r="K186">
            <v>99</v>
          </cell>
          <cell r="M186">
            <v>311</v>
          </cell>
          <cell r="N186">
            <v>2.1414141414141414</v>
          </cell>
          <cell r="O186">
            <v>0.61979166666666674</v>
          </cell>
        </row>
        <row r="187">
          <cell r="B187" t="str">
            <v>Marzo</v>
          </cell>
          <cell r="C187">
            <v>234</v>
          </cell>
          <cell r="I187">
            <v>269</v>
          </cell>
          <cell r="K187">
            <v>302</v>
          </cell>
          <cell r="M187">
            <v>283</v>
          </cell>
          <cell r="N187">
            <v>-6.29139072847682E-2</v>
          </cell>
          <cell r="O187">
            <v>0.20940170940170932</v>
          </cell>
        </row>
        <row r="188">
          <cell r="B188" t="str">
            <v>Abril</v>
          </cell>
          <cell r="C188">
            <v>119</v>
          </cell>
          <cell r="I188">
            <v>157</v>
          </cell>
          <cell r="K188">
            <v>114</v>
          </cell>
          <cell r="M188">
            <v>234</v>
          </cell>
          <cell r="N188">
            <v>1.0526315789473686</v>
          </cell>
          <cell r="O188">
            <v>0.96638655462184864</v>
          </cell>
        </row>
        <row r="189">
          <cell r="B189" t="str">
            <v>Mayo</v>
          </cell>
          <cell r="C189">
            <v>80</v>
          </cell>
          <cell r="I189">
            <v>104</v>
          </cell>
          <cell r="K189">
            <v>83</v>
          </cell>
          <cell r="M189">
            <v>66</v>
          </cell>
          <cell r="N189">
            <v>-0.20481927710843373</v>
          </cell>
          <cell r="O189">
            <v>-0.17500000000000004</v>
          </cell>
        </row>
        <row r="190">
          <cell r="B190" t="str">
            <v>junio</v>
          </cell>
          <cell r="C190">
            <v>84</v>
          </cell>
          <cell r="I190">
            <v>70</v>
          </cell>
          <cell r="K190">
            <v>73</v>
          </cell>
          <cell r="M190">
            <v>55</v>
          </cell>
          <cell r="N190">
            <v>-0.24657534246575341</v>
          </cell>
          <cell r="O190">
            <v>-0.34523809523809523</v>
          </cell>
        </row>
        <row r="191">
          <cell r="B191" t="str">
            <v>Julio</v>
          </cell>
          <cell r="C191">
            <v>43</v>
          </cell>
          <cell r="I191">
            <v>209</v>
          </cell>
          <cell r="K191">
            <v>111</v>
          </cell>
          <cell r="M191">
            <v>59</v>
          </cell>
          <cell r="N191">
            <v>-0.46846846846846846</v>
          </cell>
          <cell r="O191">
            <v>0.37209302325581395</v>
          </cell>
        </row>
        <row r="192">
          <cell r="B192" t="str">
            <v>Agosto</v>
          </cell>
          <cell r="C192">
            <v>40</v>
          </cell>
          <cell r="I192">
            <v>142</v>
          </cell>
          <cell r="K192">
            <v>117</v>
          </cell>
          <cell r="M192">
            <v>136</v>
          </cell>
          <cell r="N192">
            <v>0.16239316239316248</v>
          </cell>
          <cell r="O192">
            <v>2.4</v>
          </cell>
        </row>
        <row r="193">
          <cell r="B193" t="str">
            <v>Septiembre</v>
          </cell>
          <cell r="C193">
            <v>24</v>
          </cell>
          <cell r="I193">
            <v>117</v>
          </cell>
          <cell r="K193">
            <v>120</v>
          </cell>
          <cell r="M193">
            <v>158</v>
          </cell>
          <cell r="N193">
            <v>0.31666666666666665</v>
          </cell>
          <cell r="O193">
            <v>5.583333333333333</v>
          </cell>
        </row>
        <row r="194">
          <cell r="B194" t="str">
            <v>Octubre</v>
          </cell>
          <cell r="C194">
            <v>56</v>
          </cell>
          <cell r="I194">
            <v>83</v>
          </cell>
          <cell r="K194">
            <v>116</v>
          </cell>
          <cell r="M194">
            <v>156</v>
          </cell>
          <cell r="N194">
            <v>0.34482758620689657</v>
          </cell>
          <cell r="O194">
            <v>1.7857142857142856</v>
          </cell>
        </row>
        <row r="195">
          <cell r="B195" t="str">
            <v>Noviembre</v>
          </cell>
          <cell r="C195">
            <v>121</v>
          </cell>
          <cell r="I195">
            <v>157</v>
          </cell>
          <cell r="K195">
            <v>311</v>
          </cell>
          <cell r="M195">
            <v>161</v>
          </cell>
          <cell r="N195">
            <v>-0.48231511254019288</v>
          </cell>
          <cell r="O195">
            <v>0.33057851239669422</v>
          </cell>
        </row>
        <row r="196">
          <cell r="B196" t="str">
            <v>Diciembre</v>
          </cell>
          <cell r="C196">
            <v>114</v>
          </cell>
          <cell r="I196">
            <v>112</v>
          </cell>
          <cell r="K196">
            <v>162</v>
          </cell>
          <cell r="M196">
            <v>348</v>
          </cell>
          <cell r="N196">
            <v>1.1481481481481484</v>
          </cell>
          <cell r="O196">
            <v>2.0526315789473686</v>
          </cell>
        </row>
        <row r="197">
          <cell r="C197">
            <v>1298</v>
          </cell>
          <cell r="I197">
            <v>1892</v>
          </cell>
          <cell r="K197">
            <v>1812</v>
          </cell>
          <cell r="M197">
            <v>2358</v>
          </cell>
          <cell r="N197">
            <v>0.30132450331125837</v>
          </cell>
          <cell r="O197">
            <v>0.81664098613251146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273</v>
          </cell>
          <cell r="I207">
            <v>500</v>
          </cell>
          <cell r="K207">
            <v>587</v>
          </cell>
          <cell r="M207">
            <v>618</v>
          </cell>
          <cell r="N207">
            <v>5.2810902896081702E-2</v>
          </cell>
          <cell r="O207">
            <v>1.2637362637362637</v>
          </cell>
        </row>
        <row r="208">
          <cell r="B208" t="str">
            <v>Febrero</v>
          </cell>
          <cell r="C208">
            <v>211</v>
          </cell>
          <cell r="I208">
            <v>376</v>
          </cell>
          <cell r="K208">
            <v>398</v>
          </cell>
          <cell r="M208">
            <v>524</v>
          </cell>
          <cell r="N208">
            <v>0.31658291457286425</v>
          </cell>
          <cell r="O208">
            <v>1.4834123222748814</v>
          </cell>
        </row>
        <row r="209">
          <cell r="B209" t="str">
            <v>Marzo</v>
          </cell>
          <cell r="C209">
            <v>272</v>
          </cell>
          <cell r="I209">
            <v>467</v>
          </cell>
          <cell r="K209">
            <v>596</v>
          </cell>
          <cell r="M209">
            <v>525</v>
          </cell>
          <cell r="N209">
            <v>-0.11912751677852351</v>
          </cell>
          <cell r="O209">
            <v>0.93014705882352944</v>
          </cell>
        </row>
        <row r="210">
          <cell r="B210" t="str">
            <v>Abril</v>
          </cell>
          <cell r="C210">
            <v>128</v>
          </cell>
          <cell r="I210">
            <v>402</v>
          </cell>
          <cell r="K210">
            <v>239</v>
          </cell>
          <cell r="M210">
            <v>478</v>
          </cell>
          <cell r="N210">
            <v>1</v>
          </cell>
          <cell r="O210">
            <v>2.734375</v>
          </cell>
        </row>
        <row r="211">
          <cell r="B211" t="str">
            <v>Mayo</v>
          </cell>
          <cell r="C211">
            <v>98</v>
          </cell>
          <cell r="I211">
            <v>372</v>
          </cell>
          <cell r="K211">
            <v>200</v>
          </cell>
          <cell r="M211">
            <v>229</v>
          </cell>
          <cell r="N211">
            <v>0.14500000000000002</v>
          </cell>
          <cell r="O211">
            <v>1.3367346938775508</v>
          </cell>
        </row>
        <row r="212">
          <cell r="B212" t="str">
            <v>Junio</v>
          </cell>
          <cell r="C212">
            <v>161</v>
          </cell>
          <cell r="I212">
            <v>448</v>
          </cell>
          <cell r="K212">
            <v>127</v>
          </cell>
          <cell r="M212">
            <v>314</v>
          </cell>
          <cell r="N212">
            <v>1.4724409448818898</v>
          </cell>
          <cell r="O212">
            <v>0.95031055900621109</v>
          </cell>
        </row>
        <row r="213">
          <cell r="B213" t="str">
            <v>Julio</v>
          </cell>
          <cell r="C213">
            <v>180</v>
          </cell>
          <cell r="I213">
            <v>155</v>
          </cell>
          <cell r="K213">
            <v>176</v>
          </cell>
          <cell r="M213">
            <v>134</v>
          </cell>
          <cell r="N213">
            <v>-0.23863636363636365</v>
          </cell>
          <cell r="O213">
            <v>-0.25555555555555554</v>
          </cell>
        </row>
        <row r="214">
          <cell r="B214" t="str">
            <v>Agosto</v>
          </cell>
          <cell r="C214">
            <v>291</v>
          </cell>
          <cell r="I214">
            <v>383</v>
          </cell>
          <cell r="K214">
            <v>153</v>
          </cell>
          <cell r="M214">
            <v>219</v>
          </cell>
          <cell r="N214">
            <v>0.43137254901960786</v>
          </cell>
          <cell r="O214">
            <v>-0.24742268041237114</v>
          </cell>
        </row>
        <row r="215">
          <cell r="B215" t="str">
            <v>Septiembre</v>
          </cell>
          <cell r="C215">
            <v>116</v>
          </cell>
          <cell r="I215">
            <v>333</v>
          </cell>
          <cell r="K215">
            <v>194</v>
          </cell>
          <cell r="M215">
            <v>121</v>
          </cell>
          <cell r="N215">
            <v>-0.37628865979381443</v>
          </cell>
          <cell r="O215">
            <v>4.31034482758621E-2</v>
          </cell>
        </row>
        <row r="216">
          <cell r="B216" t="str">
            <v>Octubre</v>
          </cell>
          <cell r="C216">
            <v>243</v>
          </cell>
          <cell r="I216">
            <v>458</v>
          </cell>
          <cell r="K216">
            <v>266</v>
          </cell>
          <cell r="M216">
            <v>155</v>
          </cell>
          <cell r="N216">
            <v>-0.41729323308270672</v>
          </cell>
          <cell r="O216">
            <v>-0.36213991769547327</v>
          </cell>
        </row>
        <row r="217">
          <cell r="B217" t="str">
            <v>Noviembre</v>
          </cell>
          <cell r="C217">
            <v>220</v>
          </cell>
          <cell r="I217">
            <v>713</v>
          </cell>
          <cell r="K217">
            <v>322</v>
          </cell>
          <cell r="M217">
            <v>268</v>
          </cell>
          <cell r="N217">
            <v>-0.16770186335403725</v>
          </cell>
          <cell r="O217">
            <v>0.21818181818181825</v>
          </cell>
        </row>
        <row r="218">
          <cell r="B218" t="str">
            <v>Diciembre</v>
          </cell>
          <cell r="C218">
            <v>197</v>
          </cell>
          <cell r="I218">
            <v>374</v>
          </cell>
          <cell r="K218">
            <v>365</v>
          </cell>
          <cell r="M218">
            <v>215</v>
          </cell>
          <cell r="N218">
            <v>-0.41095890410958902</v>
          </cell>
          <cell r="O218">
            <v>9.137055837563457E-2</v>
          </cell>
        </row>
        <row r="219">
          <cell r="C219">
            <v>2390</v>
          </cell>
          <cell r="I219">
            <v>4981</v>
          </cell>
          <cell r="K219">
            <v>3623</v>
          </cell>
          <cell r="M219">
            <v>3800</v>
          </cell>
          <cell r="N219">
            <v>4.8854540436102711E-2</v>
          </cell>
          <cell r="O219">
            <v>0.58995815899581583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118</v>
          </cell>
          <cell r="I229">
            <v>202</v>
          </cell>
          <cell r="K229">
            <v>130</v>
          </cell>
          <cell r="M229">
            <v>167</v>
          </cell>
          <cell r="N229">
            <v>0.28461538461538471</v>
          </cell>
          <cell r="O229">
            <v>0.4152542372881356</v>
          </cell>
        </row>
        <row r="230">
          <cell r="B230" t="str">
            <v>Febrero</v>
          </cell>
          <cell r="C230">
            <v>79</v>
          </cell>
          <cell r="I230">
            <v>191</v>
          </cell>
          <cell r="K230">
            <v>31</v>
          </cell>
          <cell r="M230">
            <v>140</v>
          </cell>
          <cell r="N230">
            <v>3.5161290322580649</v>
          </cell>
          <cell r="O230">
            <v>0.77215189873417711</v>
          </cell>
        </row>
        <row r="231">
          <cell r="B231" t="str">
            <v>Marzo</v>
          </cell>
          <cell r="C231">
            <v>57</v>
          </cell>
          <cell r="I231">
            <v>85</v>
          </cell>
          <cell r="K231">
            <v>28</v>
          </cell>
          <cell r="M231">
            <v>62</v>
          </cell>
          <cell r="N231">
            <v>1.2142857142857144</v>
          </cell>
          <cell r="O231">
            <v>8.7719298245614086E-2</v>
          </cell>
        </row>
        <row r="232">
          <cell r="B232" t="str">
            <v>Abril</v>
          </cell>
          <cell r="C232">
            <v>16</v>
          </cell>
          <cell r="I232">
            <v>17</v>
          </cell>
          <cell r="K232">
            <v>42</v>
          </cell>
          <cell r="M232">
            <v>2</v>
          </cell>
          <cell r="N232">
            <v>-0.95238095238095233</v>
          </cell>
          <cell r="O232">
            <v>-0.875</v>
          </cell>
        </row>
        <row r="233">
          <cell r="B233" t="str">
            <v>Mayo</v>
          </cell>
          <cell r="C233">
            <v>10</v>
          </cell>
          <cell r="I233">
            <v>21</v>
          </cell>
          <cell r="K233">
            <v>10</v>
          </cell>
          <cell r="M233">
            <v>0</v>
          </cell>
          <cell r="N233">
            <v>-1</v>
          </cell>
          <cell r="O233">
            <v>-1</v>
          </cell>
        </row>
        <row r="234">
          <cell r="B234" t="str">
            <v>Junio</v>
          </cell>
          <cell r="C234">
            <v>23</v>
          </cell>
          <cell r="I234">
            <v>7</v>
          </cell>
          <cell r="K234">
            <v>2</v>
          </cell>
          <cell r="M234">
            <v>176</v>
          </cell>
          <cell r="N234">
            <v>87</v>
          </cell>
          <cell r="O234">
            <v>6.6521739130434785</v>
          </cell>
        </row>
        <row r="235">
          <cell r="B235" t="str">
            <v>Julio</v>
          </cell>
          <cell r="C235">
            <v>9</v>
          </cell>
          <cell r="I235">
            <v>17</v>
          </cell>
          <cell r="K235">
            <v>35</v>
          </cell>
          <cell r="M235">
            <v>45</v>
          </cell>
          <cell r="N235">
            <v>0.28571428571428581</v>
          </cell>
          <cell r="O235">
            <v>4</v>
          </cell>
        </row>
        <row r="236">
          <cell r="B236" t="str">
            <v>Agosto</v>
          </cell>
          <cell r="C236">
            <v>1</v>
          </cell>
          <cell r="I236">
            <v>63</v>
          </cell>
          <cell r="K236">
            <v>6</v>
          </cell>
          <cell r="M236">
            <v>4</v>
          </cell>
          <cell r="N236">
            <v>-0.33333333333333337</v>
          </cell>
          <cell r="O236">
            <v>3</v>
          </cell>
        </row>
        <row r="237">
          <cell r="B237" t="str">
            <v>Septiembre</v>
          </cell>
          <cell r="C237">
            <v>2</v>
          </cell>
          <cell r="I237">
            <v>27</v>
          </cell>
          <cell r="K237">
            <v>14</v>
          </cell>
          <cell r="M237">
            <v>36</v>
          </cell>
          <cell r="N237">
            <v>1.5714285714285716</v>
          </cell>
          <cell r="O237">
            <v>17</v>
          </cell>
        </row>
        <row r="238">
          <cell r="B238" t="str">
            <v>Octubre</v>
          </cell>
          <cell r="C238">
            <v>16</v>
          </cell>
          <cell r="I238">
            <v>46</v>
          </cell>
          <cell r="K238">
            <v>6</v>
          </cell>
          <cell r="M238">
            <v>24</v>
          </cell>
          <cell r="N238">
            <v>3</v>
          </cell>
          <cell r="O238">
            <v>0.5</v>
          </cell>
        </row>
        <row r="239">
          <cell r="B239" t="str">
            <v>Noviembre</v>
          </cell>
          <cell r="C239">
            <v>39</v>
          </cell>
          <cell r="I239">
            <v>40</v>
          </cell>
          <cell r="K239">
            <v>82</v>
          </cell>
          <cell r="M239">
            <v>116</v>
          </cell>
          <cell r="N239">
            <v>0.41463414634146334</v>
          </cell>
          <cell r="O239">
            <v>1.9743589743589745</v>
          </cell>
        </row>
        <row r="240">
          <cell r="B240" t="str">
            <v>Diciembre</v>
          </cell>
          <cell r="C240">
            <v>74</v>
          </cell>
          <cell r="I240">
            <v>101</v>
          </cell>
          <cell r="K240">
            <v>34</v>
          </cell>
          <cell r="M240">
            <v>10</v>
          </cell>
          <cell r="N240">
            <v>-0.70588235294117641</v>
          </cell>
          <cell r="O240">
            <v>-0.86486486486486491</v>
          </cell>
        </row>
        <row r="241">
          <cell r="C241">
            <v>444</v>
          </cell>
          <cell r="I241">
            <v>817</v>
          </cell>
          <cell r="K241">
            <v>420</v>
          </cell>
          <cell r="M241">
            <v>782</v>
          </cell>
          <cell r="N241">
            <v>0.86190476190476195</v>
          </cell>
          <cell r="O241">
            <v>0.76126126126126126</v>
          </cell>
        </row>
        <row r="253">
          <cell r="C253">
            <v>2019</v>
          </cell>
          <cell r="I253">
            <v>2022</v>
          </cell>
          <cell r="K253">
            <v>2023</v>
          </cell>
          <cell r="M253">
            <v>2024</v>
          </cell>
        </row>
        <row r="254">
          <cell r="N254" t="str">
            <v>var 24/23</v>
          </cell>
          <cell r="O254" t="str">
            <v>var 24/19</v>
          </cell>
        </row>
        <row r="255">
          <cell r="B255" t="str">
            <v>Enero</v>
          </cell>
          <cell r="C255">
            <v>56</v>
          </cell>
          <cell r="I255">
            <v>107</v>
          </cell>
          <cell r="K255">
            <v>236</v>
          </cell>
          <cell r="M255">
            <v>448</v>
          </cell>
          <cell r="N255">
            <v>0.89830508474576276</v>
          </cell>
          <cell r="O255">
            <v>7</v>
          </cell>
        </row>
        <row r="256">
          <cell r="B256" t="str">
            <v>Febrero</v>
          </cell>
          <cell r="C256">
            <v>130</v>
          </cell>
          <cell r="I256">
            <v>44</v>
          </cell>
          <cell r="K256">
            <v>59</v>
          </cell>
          <cell r="M256">
            <v>189</v>
          </cell>
          <cell r="N256">
            <v>2.2033898305084745</v>
          </cell>
          <cell r="O256">
            <v>0.45384615384615379</v>
          </cell>
        </row>
        <row r="257">
          <cell r="B257" t="str">
            <v>Marzo</v>
          </cell>
          <cell r="C257">
            <v>99</v>
          </cell>
          <cell r="I257">
            <v>23</v>
          </cell>
          <cell r="K257">
            <v>105</v>
          </cell>
          <cell r="M257">
            <v>115</v>
          </cell>
          <cell r="N257">
            <v>9.5238095238095344E-2</v>
          </cell>
          <cell r="O257">
            <v>0.16161616161616155</v>
          </cell>
        </row>
        <row r="258">
          <cell r="B258" t="str">
            <v>Abril</v>
          </cell>
          <cell r="C258">
            <v>16</v>
          </cell>
          <cell r="I258">
            <v>4</v>
          </cell>
          <cell r="K258">
            <v>66</v>
          </cell>
          <cell r="M258">
            <v>64</v>
          </cell>
          <cell r="N258">
            <v>-3.0303030303030276E-2</v>
          </cell>
          <cell r="O258">
            <v>3</v>
          </cell>
        </row>
        <row r="259">
          <cell r="B259" t="str">
            <v>Mayo</v>
          </cell>
          <cell r="C259">
            <v>3</v>
          </cell>
          <cell r="I259">
            <v>10</v>
          </cell>
          <cell r="K259">
            <v>63</v>
          </cell>
          <cell r="M259">
            <v>6</v>
          </cell>
          <cell r="N259">
            <v>-0.90476190476190477</v>
          </cell>
          <cell r="O259">
            <v>1</v>
          </cell>
        </row>
        <row r="260">
          <cell r="B260" t="str">
            <v>Junio</v>
          </cell>
          <cell r="C260">
            <v>37</v>
          </cell>
          <cell r="I260">
            <v>29</v>
          </cell>
          <cell r="K260">
            <v>48</v>
          </cell>
          <cell r="M260">
            <v>0</v>
          </cell>
          <cell r="N260">
            <v>-1</v>
          </cell>
          <cell r="O260">
            <v>-1</v>
          </cell>
        </row>
        <row r="261">
          <cell r="B261" t="str">
            <v>Julio</v>
          </cell>
          <cell r="C261">
            <v>15</v>
          </cell>
          <cell r="I261">
            <v>10</v>
          </cell>
          <cell r="K261">
            <v>29</v>
          </cell>
          <cell r="M261">
            <v>2</v>
          </cell>
          <cell r="N261">
            <v>-0.93103448275862066</v>
          </cell>
          <cell r="O261">
            <v>-0.8666666666666667</v>
          </cell>
        </row>
        <row r="262">
          <cell r="B262" t="str">
            <v>Agosto</v>
          </cell>
          <cell r="C262">
            <v>27</v>
          </cell>
          <cell r="I262">
            <v>12</v>
          </cell>
          <cell r="K262">
            <v>34</v>
          </cell>
          <cell r="M262">
            <v>23</v>
          </cell>
          <cell r="N262">
            <v>-0.32352941176470584</v>
          </cell>
          <cell r="O262">
            <v>-0.14814814814814814</v>
          </cell>
        </row>
        <row r="263">
          <cell r="B263" t="str">
            <v>Septiembre</v>
          </cell>
          <cell r="C263">
            <v>0</v>
          </cell>
          <cell r="I263">
            <v>8</v>
          </cell>
          <cell r="K263">
            <v>40</v>
          </cell>
          <cell r="M263">
            <v>24</v>
          </cell>
          <cell r="N263">
            <v>-0.4</v>
          </cell>
          <cell r="O263" t="str">
            <v>-</v>
          </cell>
        </row>
        <row r="264">
          <cell r="B264" t="str">
            <v>Octubre</v>
          </cell>
          <cell r="C264">
            <v>48</v>
          </cell>
          <cell r="I264">
            <v>20</v>
          </cell>
          <cell r="K264">
            <v>26</v>
          </cell>
          <cell r="M264">
            <v>122</v>
          </cell>
          <cell r="N264">
            <v>3.6923076923076925</v>
          </cell>
          <cell r="O264">
            <v>1.5416666666666665</v>
          </cell>
        </row>
        <row r="265">
          <cell r="B265" t="str">
            <v>Noviembre</v>
          </cell>
          <cell r="C265">
            <v>158</v>
          </cell>
          <cell r="I265">
            <v>24</v>
          </cell>
          <cell r="K265">
            <v>97</v>
          </cell>
          <cell r="M265">
            <v>91</v>
          </cell>
          <cell r="N265">
            <v>-6.1855670103092786E-2</v>
          </cell>
          <cell r="O265">
            <v>-0.42405063291139244</v>
          </cell>
        </row>
        <row r="266">
          <cell r="B266" t="str">
            <v>Diciembre</v>
          </cell>
          <cell r="C266">
            <v>110</v>
          </cell>
          <cell r="I266">
            <v>94</v>
          </cell>
          <cell r="K266">
            <v>147</v>
          </cell>
          <cell r="M266">
            <v>160</v>
          </cell>
          <cell r="N266">
            <v>8.8435374149659962E-2</v>
          </cell>
          <cell r="O266">
            <v>0.45454545454545459</v>
          </cell>
        </row>
        <row r="267">
          <cell r="C267">
            <v>699</v>
          </cell>
          <cell r="I267">
            <v>385</v>
          </cell>
          <cell r="K267">
            <v>950</v>
          </cell>
          <cell r="M267">
            <v>1244</v>
          </cell>
          <cell r="N267">
            <v>0.30947368421052635</v>
          </cell>
          <cell r="O267">
            <v>0.7796852646638055</v>
          </cell>
        </row>
      </sheetData>
      <sheetData sheetId="24">
        <row r="7">
          <cell r="C7">
            <v>2019</v>
          </cell>
          <cell r="I7" t="str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12429</v>
          </cell>
          <cell r="I9">
            <v>11400</v>
          </cell>
          <cell r="K9">
            <v>14353</v>
          </cell>
          <cell r="M9">
            <v>14581</v>
          </cell>
          <cell r="N9">
            <v>1.5885180798439258E-2</v>
          </cell>
          <cell r="O9">
            <v>0.17314345482339699</v>
          </cell>
        </row>
        <row r="10">
          <cell r="A10" t="str">
            <v>feb</v>
          </cell>
          <cell r="B10" t="str">
            <v>Febrero</v>
          </cell>
          <cell r="C10">
            <v>13453</v>
          </cell>
          <cell r="I10">
            <v>11383</v>
          </cell>
          <cell r="K10">
            <v>14251</v>
          </cell>
          <cell r="M10">
            <v>15138</v>
          </cell>
          <cell r="N10">
            <v>6.2241246228334823E-2</v>
          </cell>
          <cell r="O10">
            <v>0.12525087341113506</v>
          </cell>
        </row>
        <row r="11">
          <cell r="A11" t="str">
            <v>mar</v>
          </cell>
          <cell r="B11" t="str">
            <v>Marzo</v>
          </cell>
          <cell r="C11">
            <v>13930</v>
          </cell>
          <cell r="I11">
            <v>12710</v>
          </cell>
          <cell r="K11">
            <v>15603</v>
          </cell>
          <cell r="M11">
            <v>15292</v>
          </cell>
          <cell r="N11">
            <v>-1.9932064346599998E-2</v>
          </cell>
          <cell r="O11">
            <v>9.7774587221823417E-2</v>
          </cell>
        </row>
        <row r="12">
          <cell r="A12" t="str">
            <v>abr</v>
          </cell>
          <cell r="B12" t="str">
            <v>Abril</v>
          </cell>
          <cell r="C12">
            <v>12265</v>
          </cell>
          <cell r="I12">
            <v>12193</v>
          </cell>
          <cell r="K12">
            <v>12703</v>
          </cell>
          <cell r="M12">
            <v>13439</v>
          </cell>
          <cell r="N12">
            <v>5.793906951113903E-2</v>
          </cell>
          <cell r="O12">
            <v>9.5719527109661584E-2</v>
          </cell>
        </row>
        <row r="13">
          <cell r="A13" t="str">
            <v>may</v>
          </cell>
          <cell r="B13" t="str">
            <v>Mayo</v>
          </cell>
          <cell r="C13">
            <v>11342</v>
          </cell>
          <cell r="I13">
            <v>10085</v>
          </cell>
          <cell r="K13">
            <v>12793</v>
          </cell>
          <cell r="M13">
            <v>12513</v>
          </cell>
          <cell r="N13">
            <v>-2.1886969436410553E-2</v>
          </cell>
          <cell r="O13">
            <v>0.10324457767589501</v>
          </cell>
        </row>
        <row r="14">
          <cell r="A14" t="str">
            <v>jun</v>
          </cell>
          <cell r="B14" t="str">
            <v>Junio</v>
          </cell>
          <cell r="C14">
            <v>8525</v>
          </cell>
          <cell r="I14">
            <v>11277</v>
          </cell>
          <cell r="K14">
            <v>10373</v>
          </cell>
          <cell r="M14">
            <v>10115</v>
          </cell>
          <cell r="N14">
            <v>-2.4872264532922017E-2</v>
          </cell>
          <cell r="O14">
            <v>0.18651026392961878</v>
          </cell>
        </row>
        <row r="15">
          <cell r="A15" t="str">
            <v>jul</v>
          </cell>
          <cell r="B15" t="str">
            <v>Julio</v>
          </cell>
          <cell r="C15">
            <v>9185</v>
          </cell>
          <cell r="I15">
            <v>10710</v>
          </cell>
          <cell r="K15">
            <v>9594</v>
          </cell>
          <cell r="M15">
            <v>10140</v>
          </cell>
          <cell r="N15">
            <v>5.6910569105691033E-2</v>
          </cell>
          <cell r="O15">
            <v>0.10397387044093631</v>
          </cell>
        </row>
        <row r="16">
          <cell r="A16" t="str">
            <v>ago</v>
          </cell>
          <cell r="B16" t="str">
            <v>Agosto</v>
          </cell>
          <cell r="C16">
            <v>9176</v>
          </cell>
          <cell r="I16">
            <v>10270</v>
          </cell>
          <cell r="K16">
            <v>11871</v>
          </cell>
          <cell r="M16">
            <v>9259</v>
          </cell>
          <cell r="N16">
            <v>-0.22003201078257939</v>
          </cell>
          <cell r="O16">
            <v>9.045335658238951E-3</v>
          </cell>
        </row>
        <row r="17">
          <cell r="A17" t="str">
            <v>sep</v>
          </cell>
          <cell r="B17" t="str">
            <v>Septiembre</v>
          </cell>
          <cell r="C17">
            <v>8003</v>
          </cell>
          <cell r="I17">
            <v>10967</v>
          </cell>
          <cell r="K17">
            <v>10606</v>
          </cell>
          <cell r="M17">
            <v>11345</v>
          </cell>
          <cell r="N17">
            <v>6.9677541014520061E-2</v>
          </cell>
          <cell r="O17">
            <v>0.41759340247407217</v>
          </cell>
        </row>
        <row r="18">
          <cell r="A18" t="str">
            <v>oct</v>
          </cell>
          <cell r="B18" t="str">
            <v>Octubre</v>
          </cell>
          <cell r="C18">
            <v>10636</v>
          </cell>
          <cell r="I18">
            <v>11595</v>
          </cell>
          <cell r="K18">
            <v>11107</v>
          </cell>
          <cell r="M18">
            <v>12187</v>
          </cell>
          <cell r="N18">
            <v>9.7235977311605382E-2</v>
          </cell>
          <cell r="O18">
            <v>0.14582549830763436</v>
          </cell>
        </row>
        <row r="19">
          <cell r="A19" t="str">
            <v>nov</v>
          </cell>
          <cell r="B19" t="str">
            <v>Noviembre</v>
          </cell>
          <cell r="C19">
            <v>14162</v>
          </cell>
          <cell r="I19">
            <v>13053</v>
          </cell>
          <cell r="K19">
            <v>13216</v>
          </cell>
          <cell r="M19">
            <v>14972</v>
          </cell>
          <cell r="N19">
            <v>0.13286924939467304</v>
          </cell>
          <cell r="O19">
            <v>5.7195311396695425E-2</v>
          </cell>
        </row>
        <row r="20">
          <cell r="A20" t="str">
            <v>dic</v>
          </cell>
          <cell r="B20" t="str">
            <v>Diciembre</v>
          </cell>
          <cell r="C20">
            <v>13020</v>
          </cell>
          <cell r="I20">
            <v>12114</v>
          </cell>
          <cell r="K20">
            <v>11864</v>
          </cell>
          <cell r="M20">
            <v>13319</v>
          </cell>
          <cell r="N20">
            <v>0.12263991908293992</v>
          </cell>
          <cell r="O20">
            <v>2.2964669738863241E-2</v>
          </cell>
        </row>
        <row r="21">
          <cell r="C21">
            <v>136126</v>
          </cell>
          <cell r="I21">
            <v>137757</v>
          </cell>
          <cell r="K21">
            <v>148334</v>
          </cell>
          <cell r="M21">
            <v>152300</v>
          </cell>
          <cell r="N21">
            <v>2.6736958485579887E-2</v>
          </cell>
          <cell r="O21">
            <v>0.11881639069685446</v>
          </cell>
        </row>
        <row r="29">
          <cell r="C29">
            <v>2019</v>
          </cell>
          <cell r="I29" t="str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12429</v>
          </cell>
          <cell r="I31">
            <v>11400</v>
          </cell>
          <cell r="K31">
            <v>14353</v>
          </cell>
          <cell r="M31">
            <v>14581</v>
          </cell>
          <cell r="N31">
            <v>1.5885180798439258E-2</v>
          </cell>
          <cell r="O31">
            <v>0.17314345482339699</v>
          </cell>
        </row>
        <row r="32">
          <cell r="B32" t="str">
            <v>Febrero</v>
          </cell>
          <cell r="C32">
            <v>13453</v>
          </cell>
          <cell r="I32">
            <v>11383</v>
          </cell>
          <cell r="K32">
            <v>14251</v>
          </cell>
          <cell r="M32">
            <v>15138</v>
          </cell>
          <cell r="N32">
            <v>6.2241246228334823E-2</v>
          </cell>
          <cell r="O32">
            <v>0.12525087341113506</v>
          </cell>
        </row>
        <row r="33">
          <cell r="B33" t="str">
            <v>Marzo</v>
          </cell>
          <cell r="C33">
            <v>13930</v>
          </cell>
          <cell r="I33">
            <v>12710</v>
          </cell>
          <cell r="K33">
            <v>15603</v>
          </cell>
          <cell r="M33">
            <v>15292</v>
          </cell>
          <cell r="N33">
            <v>-1.9932064346599998E-2</v>
          </cell>
          <cell r="O33">
            <v>9.7774587221823417E-2</v>
          </cell>
        </row>
        <row r="34">
          <cell r="B34" t="str">
            <v>Abril</v>
          </cell>
          <cell r="C34">
            <v>12265</v>
          </cell>
          <cell r="I34">
            <v>12193</v>
          </cell>
          <cell r="K34">
            <v>12703</v>
          </cell>
          <cell r="M34">
            <v>13439</v>
          </cell>
          <cell r="N34">
            <v>5.793906951113903E-2</v>
          </cell>
          <cell r="O34">
            <v>9.5719527109661584E-2</v>
          </cell>
        </row>
        <row r="35">
          <cell r="B35" t="str">
            <v>Mayo</v>
          </cell>
          <cell r="C35">
            <v>11342</v>
          </cell>
          <cell r="I35">
            <v>10085</v>
          </cell>
          <cell r="K35">
            <v>12793</v>
          </cell>
          <cell r="M35">
            <v>12513</v>
          </cell>
          <cell r="N35">
            <v>-2.1886969436410553E-2</v>
          </cell>
          <cell r="O35">
            <v>0.10324457767589501</v>
          </cell>
        </row>
        <row r="36">
          <cell r="B36" t="str">
            <v>Junio</v>
          </cell>
          <cell r="C36">
            <v>8525</v>
          </cell>
          <cell r="I36">
            <v>11277</v>
          </cell>
          <cell r="K36">
            <v>10373</v>
          </cell>
          <cell r="M36">
            <v>10115</v>
          </cell>
          <cell r="N36">
            <v>-2.4872264532922017E-2</v>
          </cell>
          <cell r="O36">
            <v>0.18651026392961878</v>
          </cell>
        </row>
        <row r="37">
          <cell r="B37" t="str">
            <v>Julio</v>
          </cell>
          <cell r="C37">
            <v>9185</v>
          </cell>
          <cell r="I37">
            <v>10710</v>
          </cell>
          <cell r="K37">
            <v>9594</v>
          </cell>
          <cell r="M37">
            <v>10140</v>
          </cell>
          <cell r="N37">
            <v>5.6910569105691033E-2</v>
          </cell>
          <cell r="O37">
            <v>0.10397387044093631</v>
          </cell>
        </row>
        <row r="38">
          <cell r="B38" t="str">
            <v>Agosto</v>
          </cell>
          <cell r="C38">
            <v>9176</v>
          </cell>
          <cell r="I38">
            <v>10270</v>
          </cell>
          <cell r="K38">
            <v>11871</v>
          </cell>
          <cell r="M38">
            <v>9259</v>
          </cell>
          <cell r="N38">
            <v>-0.22003201078257939</v>
          </cell>
          <cell r="O38">
            <v>9.045335658238951E-3</v>
          </cell>
        </row>
        <row r="39">
          <cell r="B39" t="str">
            <v>Septiembre</v>
          </cell>
          <cell r="C39">
            <v>8003</v>
          </cell>
          <cell r="I39">
            <v>10967</v>
          </cell>
          <cell r="K39">
            <v>10606</v>
          </cell>
          <cell r="M39">
            <v>11345</v>
          </cell>
          <cell r="N39">
            <v>6.9677541014520061E-2</v>
          </cell>
          <cell r="O39">
            <v>0.41759340247407217</v>
          </cell>
        </row>
        <row r="40">
          <cell r="B40" t="str">
            <v>Octubre</v>
          </cell>
          <cell r="C40">
            <v>10636</v>
          </cell>
          <cell r="I40">
            <v>11595</v>
          </cell>
          <cell r="K40">
            <v>11107</v>
          </cell>
          <cell r="M40">
            <v>12187</v>
          </cell>
          <cell r="N40">
            <v>9.7235977311605382E-2</v>
          </cell>
          <cell r="O40">
            <v>0.14582549830763436</v>
          </cell>
        </row>
        <row r="41">
          <cell r="B41" t="str">
            <v>Noviembre</v>
          </cell>
          <cell r="C41">
            <v>14162</v>
          </cell>
          <cell r="I41">
            <v>13053</v>
          </cell>
          <cell r="K41">
            <v>13216</v>
          </cell>
          <cell r="M41">
            <v>14972</v>
          </cell>
          <cell r="N41">
            <v>0.13286924939467304</v>
          </cell>
          <cell r="O41">
            <v>5.7195311396695425E-2</v>
          </cell>
        </row>
        <row r="42">
          <cell r="B42" t="str">
            <v>Diciembre</v>
          </cell>
          <cell r="C42">
            <v>13020</v>
          </cell>
          <cell r="I42">
            <v>12114</v>
          </cell>
          <cell r="K42">
            <v>11864</v>
          </cell>
          <cell r="M42">
            <v>13319</v>
          </cell>
          <cell r="N42">
            <v>0.12263991908293992</v>
          </cell>
          <cell r="O42">
            <v>2.2964669738863241E-2</v>
          </cell>
        </row>
        <row r="43">
          <cell r="C43">
            <v>136126</v>
          </cell>
          <cell r="I43">
            <v>137757</v>
          </cell>
          <cell r="K43">
            <v>148334</v>
          </cell>
          <cell r="M43">
            <v>152300</v>
          </cell>
          <cell r="N43">
            <v>2.6736958485579887E-2</v>
          </cell>
          <cell r="O43">
            <v>0.11881639069685446</v>
          </cell>
        </row>
        <row r="51">
          <cell r="C51">
            <v>2019</v>
          </cell>
          <cell r="I51" t="str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10394</v>
          </cell>
          <cell r="I53">
            <v>0</v>
          </cell>
          <cell r="K53">
            <v>12972</v>
          </cell>
          <cell r="M53">
            <v>13093</v>
          </cell>
          <cell r="N53">
            <v>9.3277829170521631E-3</v>
          </cell>
          <cell r="O53">
            <v>0.25966903983067158</v>
          </cell>
        </row>
        <row r="54">
          <cell r="B54" t="str">
            <v>Febrero</v>
          </cell>
          <cell r="C54">
            <v>11322</v>
          </cell>
          <cell r="I54">
            <v>0</v>
          </cell>
          <cell r="K54">
            <v>12909</v>
          </cell>
          <cell r="M54">
            <v>13468</v>
          </cell>
          <cell r="N54">
            <v>4.3303121852970694E-2</v>
          </cell>
          <cell r="O54">
            <v>0.18954248366013071</v>
          </cell>
        </row>
        <row r="55">
          <cell r="B55" t="str">
            <v>Marzo</v>
          </cell>
          <cell r="C55">
            <v>10967</v>
          </cell>
          <cell r="I55">
            <v>0</v>
          </cell>
          <cell r="K55">
            <v>14183</v>
          </cell>
          <cell r="M55">
            <v>13753</v>
          </cell>
          <cell r="N55">
            <v>-3.0317986321652723E-2</v>
          </cell>
          <cell r="O55">
            <v>0.25403483176803143</v>
          </cell>
        </row>
        <row r="56">
          <cell r="B56" t="str">
            <v>Abril</v>
          </cell>
          <cell r="C56">
            <v>9783</v>
          </cell>
          <cell r="I56">
            <v>11421</v>
          </cell>
          <cell r="K56">
            <v>11501</v>
          </cell>
          <cell r="M56">
            <v>12269</v>
          </cell>
          <cell r="N56">
            <v>6.6776802017215919E-2</v>
          </cell>
          <cell r="O56">
            <v>0.25411427987324942</v>
          </cell>
        </row>
        <row r="57">
          <cell r="B57" t="str">
            <v>Mayo</v>
          </cell>
          <cell r="C57">
            <v>8991</v>
          </cell>
          <cell r="I57">
            <v>9235</v>
          </cell>
          <cell r="K57">
            <v>11901</v>
          </cell>
          <cell r="M57">
            <v>11514</v>
          </cell>
          <cell r="N57">
            <v>-3.2518275775144989E-2</v>
          </cell>
          <cell r="O57">
            <v>0.28061394728061395</v>
          </cell>
        </row>
        <row r="58">
          <cell r="B58" t="str">
            <v>Junio</v>
          </cell>
          <cell r="C58">
            <v>6216</v>
          </cell>
          <cell r="I58">
            <v>10531</v>
          </cell>
          <cell r="K58">
            <v>9518</v>
          </cell>
          <cell r="M58">
            <v>9062</v>
          </cell>
          <cell r="N58">
            <v>-4.7909224627022517E-2</v>
          </cell>
          <cell r="O58">
            <v>0.45785070785070792</v>
          </cell>
        </row>
        <row r="59">
          <cell r="B59" t="str">
            <v>Julio</v>
          </cell>
          <cell r="C59">
            <v>7091</v>
          </cell>
          <cell r="I59">
            <v>9731</v>
          </cell>
          <cell r="K59">
            <v>0</v>
          </cell>
          <cell r="M59">
            <v>8860</v>
          </cell>
          <cell r="N59" t="str">
            <v>-</v>
          </cell>
          <cell r="O59">
            <v>0.24947116062614572</v>
          </cell>
        </row>
        <row r="60">
          <cell r="B60" t="str">
            <v>Agosto</v>
          </cell>
          <cell r="C60">
            <v>7290</v>
          </cell>
          <cell r="I60">
            <v>9417</v>
          </cell>
          <cell r="K60">
            <v>0</v>
          </cell>
          <cell r="M60">
            <v>8826</v>
          </cell>
          <cell r="N60" t="str">
            <v>-</v>
          </cell>
          <cell r="O60">
            <v>0.21069958847736636</v>
          </cell>
        </row>
        <row r="61">
          <cell r="B61" t="str">
            <v>Septiembre</v>
          </cell>
          <cell r="C61">
            <v>5722</v>
          </cell>
          <cell r="I61">
            <v>10046</v>
          </cell>
          <cell r="K61">
            <v>9670</v>
          </cell>
          <cell r="M61">
            <v>10217</v>
          </cell>
          <cell r="N61">
            <v>5.6566701137538811E-2</v>
          </cell>
          <cell r="O61">
            <v>0.78556448794127931</v>
          </cell>
        </row>
        <row r="62">
          <cell r="B62" t="str">
            <v>Octubre</v>
          </cell>
          <cell r="C62">
            <v>8314</v>
          </cell>
          <cell r="I62">
            <v>10278</v>
          </cell>
          <cell r="K62">
            <v>9853</v>
          </cell>
          <cell r="M62">
            <v>10893</v>
          </cell>
          <cell r="N62">
            <v>0.10555160864711266</v>
          </cell>
          <cell r="O62">
            <v>0.31019966321866721</v>
          </cell>
        </row>
        <row r="63">
          <cell r="B63" t="str">
            <v>Noviembre</v>
          </cell>
          <cell r="C63">
            <v>11557</v>
          </cell>
          <cell r="I63">
            <v>11865</v>
          </cell>
          <cell r="K63">
            <v>11701</v>
          </cell>
          <cell r="M63">
            <v>13338</v>
          </cell>
          <cell r="N63">
            <v>0.13990257242970694</v>
          </cell>
          <cell r="O63">
            <v>0.15410573678290218</v>
          </cell>
        </row>
        <row r="64">
          <cell r="B64" t="str">
            <v>Diciembre</v>
          </cell>
          <cell r="C64">
            <v>10208</v>
          </cell>
          <cell r="I64">
            <v>10905</v>
          </cell>
          <cell r="K64">
            <v>10315</v>
          </cell>
          <cell r="M64">
            <v>11641</v>
          </cell>
          <cell r="N64">
            <v>0.12855065438681534</v>
          </cell>
          <cell r="O64">
            <v>0.14038009404388707</v>
          </cell>
        </row>
        <row r="65">
          <cell r="C65">
            <v>107855</v>
          </cell>
          <cell r="I65">
            <v>127692</v>
          </cell>
          <cell r="K65">
            <v>134451</v>
          </cell>
          <cell r="M65">
            <v>136934</v>
          </cell>
          <cell r="N65">
            <v>0.19568994874392054</v>
          </cell>
          <cell r="O65">
            <v>0.26961197904594125</v>
          </cell>
        </row>
        <row r="73">
          <cell r="C73">
            <v>2019</v>
          </cell>
          <cell r="I73" t="str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2035</v>
          </cell>
          <cell r="I75">
            <v>0</v>
          </cell>
          <cell r="K75">
            <v>1381</v>
          </cell>
          <cell r="M75">
            <v>1488</v>
          </cell>
          <cell r="N75">
            <v>7.7480086893555455E-2</v>
          </cell>
          <cell r="O75">
            <v>-0.26879606879606877</v>
          </cell>
        </row>
        <row r="76">
          <cell r="B76" t="str">
            <v>Febrero</v>
          </cell>
          <cell r="C76">
            <v>2131</v>
          </cell>
          <cell r="I76">
            <v>0</v>
          </cell>
          <cell r="K76">
            <v>1342</v>
          </cell>
          <cell r="M76">
            <v>1670</v>
          </cell>
          <cell r="N76">
            <v>0.24441132637853946</v>
          </cell>
          <cell r="O76">
            <v>-0.21633036133270767</v>
          </cell>
        </row>
        <row r="77">
          <cell r="B77" t="str">
            <v>Marzo</v>
          </cell>
          <cell r="C77">
            <v>2963</v>
          </cell>
          <cell r="I77">
            <v>0</v>
          </cell>
          <cell r="K77">
            <v>1420</v>
          </cell>
          <cell r="M77">
            <v>1539</v>
          </cell>
          <cell r="N77">
            <v>8.380281690140845E-2</v>
          </cell>
          <cell r="O77">
            <v>-0.48059399257509283</v>
          </cell>
        </row>
        <row r="78">
          <cell r="B78" t="str">
            <v>Abril</v>
          </cell>
          <cell r="C78">
            <v>2482</v>
          </cell>
          <cell r="I78">
            <v>772</v>
          </cell>
          <cell r="K78">
            <v>1202</v>
          </cell>
          <cell r="M78">
            <v>1170</v>
          </cell>
          <cell r="N78">
            <v>-2.6622296173044901E-2</v>
          </cell>
          <cell r="O78">
            <v>-0.52860596293311846</v>
          </cell>
        </row>
        <row r="79">
          <cell r="B79" t="str">
            <v>Mayo</v>
          </cell>
          <cell r="C79">
            <v>2351</v>
          </cell>
          <cell r="I79">
            <v>850</v>
          </cell>
          <cell r="K79">
            <v>892</v>
          </cell>
          <cell r="M79">
            <v>999</v>
          </cell>
          <cell r="N79">
            <v>0.11995515695067271</v>
          </cell>
          <cell r="O79">
            <v>-0.5750744364100383</v>
          </cell>
        </row>
        <row r="80">
          <cell r="B80" t="str">
            <v>Junio</v>
          </cell>
          <cell r="C80">
            <v>2309</v>
          </cell>
          <cell r="I80">
            <v>746</v>
          </cell>
          <cell r="K80">
            <v>855</v>
          </cell>
          <cell r="M80">
            <v>1053</v>
          </cell>
          <cell r="N80">
            <v>0.23157894736842111</v>
          </cell>
          <cell r="O80">
            <v>-0.5439584235599827</v>
          </cell>
        </row>
        <row r="81">
          <cell r="B81" t="str">
            <v>Julio</v>
          </cell>
          <cell r="C81">
            <v>2094</v>
          </cell>
          <cell r="I81">
            <v>979</v>
          </cell>
          <cell r="K81">
            <v>0</v>
          </cell>
          <cell r="M81">
            <v>1280</v>
          </cell>
          <cell r="N81" t="str">
            <v>-</v>
          </cell>
          <cell r="O81">
            <v>-0.3887297039159503</v>
          </cell>
        </row>
        <row r="82">
          <cell r="B82" t="str">
            <v>Agosto</v>
          </cell>
          <cell r="C82">
            <v>1886</v>
          </cell>
          <cell r="I82">
            <v>853</v>
          </cell>
          <cell r="K82">
            <v>0</v>
          </cell>
          <cell r="M82">
            <v>433</v>
          </cell>
          <cell r="N82" t="str">
            <v>-</v>
          </cell>
          <cell r="O82">
            <v>-0.77041357370095442</v>
          </cell>
        </row>
        <row r="83">
          <cell r="B83" t="str">
            <v>Septiembre</v>
          </cell>
          <cell r="C83">
            <v>2281</v>
          </cell>
          <cell r="I83">
            <v>921</v>
          </cell>
          <cell r="K83">
            <v>936</v>
          </cell>
          <cell r="M83">
            <v>1128</v>
          </cell>
          <cell r="N83">
            <v>0.20512820512820507</v>
          </cell>
          <cell r="O83">
            <v>-0.50548005260850504</v>
          </cell>
        </row>
        <row r="84">
          <cell r="B84" t="str">
            <v>Octubre</v>
          </cell>
          <cell r="C84">
            <v>2322</v>
          </cell>
          <cell r="I84">
            <v>1317</v>
          </cell>
          <cell r="K84">
            <v>1254</v>
          </cell>
          <cell r="M84">
            <v>1294</v>
          </cell>
          <cell r="N84">
            <v>3.1897926634768758E-2</v>
          </cell>
          <cell r="O84">
            <v>-0.44272179155900082</v>
          </cell>
        </row>
        <row r="85">
          <cell r="B85" t="str">
            <v>Noviembre</v>
          </cell>
          <cell r="C85">
            <v>2605</v>
          </cell>
          <cell r="I85">
            <v>1188</v>
          </cell>
          <cell r="K85">
            <v>1515</v>
          </cell>
          <cell r="M85">
            <v>1634</v>
          </cell>
          <cell r="N85">
            <v>7.8547854785478544E-2</v>
          </cell>
          <cell r="O85">
            <v>-0.37274472168905948</v>
          </cell>
        </row>
        <row r="86">
          <cell r="B86" t="str">
            <v>Diciembre</v>
          </cell>
          <cell r="C86">
            <v>2812</v>
          </cell>
          <cell r="I86">
            <v>1209</v>
          </cell>
          <cell r="K86">
            <v>1549</v>
          </cell>
          <cell r="M86">
            <v>1678</v>
          </cell>
          <cell r="N86">
            <v>8.3279535183989672E-2</v>
          </cell>
          <cell r="O86">
            <v>-0.403271692745377</v>
          </cell>
        </row>
        <row r="87">
          <cell r="C87">
            <v>28271</v>
          </cell>
          <cell r="I87">
            <v>10065</v>
          </cell>
          <cell r="K87">
            <v>13883</v>
          </cell>
          <cell r="M87">
            <v>15366</v>
          </cell>
          <cell r="N87">
            <v>0.2446136400453589</v>
          </cell>
          <cell r="O87">
            <v>-0.45647483286760282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C7">
            <v>2019</v>
          </cell>
          <cell r="I7" t="str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0.51529999999999998</v>
          </cell>
          <cell r="I9">
            <v>0.58840000000000003</v>
          </cell>
          <cell r="K9">
            <v>0.69830000000000003</v>
          </cell>
          <cell r="M9">
            <v>0.69889999999999997</v>
          </cell>
          <cell r="N9">
            <v>8.5922955749673235E-4</v>
          </cell>
          <cell r="O9">
            <v>0.35629730254220848</v>
          </cell>
        </row>
        <row r="10">
          <cell r="A10" t="str">
            <v>feb</v>
          </cell>
          <cell r="B10" t="str">
            <v>Febrero</v>
          </cell>
          <cell r="C10">
            <v>0.61759999999999993</v>
          </cell>
          <cell r="I10">
            <v>0.65049999999999997</v>
          </cell>
          <cell r="K10">
            <v>0.76769999999999994</v>
          </cell>
          <cell r="M10">
            <v>0.77560000000000007</v>
          </cell>
          <cell r="N10">
            <v>1.0290478051322216E-2</v>
          </cell>
          <cell r="O10">
            <v>0.25582901554404169</v>
          </cell>
        </row>
        <row r="11">
          <cell r="A11" t="str">
            <v>mar</v>
          </cell>
          <cell r="B11" t="str">
            <v>Marzo</v>
          </cell>
          <cell r="C11">
            <v>0.5776</v>
          </cell>
          <cell r="I11">
            <v>0.65599999999999992</v>
          </cell>
          <cell r="K11">
            <v>0.75919999999999999</v>
          </cell>
          <cell r="M11">
            <v>0.73299999999999998</v>
          </cell>
          <cell r="N11">
            <v>-3.4510010537407765E-2</v>
          </cell>
          <cell r="O11">
            <v>0.26904432132963985</v>
          </cell>
        </row>
        <row r="12">
          <cell r="A12" t="str">
            <v>abr</v>
          </cell>
          <cell r="B12" t="str">
            <v>Abril</v>
          </cell>
          <cell r="C12">
            <v>0.52549999999999997</v>
          </cell>
          <cell r="I12">
            <v>0.61299999999999999</v>
          </cell>
          <cell r="K12">
            <v>0.63869999999999993</v>
          </cell>
          <cell r="M12">
            <v>0.66559999999999997</v>
          </cell>
          <cell r="N12">
            <v>4.2116799749491118E-2</v>
          </cell>
          <cell r="O12">
            <v>0.26660323501427219</v>
          </cell>
        </row>
        <row r="13">
          <cell r="A13" t="str">
            <v>may</v>
          </cell>
          <cell r="B13" t="str">
            <v>Mayo</v>
          </cell>
          <cell r="C13">
            <v>0.4703</v>
          </cell>
          <cell r="I13">
            <v>0.49070000000000003</v>
          </cell>
          <cell r="K13">
            <v>0.62240000000000006</v>
          </cell>
          <cell r="M13">
            <v>0.5998</v>
          </cell>
          <cell r="N13">
            <v>-3.6311053984575903E-2</v>
          </cell>
          <cell r="O13">
            <v>0.27535615564533278</v>
          </cell>
        </row>
        <row r="14">
          <cell r="A14" t="str">
            <v>jun</v>
          </cell>
          <cell r="B14" t="str">
            <v>Junio</v>
          </cell>
          <cell r="C14">
            <v>0.48659999999999998</v>
          </cell>
          <cell r="I14">
            <v>0.56700000000000006</v>
          </cell>
          <cell r="K14">
            <v>0.52149999999999996</v>
          </cell>
          <cell r="M14">
            <v>0.501</v>
          </cell>
          <cell r="N14">
            <v>-3.9309683604985546E-2</v>
          </cell>
          <cell r="O14">
            <v>2.9593094944512899E-2</v>
          </cell>
        </row>
        <row r="15">
          <cell r="A15" t="str">
            <v>jul</v>
          </cell>
          <cell r="B15" t="str">
            <v>Julio</v>
          </cell>
          <cell r="C15">
            <v>0.50729999999999997</v>
          </cell>
          <cell r="I15">
            <v>0.52110000000000001</v>
          </cell>
          <cell r="K15">
            <v>0.46679999999999999</v>
          </cell>
          <cell r="M15">
            <v>0.48599999999999999</v>
          </cell>
          <cell r="N15">
            <v>4.1131105398457546E-2</v>
          </cell>
          <cell r="O15">
            <v>-4.1986989946777076E-2</v>
          </cell>
        </row>
        <row r="16">
          <cell r="A16" t="str">
            <v>ago</v>
          </cell>
          <cell r="B16" t="str">
            <v>Agosto</v>
          </cell>
          <cell r="C16">
            <v>0.50680000000000003</v>
          </cell>
          <cell r="I16">
            <v>0.49969999999999998</v>
          </cell>
          <cell r="K16">
            <v>0.60020000000000007</v>
          </cell>
          <cell r="M16">
            <v>0.44380000000000003</v>
          </cell>
          <cell r="N16">
            <v>-0.26057980673108971</v>
          </cell>
          <cell r="O16">
            <v>-0.12430939226519333</v>
          </cell>
        </row>
        <row r="17">
          <cell r="A17" t="str">
            <v>sep</v>
          </cell>
          <cell r="B17" t="str">
            <v>Septiembre</v>
          </cell>
          <cell r="C17">
            <v>0.45679999999999998</v>
          </cell>
          <cell r="I17">
            <v>0.5514</v>
          </cell>
          <cell r="K17">
            <v>0.53320000000000001</v>
          </cell>
          <cell r="M17">
            <v>0.56189999999999996</v>
          </cell>
          <cell r="N17">
            <v>5.382595648912214E-2</v>
          </cell>
          <cell r="O17">
            <v>0.23007880910682998</v>
          </cell>
        </row>
        <row r="18">
          <cell r="A18" t="str">
            <v>oct</v>
          </cell>
          <cell r="B18" t="str">
            <v>Octubre</v>
          </cell>
          <cell r="C18">
            <v>0.441</v>
          </cell>
          <cell r="I18">
            <v>0.56420000000000003</v>
          </cell>
          <cell r="K18">
            <v>0.53239999999999998</v>
          </cell>
          <cell r="M18">
            <v>0.58409999999999995</v>
          </cell>
          <cell r="N18">
            <v>9.710743801652888E-2</v>
          </cell>
          <cell r="O18">
            <v>0.32448979591836724</v>
          </cell>
        </row>
        <row r="19">
          <cell r="A19" t="str">
            <v>nov</v>
          </cell>
          <cell r="B19" t="str">
            <v>Noviembre</v>
          </cell>
          <cell r="C19">
            <v>0.60680000000000001</v>
          </cell>
          <cell r="I19">
            <v>0.65629999999999999</v>
          </cell>
          <cell r="K19">
            <v>0.65459999999999996</v>
          </cell>
          <cell r="M19">
            <v>0.74159999999999993</v>
          </cell>
          <cell r="N19">
            <v>0.13290559120073331</v>
          </cell>
          <cell r="O19">
            <v>0.22214897824653912</v>
          </cell>
        </row>
        <row r="20">
          <cell r="A20" t="str">
            <v>dic</v>
          </cell>
          <cell r="B20" t="str">
            <v>Diciembre</v>
          </cell>
          <cell r="C20">
            <v>0.53979999999999995</v>
          </cell>
          <cell r="I20">
            <v>0.58939999999999992</v>
          </cell>
          <cell r="K20">
            <v>0.56869999999999998</v>
          </cell>
          <cell r="M20">
            <v>0.63840000000000008</v>
          </cell>
          <cell r="N20">
            <v>0.12256022507473197</v>
          </cell>
          <cell r="O20">
            <v>0.18266024453501317</v>
          </cell>
        </row>
        <row r="21">
          <cell r="A21" t="str">
            <v>Total</v>
          </cell>
          <cell r="C21">
            <v>0.52295410715246138</v>
          </cell>
          <cell r="I21">
            <v>0.57741590694750078</v>
          </cell>
          <cell r="K21">
            <v>0.61259601883208059</v>
          </cell>
          <cell r="M21">
            <v>0.6183064169082243</v>
          </cell>
          <cell r="N21">
            <v>9.3216375892071213E-3</v>
          </cell>
          <cell r="O21">
            <v>0.18233399155227215</v>
          </cell>
        </row>
        <row r="29">
          <cell r="C29">
            <v>2019</v>
          </cell>
          <cell r="I29" t="str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0.51529999999999998</v>
          </cell>
          <cell r="I31">
            <v>0.58840000000000003</v>
          </cell>
          <cell r="K31">
            <v>0.69830000000000003</v>
          </cell>
          <cell r="M31">
            <v>0.69889999999999997</v>
          </cell>
          <cell r="N31">
            <v>8.5922955749673235E-4</v>
          </cell>
          <cell r="O31">
            <v>0.35629730254220848</v>
          </cell>
        </row>
        <row r="32">
          <cell r="B32" t="str">
            <v>Febrero</v>
          </cell>
          <cell r="C32">
            <v>0.61759999999999993</v>
          </cell>
          <cell r="I32">
            <v>0.65049999999999997</v>
          </cell>
          <cell r="K32">
            <v>0.76769999999999994</v>
          </cell>
          <cell r="M32">
            <v>0.80330000000000001</v>
          </cell>
          <cell r="N32">
            <v>4.6372280838869351E-2</v>
          </cell>
          <cell r="O32">
            <v>0.30068005181347157</v>
          </cell>
        </row>
        <row r="33">
          <cell r="B33" t="str">
            <v>Marzo</v>
          </cell>
          <cell r="C33">
            <v>0.5776</v>
          </cell>
          <cell r="I33">
            <v>0.65599999999999992</v>
          </cell>
          <cell r="K33">
            <v>0.75919999999999999</v>
          </cell>
          <cell r="M33">
            <v>0.73299999999999998</v>
          </cell>
          <cell r="N33">
            <v>-3.4510010537407765E-2</v>
          </cell>
          <cell r="O33">
            <v>0.26904432132963985</v>
          </cell>
        </row>
        <row r="34">
          <cell r="B34" t="str">
            <v>Abril</v>
          </cell>
          <cell r="C34">
            <v>0.52549999999999997</v>
          </cell>
          <cell r="I34">
            <v>0.61299999999999999</v>
          </cell>
          <cell r="K34">
            <v>0.63869999999999993</v>
          </cell>
          <cell r="M34">
            <v>0.66559999999999997</v>
          </cell>
          <cell r="N34">
            <v>4.2116799749491118E-2</v>
          </cell>
          <cell r="O34">
            <v>0.26660323501427219</v>
          </cell>
        </row>
        <row r="35">
          <cell r="B35" t="str">
            <v>Mayo</v>
          </cell>
          <cell r="C35">
            <v>0.4703</v>
          </cell>
          <cell r="I35">
            <v>0.49070000000000003</v>
          </cell>
          <cell r="K35">
            <v>0.62240000000000006</v>
          </cell>
          <cell r="M35">
            <v>0.5998</v>
          </cell>
          <cell r="N35">
            <v>-3.6311053984575903E-2</v>
          </cell>
          <cell r="O35">
            <v>0.27535615564533278</v>
          </cell>
        </row>
        <row r="36">
          <cell r="B36" t="str">
            <v>Junio</v>
          </cell>
          <cell r="C36">
            <v>0.48659999999999998</v>
          </cell>
          <cell r="I36">
            <v>0.56700000000000006</v>
          </cell>
          <cell r="K36">
            <v>0.52149999999999996</v>
          </cell>
          <cell r="M36">
            <v>0.501</v>
          </cell>
          <cell r="N36">
            <v>-3.9309683604985546E-2</v>
          </cell>
          <cell r="O36">
            <v>2.9593094944512899E-2</v>
          </cell>
        </row>
        <row r="37">
          <cell r="B37" t="str">
            <v>Julio</v>
          </cell>
          <cell r="C37">
            <v>0.50729999999999997</v>
          </cell>
          <cell r="I37">
            <v>0.52110000000000001</v>
          </cell>
          <cell r="K37">
            <v>0.46679999999999999</v>
          </cell>
          <cell r="M37">
            <v>0.48599999999999999</v>
          </cell>
          <cell r="N37">
            <v>4.1131105398457546E-2</v>
          </cell>
          <cell r="O37">
            <v>-4.1986989946777076E-2</v>
          </cell>
        </row>
        <row r="38">
          <cell r="B38" t="str">
            <v>Agosto</v>
          </cell>
          <cell r="C38">
            <v>0.50680000000000003</v>
          </cell>
          <cell r="I38">
            <v>0.49969999999999998</v>
          </cell>
          <cell r="K38">
            <v>0.60020000000000007</v>
          </cell>
          <cell r="M38">
            <v>0.44380000000000003</v>
          </cell>
          <cell r="N38">
            <v>-0.26057980673108971</v>
          </cell>
          <cell r="O38">
            <v>-0.12430939226519333</v>
          </cell>
        </row>
        <row r="39">
          <cell r="B39" t="str">
            <v>Septiembre</v>
          </cell>
          <cell r="C39">
            <v>0.45679999999999998</v>
          </cell>
          <cell r="I39">
            <v>0.5514</v>
          </cell>
          <cell r="K39">
            <v>0.53320000000000001</v>
          </cell>
          <cell r="M39">
            <v>0.56189999999999996</v>
          </cell>
          <cell r="N39">
            <v>5.382595648912214E-2</v>
          </cell>
          <cell r="O39">
            <v>0.23007880910682998</v>
          </cell>
        </row>
        <row r="40">
          <cell r="B40" t="str">
            <v>Octubre</v>
          </cell>
          <cell r="C40">
            <v>0.441</v>
          </cell>
          <cell r="I40">
            <v>0.56420000000000003</v>
          </cell>
          <cell r="K40">
            <v>0.53239999999999998</v>
          </cell>
          <cell r="M40">
            <v>0.58409999999999995</v>
          </cell>
          <cell r="N40">
            <v>9.710743801652888E-2</v>
          </cell>
          <cell r="O40">
            <v>0.32448979591836724</v>
          </cell>
        </row>
        <row r="41">
          <cell r="B41" t="str">
            <v>Noviembre</v>
          </cell>
          <cell r="C41">
            <v>0.60680000000000001</v>
          </cell>
          <cell r="I41">
            <v>0.65629999999999999</v>
          </cell>
          <cell r="K41">
            <v>0.65459999999999996</v>
          </cell>
          <cell r="M41">
            <v>0.74159999999999993</v>
          </cell>
          <cell r="N41">
            <v>0.13290559120073331</v>
          </cell>
          <cell r="O41">
            <v>0.22214897824653912</v>
          </cell>
        </row>
        <row r="42">
          <cell r="B42" t="str">
            <v>Diciembre</v>
          </cell>
          <cell r="C42">
            <v>0.53979999999999995</v>
          </cell>
          <cell r="I42">
            <v>0.58939999999999992</v>
          </cell>
          <cell r="K42">
            <v>0.56869999999999998</v>
          </cell>
          <cell r="M42">
            <v>0.63840000000000008</v>
          </cell>
          <cell r="N42">
            <v>0.12256022507473197</v>
          </cell>
          <cell r="O42">
            <v>0.18266024453501317</v>
          </cell>
        </row>
        <row r="43">
          <cell r="C43">
            <v>0.52295410715246138</v>
          </cell>
          <cell r="I43">
            <v>0.57741590694750078</v>
          </cell>
          <cell r="K43">
            <v>0.61259601883208059</v>
          </cell>
          <cell r="M43">
            <v>0.6183064169082243</v>
          </cell>
          <cell r="N43">
            <v>9.3216375892071213E-3</v>
          </cell>
          <cell r="O43">
            <v>0.18233399155227215</v>
          </cell>
        </row>
        <row r="51">
          <cell r="C51">
            <v>2019</v>
          </cell>
          <cell r="I51" t="str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0.54079999999999995</v>
          </cell>
          <cell r="I53">
            <v>0</v>
          </cell>
          <cell r="K53">
            <v>0.69739999999999991</v>
          </cell>
          <cell r="M53">
            <v>0.70389999999999997</v>
          </cell>
          <cell r="N53">
            <v>9.3203326641813078E-3</v>
          </cell>
          <cell r="O53">
            <v>0.30159023668639051</v>
          </cell>
        </row>
        <row r="54">
          <cell r="B54" t="str">
            <v>Febrero</v>
          </cell>
          <cell r="C54">
            <v>0.6522</v>
          </cell>
          <cell r="I54">
            <v>0</v>
          </cell>
          <cell r="K54">
            <v>0.76840000000000008</v>
          </cell>
          <cell r="M54">
            <v>0.80169999999999997</v>
          </cell>
          <cell r="N54">
            <v>4.3336803748047714E-2</v>
          </cell>
          <cell r="O54">
            <v>0.22922416436675852</v>
          </cell>
        </row>
        <row r="55">
          <cell r="B55" t="str">
            <v>Marzo</v>
          </cell>
          <cell r="C55">
            <v>0.5706</v>
          </cell>
          <cell r="I55">
            <v>0</v>
          </cell>
          <cell r="K55">
            <v>0.76249999999999996</v>
          </cell>
          <cell r="M55">
            <v>0.73939999999999995</v>
          </cell>
          <cell r="N55">
            <v>-3.0295081967213089E-2</v>
          </cell>
          <cell r="O55">
            <v>0.2958289519803714</v>
          </cell>
        </row>
        <row r="56">
          <cell r="B56" t="str">
            <v>Abril</v>
          </cell>
          <cell r="C56">
            <v>0.52600000000000002</v>
          </cell>
          <cell r="I56">
            <v>0.63450000000000006</v>
          </cell>
          <cell r="K56">
            <v>0.63890000000000002</v>
          </cell>
          <cell r="M56">
            <v>0.68159999999999998</v>
          </cell>
          <cell r="N56">
            <v>6.6833620284864503E-2</v>
          </cell>
          <cell r="O56">
            <v>0.29581749049429651</v>
          </cell>
        </row>
        <row r="57">
          <cell r="B57" t="str">
            <v>Mayo</v>
          </cell>
          <cell r="C57">
            <v>0.46779999999999999</v>
          </cell>
          <cell r="I57">
            <v>0.4965</v>
          </cell>
          <cell r="K57">
            <v>0.63979999999999992</v>
          </cell>
          <cell r="M57">
            <v>0.61899999999999999</v>
          </cell>
          <cell r="N57">
            <v>-3.2510159424820162E-2</v>
          </cell>
          <cell r="O57">
            <v>0.32321504916631039</v>
          </cell>
        </row>
        <row r="58">
          <cell r="B58" t="str">
            <v>Junio</v>
          </cell>
          <cell r="C58">
            <v>0.4864</v>
          </cell>
          <cell r="I58">
            <v>0.58509999999999995</v>
          </cell>
          <cell r="K58">
            <v>0.52880000000000005</v>
          </cell>
          <cell r="M58">
            <v>0.50340000000000007</v>
          </cell>
          <cell r="N58">
            <v>-4.8033282904689778E-2</v>
          </cell>
          <cell r="O58">
            <v>3.4950657894736947E-2</v>
          </cell>
        </row>
        <row r="59">
          <cell r="B59" t="str">
            <v>Julio</v>
          </cell>
          <cell r="C59">
            <v>0.53700000000000003</v>
          </cell>
          <cell r="I59">
            <v>0.5232</v>
          </cell>
          <cell r="K59">
            <v>0</v>
          </cell>
          <cell r="M59">
            <v>0.4763</v>
          </cell>
          <cell r="N59" t="str">
            <v>-</v>
          </cell>
          <cell r="O59">
            <v>-0.11303538175046557</v>
          </cell>
        </row>
        <row r="60">
          <cell r="B60" t="str">
            <v>Agosto</v>
          </cell>
          <cell r="C60">
            <v>0.55200000000000005</v>
          </cell>
          <cell r="I60">
            <v>0.50629999999999997</v>
          </cell>
          <cell r="K60">
            <v>0</v>
          </cell>
          <cell r="M60">
            <v>0.47450000000000003</v>
          </cell>
          <cell r="N60" t="str">
            <v>-</v>
          </cell>
          <cell r="O60">
            <v>-0.14039855072463769</v>
          </cell>
        </row>
        <row r="61">
          <cell r="B61" t="str">
            <v>Septiembre</v>
          </cell>
          <cell r="C61">
            <v>0.44770000000000004</v>
          </cell>
          <cell r="I61">
            <v>0.55810000000000004</v>
          </cell>
          <cell r="K61">
            <v>0.53720000000000001</v>
          </cell>
          <cell r="M61">
            <v>0.56759999999999999</v>
          </cell>
          <cell r="N61">
            <v>5.6589724497393856E-2</v>
          </cell>
          <cell r="O61">
            <v>0.26781326781326764</v>
          </cell>
        </row>
        <row r="62">
          <cell r="B62" t="str">
            <v>Octubre</v>
          </cell>
          <cell r="C62">
            <v>0.43259999999999998</v>
          </cell>
          <cell r="I62">
            <v>0.55259999999999998</v>
          </cell>
          <cell r="K62">
            <v>0.52969999999999995</v>
          </cell>
          <cell r="M62">
            <v>0.58560000000000001</v>
          </cell>
          <cell r="N62">
            <v>0.10553143288653977</v>
          </cell>
          <cell r="O62">
            <v>0.35367545076282947</v>
          </cell>
        </row>
        <row r="63">
          <cell r="B63" t="str">
            <v>Noviembre</v>
          </cell>
          <cell r="C63">
            <v>0.62130000000000007</v>
          </cell>
          <cell r="I63">
            <v>0.65920000000000001</v>
          </cell>
          <cell r="K63">
            <v>0.65010000000000001</v>
          </cell>
          <cell r="M63">
            <v>0.74099999999999999</v>
          </cell>
          <cell r="N63">
            <v>0.13982464236271341</v>
          </cell>
          <cell r="O63">
            <v>0.19266055045871555</v>
          </cell>
        </row>
        <row r="64">
          <cell r="B64" t="str">
            <v>Diciembre</v>
          </cell>
          <cell r="C64">
            <v>0.53110000000000002</v>
          </cell>
          <cell r="I64">
            <v>0.58630000000000004</v>
          </cell>
          <cell r="K64">
            <v>0.55459999999999998</v>
          </cell>
          <cell r="M64">
            <v>0.62590000000000001</v>
          </cell>
          <cell r="N64">
            <v>0.12856112513523277</v>
          </cell>
          <cell r="O64">
            <v>0.17849745810581807</v>
          </cell>
        </row>
        <row r="65">
          <cell r="C65">
            <v>0.53227032255517392</v>
          </cell>
          <cell r="I65">
            <v>0.58309999999999995</v>
          </cell>
          <cell r="K65">
            <v>0.6139</v>
          </cell>
        </row>
        <row r="73">
          <cell r="I73" t="str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I75">
            <v>0</v>
          </cell>
          <cell r="K75">
            <v>0.70709999999999995</v>
          </cell>
          <cell r="M75">
            <v>0.65749999999999997</v>
          </cell>
          <cell r="N75">
            <v>-7.0145665393862244E-2</v>
          </cell>
          <cell r="O75">
            <v>0.58243080625752097</v>
          </cell>
        </row>
        <row r="76">
          <cell r="I76">
            <v>0</v>
          </cell>
          <cell r="K76">
            <v>0.76080000000000003</v>
          </cell>
          <cell r="M76">
            <v>0.81700000000000006</v>
          </cell>
          <cell r="N76">
            <v>7.3869610935856977E-2</v>
          </cell>
          <cell r="O76">
            <v>0.69607639609715588</v>
          </cell>
        </row>
        <row r="77">
          <cell r="I77">
            <v>0</v>
          </cell>
          <cell r="K77">
            <v>0.72709999999999997</v>
          </cell>
          <cell r="M77">
            <v>0.68010000000000004</v>
          </cell>
          <cell r="N77">
            <v>-6.4640352083619734E-2</v>
          </cell>
          <cell r="O77">
            <v>0.12431806910233112</v>
          </cell>
        </row>
        <row r="78">
          <cell r="I78">
            <v>0.40850000000000003</v>
          </cell>
          <cell r="K78">
            <v>0.63600000000000001</v>
          </cell>
          <cell r="M78">
            <v>0.53420000000000001</v>
          </cell>
          <cell r="N78">
            <v>-0.16006289308176103</v>
          </cell>
          <cell r="O78">
            <v>2.0244461420932058E-2</v>
          </cell>
        </row>
        <row r="79">
          <cell r="I79">
            <v>0.43520000000000003</v>
          </cell>
          <cell r="K79">
            <v>0.45669999999999999</v>
          </cell>
          <cell r="M79">
            <v>0.44140000000000001</v>
          </cell>
          <cell r="N79">
            <v>-3.3501204291657483E-2</v>
          </cell>
          <cell r="O79">
            <v>-8.0416666666666581E-2</v>
          </cell>
        </row>
        <row r="80">
          <cell r="I80">
            <v>0.3947</v>
          </cell>
          <cell r="K80">
            <v>0.45240000000000002</v>
          </cell>
          <cell r="M80">
            <v>0.48080000000000001</v>
          </cell>
          <cell r="N80">
            <v>6.2776304155614415E-2</v>
          </cell>
          <cell r="O80">
            <v>-1.2933689180866459E-2</v>
          </cell>
        </row>
        <row r="81">
          <cell r="I81">
            <v>0.50130000000000008</v>
          </cell>
          <cell r="K81">
            <v>0</v>
          </cell>
          <cell r="M81">
            <v>0.56559999999999999</v>
          </cell>
          <cell r="N81" t="str">
            <v>-</v>
          </cell>
          <cell r="O81">
            <v>0.32304093567251457</v>
          </cell>
        </row>
        <row r="82">
          <cell r="I82">
            <v>0.43680000000000002</v>
          </cell>
          <cell r="K82">
            <v>0</v>
          </cell>
          <cell r="M82">
            <v>0.1913</v>
          </cell>
          <cell r="N82" t="str">
            <v>-</v>
          </cell>
          <cell r="O82">
            <v>-0.50324591015320697</v>
          </cell>
        </row>
        <row r="83">
          <cell r="I83">
            <v>0.48729999999999996</v>
          </cell>
          <cell r="K83">
            <v>0.49520000000000003</v>
          </cell>
          <cell r="M83">
            <v>0.5151</v>
          </cell>
          <cell r="N83">
            <v>4.0185783521809348E-2</v>
          </cell>
          <cell r="O83">
            <v>7.0448877805486365E-2</v>
          </cell>
        </row>
        <row r="84">
          <cell r="I84">
            <v>0.67430000000000012</v>
          </cell>
          <cell r="K84">
            <v>0.55409999999999993</v>
          </cell>
          <cell r="M84">
            <v>0.57179999999999997</v>
          </cell>
          <cell r="N84">
            <v>3.1943692474282637E-2</v>
          </cell>
          <cell r="O84">
            <v>0.20607466779160521</v>
          </cell>
        </row>
        <row r="85">
          <cell r="I85">
            <v>0.62860000000000005</v>
          </cell>
          <cell r="K85">
            <v>0.69180000000000008</v>
          </cell>
          <cell r="M85">
            <v>0.74609999999999999</v>
          </cell>
          <cell r="N85">
            <v>7.8490893321769173E-2</v>
          </cell>
          <cell r="O85">
            <v>0.35753275109170302</v>
          </cell>
        </row>
        <row r="86">
          <cell r="I86">
            <v>0.61899999999999999</v>
          </cell>
          <cell r="K86">
            <v>0.6845</v>
          </cell>
          <cell r="M86">
            <v>0.74150000000000005</v>
          </cell>
          <cell r="N86">
            <v>8.3272461650840013E-2</v>
          </cell>
          <cell r="O86">
            <v>0.29158683156244569</v>
          </cell>
        </row>
        <row r="87">
          <cell r="I87">
            <v>0.58309999999999995</v>
          </cell>
          <cell r="K87">
            <v>0.6139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1655-27B7-4211-82A6-F67C9C636738}">
  <sheetPr codeName="Hoja1"/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s">
        <v>322</v>
      </c>
    </row>
    <row r="3" spans="2:13" ht="36" x14ac:dyDescent="0.55000000000000004">
      <c r="B3" s="2" t="s">
        <v>49</v>
      </c>
    </row>
    <row r="4" spans="2:13" ht="24" x14ac:dyDescent="0.4">
      <c r="B4" s="3" t="s">
        <v>207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208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209</v>
      </c>
    </row>
    <row r="20" spans="2:2" ht="15.75" x14ac:dyDescent="0.25">
      <c r="B20" s="6" t="s">
        <v>210</v>
      </c>
    </row>
    <row r="21" spans="2:2" ht="15.75" x14ac:dyDescent="0.25">
      <c r="B21" s="6" t="s">
        <v>211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212</v>
      </c>
    </row>
    <row r="36" spans="2:2" ht="15.75" x14ac:dyDescent="0.25">
      <c r="B36" s="6" t="s">
        <v>213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214</v>
      </c>
    </row>
    <row r="42" spans="2:2" ht="15.75" x14ac:dyDescent="0.25">
      <c r="B42" s="6" t="s">
        <v>215</v>
      </c>
    </row>
    <row r="43" spans="2:2" ht="15.75" x14ac:dyDescent="0.25">
      <c r="B43" s="10" t="s">
        <v>23</v>
      </c>
    </row>
    <row r="44" spans="2:2" ht="15.75" x14ac:dyDescent="0.25">
      <c r="B44" s="6" t="s">
        <v>216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217</v>
      </c>
    </row>
    <row r="49" spans="2:2" ht="15.75" x14ac:dyDescent="0.25">
      <c r="B49" s="6" t="s">
        <v>218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4620D8D9-E80A-4905-9E76-8E04CFDC248F}"/>
    <hyperlink ref="B19" location="'Viajeros entr evol mensu TF'!A1" tooltip="Evolución mensual de viajeros entrentrados en Tenerife según lugar de residencia" display="Evolución mensual de viajeros entrados en Tenerife según lugar de residencia" xr:uid="{08958DE1-F25C-4466-BCE7-A5BA34BCA402}"/>
    <hyperlink ref="B14" location="'Establecim aloj islas cat y tip'!A1" tooltip="Establecimientos alojativos Canarias e islas" display="Establecimientos alojativos Canarias e islas" xr:uid="{EDC67435-9288-4CA4-9D1F-B08D4A78FB4C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41570E17-F877-47AE-A3C8-E62745780D92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DF2FC452-D3E2-4588-B0AF-9AFFE6920F49}"/>
    <hyperlink ref="B37" location="'Pernoctaciones lugar reside'!A1" tooltip="Pernoctaciones registradas en establecimientos alojativos de Canarias e islas según tipología y categoría" display="'Pernoctaciones lugar reside'!A1" xr:uid="{6B86E3B6-74AD-49C3-AFAC-BB819A970036}"/>
    <hyperlink ref="B8" location="'Resumen indicadores (aloj)'!A1" tooltip="Resumen indicadores Tenerife" display="'Resumen indicadores (aloj)'!A1" xr:uid="{B3E50F60-F44D-4168-8C8C-56A78F97C35C}"/>
    <hyperlink ref="B9" location="'Resumen indicadores municipios '!A1" tooltip="Resumen indicadores municipios Tenerife" display="Resumen indicadores municipios Tenerife" xr:uid="{70432DD5-0826-4DFE-B785-1BD50531A521}"/>
    <hyperlink ref="B20" location="'Viajeros entr evol mensu TF cat'!A1" tooltip="Evolución mensual de viajeros entrentrados en Tenerife según lugar de residencia" display="'Viajeros entr evol mensu TF cat'!A1" xr:uid="{BD813251-EFB4-4251-8A43-74A48D884791}"/>
    <hyperlink ref="B21" location="'Viajeros entr evol anual TF cat'!A1" tooltip="Evolución mensual de viajeros entrentrados en Tenerife según lugar de residencia" display="'Viajeros entr evol anual TF cat'!A1" xr:uid="{E9984DFD-1805-41C1-A4BA-CD9A6AEF4511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BC181FDC-F87D-4F5A-B0E5-4B2857A81E3F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27B47DBA-05D4-4B57-B8AB-CB88A8AD12BB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3E95DF04-F0AC-4E02-8C24-A84076D11576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77FAEF58-3C23-4147-8A85-60C01FF41BE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A11AB392-023E-4072-8F31-79EE476739F5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1A5B6F0F-3DFD-4291-814A-E83858F6E250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654E8126-A9F2-41B0-A5EB-F1FE2E28AFE1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2ADA2161-9C21-492A-A8C0-1E489FC84EA1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4BA10D85-AED5-4F4F-ADDA-452B5B776E59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90D5B346-B69B-4AF9-85E1-3CC5FCB8E9C6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D2740349-4B6F-401D-9E50-16ACFFFD6DD7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91353920-9821-4E58-894F-4989FFDEEA91}"/>
    <hyperlink ref="B35" location="'Pernoctaciones evol mensu TF'!A1" tooltip="Evolución mensual de pernoctaciones en Tenerife según lugar de residencia" display="'Pernoctaciones evol mensu TF'!A1" xr:uid="{4677C8C5-B141-4830-B365-3FF9C31AB43C}"/>
    <hyperlink ref="B36" location="'Pernocta evol mensu TF cat'!A1" tooltip="Evolución mensual de pernoctaciones en Tenerife según lugar de residencia" display="'Pernocta evol mensu TF cat'!A1" xr:uid="{07D5C798-3B95-45FC-8764-9A49FAFBA85A}"/>
    <hyperlink ref="B38" location="'Pernoctaciones lugar residen ac'!A1" tooltip="Pernoctaciones registradas en establecimientos alojativos de Canarias e islas según tipología y categoría" display="'Pernoctaciones lugar residen ac'!A1" xr:uid="{E2815F26-96A8-4617-99FE-BC61607D5A56}"/>
    <hyperlink ref="B39" location="'Pernoctaciones lugar reside año'!A1" tooltip="Pernoctaciones registradas en establecimientos alojativos de Canarias e islas según tipología y categoría" display="'Pernoctaciones lugar reside año'!A1" xr:uid="{04473EBD-B83F-4CB0-BAB2-D16F112E27B6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2BAC76A2-F0BD-451B-85EE-72D671886160}"/>
    <hyperlink ref="B41" location="'EM evol menusual lugar resd'!A1" tooltip="Evolución mensual de estancia media en Tenerife según lugar de residencia" display="'EM evol menusual lugar resd'!A1" xr:uid="{A915CFDA-6C4D-4888-B31B-854093F8E5DE}"/>
    <hyperlink ref="B42" location="'EM evol mensu TF cat '!A1" tooltip="Evolución mensual de estancia media en Tenerife según lugar de residencia" display="'EM evol mensu TF cat '!A1" xr:uid="{B87AEB6B-9A93-4B44-91B6-403D8B47175A}"/>
    <hyperlink ref="B44" location="'tasa de ocupación evol mens'!A1" tooltip="Evolución mensual de estancia media en Tenerife según lugar de residencia" display="'tasa de ocupación evol mens'!A1" xr:uid="{D7BE5FCB-E5B0-4E84-B1D7-0F9A67A1FD37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97A805D2-C1C9-441D-9631-18DD5EA866ED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595E829B-5C6D-4AE9-BAE6-5AFDC2D385BF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FDF6A425-013E-4ACE-9F51-DA6BC0E2C6E9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5515391F-A385-488D-BEE3-DB6363256840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93AA0DB4-9831-4304-83BF-AEEA2B11B46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D01C-5C79-4913-BAEE-B7333D8C0095}">
  <sheetPr codeName="Hoja2">
    <tabColor theme="8" tint="0.59999389629810485"/>
  </sheetPr>
  <dimension ref="A4:L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64" t="s">
        <v>221</v>
      </c>
      <c r="C4" s="264"/>
      <c r="D4" s="264"/>
      <c r="E4" s="264"/>
      <c r="F4" s="264"/>
      <c r="G4" s="264"/>
      <c r="H4" s="264"/>
      <c r="I4" s="264"/>
      <c r="J4" s="264"/>
      <c r="K4" s="264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2" x14ac:dyDescent="0.25">
      <c r="B7" s="265" t="s">
        <v>49</v>
      </c>
      <c r="C7" s="268" t="s">
        <v>8</v>
      </c>
      <c r="D7" s="15" t="s">
        <v>30</v>
      </c>
      <c r="E7" s="16">
        <v>1146</v>
      </c>
      <c r="F7" s="16">
        <v>3527</v>
      </c>
      <c r="G7" s="16">
        <v>5390</v>
      </c>
      <c r="H7" s="16">
        <v>5217</v>
      </c>
      <c r="I7" s="16">
        <v>5311</v>
      </c>
      <c r="J7" s="17">
        <f>I7/H7-1</f>
        <v>1.8018018018018056E-2</v>
      </c>
      <c r="K7" s="16">
        <f>I7-H7</f>
        <v>94</v>
      </c>
      <c r="L7" s="18">
        <f>I7/$I$7</f>
        <v>1</v>
      </c>
    </row>
    <row r="8" spans="2:12" x14ac:dyDescent="0.25">
      <c r="B8" s="266"/>
      <c r="C8" s="269"/>
      <c r="D8" s="19" t="s">
        <v>31</v>
      </c>
      <c r="E8" s="20">
        <v>1146</v>
      </c>
      <c r="F8" s="20">
        <v>3527</v>
      </c>
      <c r="G8" s="20">
        <v>5390</v>
      </c>
      <c r="H8" s="20">
        <v>5217</v>
      </c>
      <c r="I8" s="20">
        <v>5311</v>
      </c>
      <c r="J8" s="21">
        <f t="shared" ref="J8:J20" si="0">I8/H8-1</f>
        <v>1.8018018018018056E-2</v>
      </c>
      <c r="K8" s="20">
        <f t="shared" ref="K8:K17" si="1">I8-H8</f>
        <v>94</v>
      </c>
      <c r="L8" s="22">
        <f>I8/$I$7</f>
        <v>1</v>
      </c>
    </row>
    <row r="9" spans="2:12" x14ac:dyDescent="0.25">
      <c r="B9" s="266"/>
      <c r="C9" s="270"/>
      <c r="D9" s="23" t="s">
        <v>32</v>
      </c>
      <c r="E9" s="24" t="s">
        <v>227</v>
      </c>
      <c r="F9" s="24" t="s">
        <v>227</v>
      </c>
      <c r="G9" s="24" t="s">
        <v>227</v>
      </c>
      <c r="H9" s="24" t="s">
        <v>227</v>
      </c>
      <c r="I9" s="24" t="s">
        <v>227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66"/>
      <c r="C10" s="271" t="s">
        <v>33</v>
      </c>
      <c r="D10" s="26" t="s">
        <v>30</v>
      </c>
      <c r="E10" s="27">
        <v>1199</v>
      </c>
      <c r="F10" s="27">
        <v>3897</v>
      </c>
      <c r="G10" s="27">
        <v>5725</v>
      </c>
      <c r="H10" s="27">
        <v>5545</v>
      </c>
      <c r="I10" s="27">
        <v>5676</v>
      </c>
      <c r="J10" s="28">
        <f t="shared" si="0"/>
        <v>2.362488728584311E-2</v>
      </c>
      <c r="K10" s="27">
        <f t="shared" si="1"/>
        <v>131</v>
      </c>
      <c r="L10" s="18">
        <f>I10/$I$10</f>
        <v>1</v>
      </c>
    </row>
    <row r="11" spans="2:12" x14ac:dyDescent="0.25">
      <c r="B11" s="266"/>
      <c r="C11" s="272"/>
      <c r="D11" s="4" t="s">
        <v>31</v>
      </c>
      <c r="E11" s="29">
        <v>1199</v>
      </c>
      <c r="F11" s="29">
        <v>3897</v>
      </c>
      <c r="G11" s="29">
        <v>5725</v>
      </c>
      <c r="H11" s="29">
        <v>5545</v>
      </c>
      <c r="I11" s="29">
        <v>5676</v>
      </c>
      <c r="J11" s="30">
        <f t="shared" si="0"/>
        <v>2.362488728584311E-2</v>
      </c>
      <c r="K11" s="29">
        <f t="shared" si="1"/>
        <v>131</v>
      </c>
      <c r="L11" s="31">
        <f>I11/$I$10</f>
        <v>1</v>
      </c>
    </row>
    <row r="12" spans="2:12" x14ac:dyDescent="0.25">
      <c r="B12" s="266"/>
      <c r="C12" s="273"/>
      <c r="D12" s="32" t="s">
        <v>32</v>
      </c>
      <c r="E12" s="33" t="s">
        <v>227</v>
      </c>
      <c r="F12" s="33" t="s">
        <v>227</v>
      </c>
      <c r="G12" s="33" t="s">
        <v>227</v>
      </c>
      <c r="H12" s="33" t="s">
        <v>227</v>
      </c>
      <c r="I12" s="33" t="s">
        <v>227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66"/>
      <c r="C13" s="268" t="s">
        <v>21</v>
      </c>
      <c r="D13" s="15" t="s">
        <v>30</v>
      </c>
      <c r="E13" s="16">
        <v>2763</v>
      </c>
      <c r="F13" s="16">
        <v>11400</v>
      </c>
      <c r="G13" s="16">
        <v>14353</v>
      </c>
      <c r="H13" s="16">
        <v>14581</v>
      </c>
      <c r="I13" s="16">
        <v>14255</v>
      </c>
      <c r="J13" s="17">
        <f t="shared" si="0"/>
        <v>-2.2357862972361309E-2</v>
      </c>
      <c r="K13" s="16">
        <f t="shared" si="1"/>
        <v>-326</v>
      </c>
      <c r="L13" s="18">
        <f>I13/$I$13</f>
        <v>1</v>
      </c>
    </row>
    <row r="14" spans="2:12" x14ac:dyDescent="0.25">
      <c r="B14" s="266"/>
      <c r="C14" s="269"/>
      <c r="D14" s="19" t="s">
        <v>31</v>
      </c>
      <c r="E14" s="20">
        <v>2763</v>
      </c>
      <c r="F14" s="20">
        <v>11400</v>
      </c>
      <c r="G14" s="20">
        <v>14353</v>
      </c>
      <c r="H14" s="20">
        <v>14581</v>
      </c>
      <c r="I14" s="20">
        <v>14255</v>
      </c>
      <c r="J14" s="21">
        <f t="shared" si="0"/>
        <v>-2.2357862972361309E-2</v>
      </c>
      <c r="K14" s="20">
        <f t="shared" si="1"/>
        <v>-326</v>
      </c>
      <c r="L14" s="22">
        <f>I14/$I$13</f>
        <v>1</v>
      </c>
    </row>
    <row r="15" spans="2:12" x14ac:dyDescent="0.25">
      <c r="B15" s="266"/>
      <c r="C15" s="270"/>
      <c r="D15" s="23" t="s">
        <v>32</v>
      </c>
      <c r="E15" s="24" t="s">
        <v>227</v>
      </c>
      <c r="F15" s="24" t="s">
        <v>227</v>
      </c>
      <c r="G15" s="24" t="s">
        <v>227</v>
      </c>
      <c r="H15" s="24" t="s">
        <v>227</v>
      </c>
      <c r="I15" s="24" t="s">
        <v>227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66"/>
      <c r="C16" s="271" t="s">
        <v>22</v>
      </c>
      <c r="D16" s="26" t="s">
        <v>30</v>
      </c>
      <c r="E16" s="35">
        <v>2.4109947643979059</v>
      </c>
      <c r="F16" s="35">
        <v>3.2322086759285513</v>
      </c>
      <c r="G16" s="35">
        <v>2.6628942486085343</v>
      </c>
      <c r="H16" s="35">
        <v>2.7949012842629863</v>
      </c>
      <c r="I16" s="35">
        <v>2.6840519676143852</v>
      </c>
      <c r="J16" s="36">
        <f t="shared" si="0"/>
        <v>-3.9661263627717713E-2</v>
      </c>
      <c r="K16" s="37">
        <f t="shared" si="1"/>
        <v>-0.11084931664860109</v>
      </c>
      <c r="L16" s="38"/>
    </row>
    <row r="17" spans="2:12" x14ac:dyDescent="0.25">
      <c r="B17" s="266"/>
      <c r="C17" s="272"/>
      <c r="D17" s="4" t="s">
        <v>31</v>
      </c>
      <c r="E17" s="39">
        <f>E14/E8</f>
        <v>2.4109947643979059</v>
      </c>
      <c r="F17" s="39">
        <f t="shared" ref="F17:I17" si="2">F14/F8</f>
        <v>3.2322086759285513</v>
      </c>
      <c r="G17" s="39">
        <f t="shared" si="2"/>
        <v>2.6628942486085343</v>
      </c>
      <c r="H17" s="39">
        <f t="shared" si="2"/>
        <v>2.7949012842629863</v>
      </c>
      <c r="I17" s="39">
        <f t="shared" si="2"/>
        <v>2.6840519676143852</v>
      </c>
      <c r="J17" s="40">
        <f t="shared" si="0"/>
        <v>-3.9661263627717713E-2</v>
      </c>
      <c r="K17" s="41">
        <f t="shared" si="1"/>
        <v>-0.11084931664860109</v>
      </c>
      <c r="L17" s="42"/>
    </row>
    <row r="18" spans="2:12" x14ac:dyDescent="0.25">
      <c r="B18" s="266"/>
      <c r="C18" s="273"/>
      <c r="D18" s="32" t="s">
        <v>32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66"/>
      <c r="C19" s="274" t="s">
        <v>34</v>
      </c>
      <c r="D19" s="15" t="s">
        <v>30</v>
      </c>
      <c r="E19" s="18">
        <v>0.19170000000000001</v>
      </c>
      <c r="F19" s="18">
        <v>0.58840000000000003</v>
      </c>
      <c r="G19" s="18">
        <v>0.69830000000000003</v>
      </c>
      <c r="H19" s="18">
        <v>0.69889999999999997</v>
      </c>
      <c r="I19" s="18">
        <v>0.68330000000000002</v>
      </c>
      <c r="J19" s="17">
        <f t="shared" si="0"/>
        <v>-2.2320789812562469E-2</v>
      </c>
      <c r="K19" s="44">
        <f>(I19-H19)*100</f>
        <v>-1.5599999999999947</v>
      </c>
      <c r="L19" s="18"/>
    </row>
    <row r="20" spans="2:12" x14ac:dyDescent="0.25">
      <c r="B20" s="266"/>
      <c r="C20" s="275"/>
      <c r="D20" s="19" t="s">
        <v>31</v>
      </c>
      <c r="E20" s="22">
        <v>0.19170000000000001</v>
      </c>
      <c r="F20" s="22">
        <v>0.58840000000000003</v>
      </c>
      <c r="G20" s="22">
        <v>0.69830000000000003</v>
      </c>
      <c r="H20" s="22">
        <v>0.69889999999999997</v>
      </c>
      <c r="I20" s="22">
        <v>0.68330000000000002</v>
      </c>
      <c r="J20" s="21">
        <f t="shared" si="0"/>
        <v>-2.2320789812562469E-2</v>
      </c>
      <c r="K20" s="45">
        <f>(I20-H20)*100</f>
        <v>-1.5599999999999947</v>
      </c>
      <c r="L20" s="22"/>
    </row>
    <row r="21" spans="2:12" x14ac:dyDescent="0.25">
      <c r="B21" s="266"/>
      <c r="C21" s="276"/>
      <c r="D21" s="23" t="s">
        <v>32</v>
      </c>
      <c r="E21" s="25" t="s">
        <v>227</v>
      </c>
      <c r="F21" s="25" t="s">
        <v>227</v>
      </c>
      <c r="G21" s="25" t="s">
        <v>227</v>
      </c>
      <c r="H21" s="25" t="s">
        <v>227</v>
      </c>
      <c r="I21" s="25" t="s">
        <v>227</v>
      </c>
      <c r="J21" s="25" t="str">
        <f>IFERROR(I21/H21-1,"-")</f>
        <v>-</v>
      </c>
      <c r="K21" s="24" t="str">
        <f>IFERROR(I21-H21,"-")</f>
        <v>-</v>
      </c>
      <c r="L21" s="46"/>
    </row>
    <row r="22" spans="2:12" x14ac:dyDescent="0.25">
      <c r="B22" s="266"/>
      <c r="C22" s="277" t="s">
        <v>35</v>
      </c>
      <c r="D22" s="26" t="s">
        <v>30</v>
      </c>
      <c r="E22" s="27">
        <v>465</v>
      </c>
      <c r="F22" s="27">
        <v>625</v>
      </c>
      <c r="G22" s="27">
        <v>663</v>
      </c>
      <c r="H22" s="27">
        <v>673</v>
      </c>
      <c r="I22" s="27">
        <v>673</v>
      </c>
      <c r="J22" s="36">
        <f>I22/H22-1</f>
        <v>0</v>
      </c>
      <c r="K22" s="27">
        <f>I22-H22</f>
        <v>0</v>
      </c>
      <c r="L22" s="38">
        <f>I22/$I$22</f>
        <v>1</v>
      </c>
    </row>
    <row r="23" spans="2:12" x14ac:dyDescent="0.25">
      <c r="B23" s="266"/>
      <c r="C23" s="278"/>
      <c r="D23" s="4" t="s">
        <v>31</v>
      </c>
      <c r="E23" s="29">
        <v>465</v>
      </c>
      <c r="F23" s="29">
        <v>625</v>
      </c>
      <c r="G23" s="29">
        <v>663</v>
      </c>
      <c r="H23" s="29">
        <v>673</v>
      </c>
      <c r="I23" s="29">
        <v>673</v>
      </c>
      <c r="J23" s="40">
        <f>I23/H23-1</f>
        <v>0</v>
      </c>
      <c r="K23" s="29">
        <f>I23-H23</f>
        <v>0</v>
      </c>
      <c r="L23" s="42">
        <f>I23/$I$22</f>
        <v>1</v>
      </c>
    </row>
    <row r="24" spans="2:12" x14ac:dyDescent="0.25">
      <c r="B24" s="267"/>
      <c r="C24" s="279"/>
      <c r="D24" s="32" t="s">
        <v>32</v>
      </c>
      <c r="E24" s="33" t="s">
        <v>227</v>
      </c>
      <c r="F24" s="33" t="s">
        <v>227</v>
      </c>
      <c r="G24" s="33" t="s">
        <v>227</v>
      </c>
      <c r="H24" s="33" t="s">
        <v>227</v>
      </c>
      <c r="I24" s="33" t="s">
        <v>227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47"/>
    </row>
    <row r="26" spans="2:12" ht="24.75" customHeight="1" x14ac:dyDescent="0.25">
      <c r="B26" s="262" t="s">
        <v>36</v>
      </c>
      <c r="C26" s="263"/>
      <c r="D26" s="263"/>
      <c r="E26" s="263"/>
      <c r="F26" s="263"/>
      <c r="G26" s="263"/>
      <c r="H26" s="263"/>
      <c r="I26" s="263"/>
      <c r="J26" s="263"/>
      <c r="K26" s="263"/>
    </row>
    <row r="29" spans="2:12" ht="21.75" customHeight="1" thickBot="1" x14ac:dyDescent="0.3">
      <c r="B29" s="264" t="s">
        <v>221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228</v>
      </c>
      <c r="F31" s="13" t="s">
        <v>229</v>
      </c>
      <c r="G31" s="13" t="s">
        <v>230</v>
      </c>
      <c r="H31" s="13" t="s">
        <v>231</v>
      </c>
      <c r="I31" s="13" t="s">
        <v>232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enero 2025</v>
      </c>
    </row>
    <row r="32" spans="2:12" ht="15" customHeight="1" x14ac:dyDescent="0.25">
      <c r="B32" s="265" t="s">
        <v>49</v>
      </c>
      <c r="C32" s="268" t="s">
        <v>8</v>
      </c>
      <c r="D32" s="15" t="s">
        <v>30</v>
      </c>
      <c r="E32" s="49">
        <v>1146</v>
      </c>
      <c r="F32" s="49">
        <v>3527</v>
      </c>
      <c r="G32" s="49">
        <v>5390</v>
      </c>
      <c r="H32" s="49">
        <v>5217</v>
      </c>
      <c r="I32" s="49">
        <v>5311</v>
      </c>
      <c r="J32" s="17">
        <f>I32/H32-1</f>
        <v>1.8018018018018056E-2</v>
      </c>
      <c r="K32" s="16">
        <f>I32-H32</f>
        <v>94</v>
      </c>
      <c r="L32" s="18">
        <f>I32/$I$32</f>
        <v>1</v>
      </c>
    </row>
    <row r="33" spans="1:12" x14ac:dyDescent="0.25">
      <c r="B33" s="266"/>
      <c r="C33" s="269"/>
      <c r="D33" s="19" t="s">
        <v>31</v>
      </c>
      <c r="E33" s="50">
        <v>1146</v>
      </c>
      <c r="F33" s="50">
        <v>3527</v>
      </c>
      <c r="G33" s="50">
        <v>5390</v>
      </c>
      <c r="H33" s="50">
        <v>5217</v>
      </c>
      <c r="I33" s="50">
        <v>5311</v>
      </c>
      <c r="J33" s="21">
        <f t="shared" ref="J33:J45" si="4">I33/H33-1</f>
        <v>1.8018018018018056E-2</v>
      </c>
      <c r="K33" s="20">
        <f t="shared" ref="K33:K42" si="5">I33-H33</f>
        <v>94</v>
      </c>
      <c r="L33" s="22">
        <f>I33/$I$32</f>
        <v>1</v>
      </c>
    </row>
    <row r="34" spans="1:12" x14ac:dyDescent="0.25">
      <c r="B34" s="266"/>
      <c r="C34" s="270"/>
      <c r="D34" s="23" t="s">
        <v>32</v>
      </c>
      <c r="E34" s="24" t="s">
        <v>227</v>
      </c>
      <c r="F34" s="24" t="s">
        <v>227</v>
      </c>
      <c r="G34" s="24" t="s">
        <v>227</v>
      </c>
      <c r="H34" s="24" t="s">
        <v>227</v>
      </c>
      <c r="I34" s="24" t="s">
        <v>227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66"/>
      <c r="C35" s="271" t="s">
        <v>33</v>
      </c>
      <c r="D35" s="26" t="s">
        <v>30</v>
      </c>
      <c r="E35" s="51">
        <v>1199</v>
      </c>
      <c r="F35" s="51">
        <v>3897</v>
      </c>
      <c r="G35" s="51">
        <v>5725</v>
      </c>
      <c r="H35" s="51">
        <v>5545</v>
      </c>
      <c r="I35" s="51">
        <v>5676</v>
      </c>
      <c r="J35" s="28">
        <f t="shared" si="4"/>
        <v>2.362488728584311E-2</v>
      </c>
      <c r="K35" s="27">
        <f t="shared" si="5"/>
        <v>131</v>
      </c>
      <c r="L35" s="18">
        <f>I35/$I$35</f>
        <v>1</v>
      </c>
    </row>
    <row r="36" spans="1:12" x14ac:dyDescent="0.25">
      <c r="B36" s="266"/>
      <c r="C36" s="272"/>
      <c r="D36" s="4" t="s">
        <v>31</v>
      </c>
      <c r="E36" s="52">
        <v>1199</v>
      </c>
      <c r="F36" s="52">
        <v>3897</v>
      </c>
      <c r="G36" s="52">
        <v>5725</v>
      </c>
      <c r="H36" s="52">
        <v>5545</v>
      </c>
      <c r="I36" s="52">
        <v>5676</v>
      </c>
      <c r="J36" s="30">
        <f t="shared" si="4"/>
        <v>2.362488728584311E-2</v>
      </c>
      <c r="K36" s="29">
        <f t="shared" si="5"/>
        <v>131</v>
      </c>
      <c r="L36" s="31">
        <f>I36/$I$35</f>
        <v>1</v>
      </c>
    </row>
    <row r="37" spans="1:12" x14ac:dyDescent="0.25">
      <c r="B37" s="266"/>
      <c r="C37" s="273"/>
      <c r="D37" s="32" t="s">
        <v>32</v>
      </c>
      <c r="E37" s="33" t="s">
        <v>227</v>
      </c>
      <c r="F37" s="33" t="s">
        <v>227</v>
      </c>
      <c r="G37" s="33" t="s">
        <v>227</v>
      </c>
      <c r="H37" s="33" t="s">
        <v>227</v>
      </c>
      <c r="I37" s="33" t="s">
        <v>227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66"/>
      <c r="C38" s="268" t="s">
        <v>21</v>
      </c>
      <c r="D38" s="15" t="s">
        <v>30</v>
      </c>
      <c r="E38" s="49">
        <v>2763</v>
      </c>
      <c r="F38" s="49">
        <v>11400</v>
      </c>
      <c r="G38" s="49">
        <v>14353</v>
      </c>
      <c r="H38" s="49">
        <v>14581</v>
      </c>
      <c r="I38" s="49">
        <v>14255</v>
      </c>
      <c r="J38" s="17">
        <f t="shared" si="4"/>
        <v>-2.2357862972361309E-2</v>
      </c>
      <c r="K38" s="16">
        <f t="shared" si="5"/>
        <v>-326</v>
      </c>
      <c r="L38" s="18">
        <f>I38/$I$38</f>
        <v>1</v>
      </c>
    </row>
    <row r="39" spans="1:12" x14ac:dyDescent="0.25">
      <c r="B39" s="266"/>
      <c r="C39" s="269"/>
      <c r="D39" s="19" t="s">
        <v>31</v>
      </c>
      <c r="E39" s="50">
        <v>2763</v>
      </c>
      <c r="F39" s="50">
        <v>11400</v>
      </c>
      <c r="G39" s="50">
        <v>14353</v>
      </c>
      <c r="H39" s="50">
        <v>14581</v>
      </c>
      <c r="I39" s="50">
        <v>14255</v>
      </c>
      <c r="J39" s="21">
        <f t="shared" si="4"/>
        <v>-2.2357862972361309E-2</v>
      </c>
      <c r="K39" s="20">
        <f t="shared" si="5"/>
        <v>-326</v>
      </c>
      <c r="L39" s="22">
        <f>I39/$I$38</f>
        <v>1</v>
      </c>
    </row>
    <row r="40" spans="1:12" x14ac:dyDescent="0.25">
      <c r="B40" s="266"/>
      <c r="C40" s="270"/>
      <c r="D40" s="23" t="s">
        <v>32</v>
      </c>
      <c r="E40" s="24" t="s">
        <v>227</v>
      </c>
      <c r="F40" s="24" t="s">
        <v>227</v>
      </c>
      <c r="G40" s="24" t="s">
        <v>227</v>
      </c>
      <c r="H40" s="24" t="s">
        <v>227</v>
      </c>
      <c r="I40" s="24" t="s">
        <v>227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66"/>
      <c r="C41" s="271" t="s">
        <v>22</v>
      </c>
      <c r="D41" s="26" t="s">
        <v>30</v>
      </c>
      <c r="E41" s="53">
        <v>2.4109947643979059</v>
      </c>
      <c r="F41" s="53">
        <v>3.2322086759285513</v>
      </c>
      <c r="G41" s="53">
        <v>2.6628942486085343</v>
      </c>
      <c r="H41" s="53">
        <v>2.7949012842629863</v>
      </c>
      <c r="I41" s="53">
        <v>2.6840519676143852</v>
      </c>
      <c r="J41" s="36">
        <f t="shared" si="4"/>
        <v>-3.9661263627717713E-2</v>
      </c>
      <c r="K41" s="37">
        <f t="shared" si="5"/>
        <v>-0.11084931664860109</v>
      </c>
      <c r="L41" s="38"/>
    </row>
    <row r="42" spans="1:12" x14ac:dyDescent="0.25">
      <c r="B42" s="266"/>
      <c r="C42" s="272"/>
      <c r="D42" s="4" t="s">
        <v>31</v>
      </c>
      <c r="E42" s="54">
        <f t="shared" ref="E42:I42" si="6">E39/E33</f>
        <v>2.4109947643979059</v>
      </c>
      <c r="F42" s="54">
        <f t="shared" si="6"/>
        <v>3.2322086759285513</v>
      </c>
      <c r="G42" s="54">
        <f t="shared" si="6"/>
        <v>2.6628942486085343</v>
      </c>
      <c r="H42" s="54">
        <f t="shared" si="6"/>
        <v>2.7949012842629863</v>
      </c>
      <c r="I42" s="54">
        <f t="shared" si="6"/>
        <v>2.6840519676143852</v>
      </c>
      <c r="J42" s="40">
        <f t="shared" si="4"/>
        <v>-3.9661263627717713E-2</v>
      </c>
      <c r="K42" s="41">
        <f t="shared" si="5"/>
        <v>-0.11084931664860109</v>
      </c>
      <c r="L42" s="42"/>
    </row>
    <row r="43" spans="1:12" x14ac:dyDescent="0.25">
      <c r="B43" s="266"/>
      <c r="C43" s="273"/>
      <c r="D43" s="32" t="s">
        <v>32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5"/>
    </row>
    <row r="44" spans="1:12" x14ac:dyDescent="0.25">
      <c r="A44" s="56"/>
      <c r="B44" s="266"/>
      <c r="C44" s="274" t="s">
        <v>34</v>
      </c>
      <c r="D44" s="15" t="s">
        <v>30</v>
      </c>
      <c r="E44" s="57">
        <v>0.19167533818938606</v>
      </c>
      <c r="F44" s="57">
        <v>0.58838709677419354</v>
      </c>
      <c r="G44" s="57">
        <v>0.69834087481146301</v>
      </c>
      <c r="H44" s="57">
        <v>0.69889277668599914</v>
      </c>
      <c r="I44" s="57">
        <v>0.68326702775248049</v>
      </c>
      <c r="J44" s="57">
        <f t="shared" si="4"/>
        <v>-2.2357862972361309E-2</v>
      </c>
      <c r="K44" s="44">
        <f>(I44-H44)*100</f>
        <v>-1.5625748933518646</v>
      </c>
      <c r="L44" s="18"/>
    </row>
    <row r="45" spans="1:12" x14ac:dyDescent="0.25">
      <c r="B45" s="266"/>
      <c r="C45" s="275"/>
      <c r="D45" s="19" t="s">
        <v>31</v>
      </c>
      <c r="E45" s="58">
        <v>0.19167533818938606</v>
      </c>
      <c r="F45" s="58">
        <v>0.58838709677419354</v>
      </c>
      <c r="G45" s="58">
        <v>0.69834087481146301</v>
      </c>
      <c r="H45" s="58">
        <v>0.69889277668599914</v>
      </c>
      <c r="I45" s="58">
        <v>0.68326702775248049</v>
      </c>
      <c r="J45" s="58">
        <f t="shared" si="4"/>
        <v>-2.2357862972361309E-2</v>
      </c>
      <c r="K45" s="45">
        <f>(I45-H45)*100</f>
        <v>-1.5625748933518646</v>
      </c>
      <c r="L45" s="22"/>
    </row>
    <row r="46" spans="1:12" x14ac:dyDescent="0.25">
      <c r="B46" s="266"/>
      <c r="C46" s="276"/>
      <c r="D46" s="23" t="s">
        <v>32</v>
      </c>
      <c r="E46" s="59" t="s">
        <v>227</v>
      </c>
      <c r="F46" s="59" t="s">
        <v>227</v>
      </c>
      <c r="G46" s="59" t="s">
        <v>227</v>
      </c>
      <c r="H46" s="59" t="s">
        <v>227</v>
      </c>
      <c r="I46" s="59" t="s">
        <v>227</v>
      </c>
      <c r="J46" s="25" t="str">
        <f>IFERROR(I46/H46-1,"-")</f>
        <v>-</v>
      </c>
      <c r="K46" s="24" t="str">
        <f>IFERROR(I46-H46,"-")</f>
        <v>-</v>
      </c>
      <c r="L46" s="46"/>
    </row>
    <row r="47" spans="1:12" x14ac:dyDescent="0.25">
      <c r="B47" s="266"/>
      <c r="C47" s="277" t="s">
        <v>37</v>
      </c>
      <c r="D47" s="26" t="s">
        <v>30</v>
      </c>
      <c r="E47" s="51">
        <v>465</v>
      </c>
      <c r="F47" s="51">
        <v>625</v>
      </c>
      <c r="G47" s="51">
        <v>663</v>
      </c>
      <c r="H47" s="51">
        <v>673</v>
      </c>
      <c r="I47" s="51">
        <v>673</v>
      </c>
      <c r="J47" s="36">
        <f>I47/H47-1</f>
        <v>0</v>
      </c>
      <c r="K47" s="27">
        <f>I47-H47</f>
        <v>0</v>
      </c>
      <c r="L47" s="38">
        <f>I47/$I$22</f>
        <v>1</v>
      </c>
    </row>
    <row r="48" spans="1:12" x14ac:dyDescent="0.25">
      <c r="B48" s="266"/>
      <c r="C48" s="272"/>
      <c r="D48" s="4" t="s">
        <v>31</v>
      </c>
      <c r="E48" s="52">
        <v>465</v>
      </c>
      <c r="F48" s="52">
        <v>625</v>
      </c>
      <c r="G48" s="52">
        <v>663</v>
      </c>
      <c r="H48" s="52">
        <v>673</v>
      </c>
      <c r="I48" s="52">
        <v>673</v>
      </c>
      <c r="J48" s="40">
        <f>I48/H48-1</f>
        <v>0</v>
      </c>
      <c r="K48" s="29">
        <f>I48-H48</f>
        <v>0</v>
      </c>
      <c r="L48" s="42">
        <f>I48/$I$22</f>
        <v>1</v>
      </c>
    </row>
    <row r="49" spans="2:12" x14ac:dyDescent="0.25">
      <c r="B49" s="267"/>
      <c r="C49" s="273"/>
      <c r="D49" s="32" t="s">
        <v>32</v>
      </c>
      <c r="E49" s="33"/>
      <c r="F49" s="33"/>
      <c r="G49" s="33"/>
      <c r="H49" s="33"/>
      <c r="I49" s="33"/>
      <c r="J49" s="34" t="str">
        <f>IFERROR(I49/H49-1,"-")</f>
        <v>-</v>
      </c>
      <c r="K49" s="33">
        <f>IFERROR(I49-H49,"-")</f>
        <v>0</v>
      </c>
      <c r="L49" s="34">
        <f>IFERROR(I49/I47,"-")</f>
        <v>0</v>
      </c>
    </row>
    <row r="50" spans="2:12" ht="6" customHeight="1" x14ac:dyDescent="0.25"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47"/>
    </row>
    <row r="51" spans="2:12" ht="28.5" customHeight="1" x14ac:dyDescent="0.25">
      <c r="B51" s="262" t="s">
        <v>38</v>
      </c>
      <c r="C51" s="263"/>
      <c r="D51" s="263"/>
      <c r="E51" s="263"/>
      <c r="F51" s="263"/>
      <c r="G51" s="263"/>
      <c r="H51" s="263"/>
      <c r="I51" s="263"/>
      <c r="J51" s="263"/>
      <c r="K51" s="263"/>
    </row>
    <row r="52" spans="2:12" x14ac:dyDescent="0.25">
      <c r="B52" s="60"/>
    </row>
    <row r="54" spans="2:12" ht="21.75" thickBot="1" x14ac:dyDescent="0.3">
      <c r="B54" s="264" t="s">
        <v>221</v>
      </c>
      <c r="C54" s="264"/>
      <c r="D54" s="264"/>
      <c r="E54" s="264"/>
      <c r="F54" s="264"/>
      <c r="G54" s="264"/>
      <c r="H54" s="264"/>
      <c r="I54" s="264"/>
      <c r="J54" s="264"/>
      <c r="K54" s="264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65" t="s">
        <v>49</v>
      </c>
      <c r="C57" s="268" t="s">
        <v>8</v>
      </c>
      <c r="D57" s="15" t="s">
        <v>30</v>
      </c>
      <c r="E57" s="49">
        <v>24221</v>
      </c>
      <c r="F57" s="49">
        <v>33444</v>
      </c>
      <c r="G57" s="49">
        <v>51485</v>
      </c>
      <c r="H57" s="49">
        <v>58157</v>
      </c>
      <c r="I57" s="49">
        <v>57388</v>
      </c>
      <c r="J57" s="17">
        <f t="shared" ref="J57:J73" si="8">I57/H57-1</f>
        <v>-1.3222827862510056E-2</v>
      </c>
      <c r="K57" s="16">
        <f t="shared" ref="K57:K73" si="9">I57-H57</f>
        <v>-769</v>
      </c>
      <c r="L57" s="17">
        <f>I57/$I$57</f>
        <v>1</v>
      </c>
    </row>
    <row r="58" spans="2:12" x14ac:dyDescent="0.25">
      <c r="B58" s="266"/>
      <c r="C58" s="269"/>
      <c r="D58" s="19" t="s">
        <v>31</v>
      </c>
      <c r="E58" s="50">
        <v>24221</v>
      </c>
      <c r="F58" s="50">
        <v>33444</v>
      </c>
      <c r="G58" s="50">
        <v>51485</v>
      </c>
      <c r="H58" s="50">
        <v>58157</v>
      </c>
      <c r="I58" s="50">
        <v>57388</v>
      </c>
      <c r="J58" s="21">
        <f t="shared" si="8"/>
        <v>-1.3222827862510056E-2</v>
      </c>
      <c r="K58" s="20">
        <f t="shared" si="9"/>
        <v>-769</v>
      </c>
      <c r="L58" s="21">
        <f t="shared" ref="L58" si="10">I58/$I$57</f>
        <v>1</v>
      </c>
    </row>
    <row r="59" spans="2:12" x14ac:dyDescent="0.25">
      <c r="B59" s="266"/>
      <c r="C59" s="270"/>
      <c r="D59" s="23" t="s">
        <v>32</v>
      </c>
      <c r="E59" s="24" t="s">
        <v>227</v>
      </c>
      <c r="F59" s="24" t="s">
        <v>227</v>
      </c>
      <c r="G59" s="24" t="s">
        <v>227</v>
      </c>
      <c r="H59" s="24" t="s">
        <v>227</v>
      </c>
      <c r="I59" s="24" t="s">
        <v>227</v>
      </c>
      <c r="J59" s="25" t="str">
        <f>IFERROR(I59/H59-1,"-")</f>
        <v>-</v>
      </c>
      <c r="K59" s="24" t="str">
        <f>IFERROR(I59-H59,"-")</f>
        <v>-</v>
      </c>
      <c r="L59" s="25" t="str">
        <f>IFERROR(I59/I57,"-")</f>
        <v>-</v>
      </c>
    </row>
    <row r="60" spans="2:12" x14ac:dyDescent="0.25">
      <c r="B60" s="266"/>
      <c r="C60" s="271" t="s">
        <v>33</v>
      </c>
      <c r="D60" s="26" t="s">
        <v>30</v>
      </c>
      <c r="E60" s="51">
        <v>24221</v>
      </c>
      <c r="F60" s="51">
        <v>33444</v>
      </c>
      <c r="G60" s="51">
        <v>51485</v>
      </c>
      <c r="H60" s="51">
        <v>58157</v>
      </c>
      <c r="I60" s="51">
        <v>57388</v>
      </c>
      <c r="J60" s="36">
        <f t="shared" si="8"/>
        <v>-1.3222827862510056E-2</v>
      </c>
      <c r="K60" s="51">
        <f t="shared" si="9"/>
        <v>-769</v>
      </c>
      <c r="L60" s="36">
        <f>I60/$I$60</f>
        <v>1</v>
      </c>
    </row>
    <row r="61" spans="2:12" x14ac:dyDescent="0.25">
      <c r="B61" s="266"/>
      <c r="C61" s="272"/>
      <c r="D61" s="4" t="s">
        <v>31</v>
      </c>
      <c r="E61" s="52">
        <v>24221</v>
      </c>
      <c r="F61" s="52">
        <v>33444</v>
      </c>
      <c r="G61" s="52">
        <v>51485</v>
      </c>
      <c r="H61" s="52">
        <v>58157</v>
      </c>
      <c r="I61" s="52">
        <v>57388</v>
      </c>
      <c r="J61" s="40">
        <f t="shared" si="8"/>
        <v>-1.3222827862510056E-2</v>
      </c>
      <c r="K61" s="52">
        <f t="shared" si="9"/>
        <v>-769</v>
      </c>
      <c r="L61" s="40">
        <f t="shared" ref="L61" si="11">I61/$I$60</f>
        <v>1</v>
      </c>
    </row>
    <row r="62" spans="2:12" x14ac:dyDescent="0.25">
      <c r="B62" s="266"/>
      <c r="C62" s="273"/>
      <c r="D62" s="32" t="s">
        <v>32</v>
      </c>
      <c r="E62" s="33" t="s">
        <v>227</v>
      </c>
      <c r="F62" s="33" t="s">
        <v>227</v>
      </c>
      <c r="G62" s="33" t="s">
        <v>227</v>
      </c>
      <c r="H62" s="33" t="s">
        <v>227</v>
      </c>
      <c r="I62" s="33" t="s">
        <v>227</v>
      </c>
      <c r="J62" s="34" t="str">
        <f>IFERROR(I62/H62-1,"-")</f>
        <v>-</v>
      </c>
      <c r="K62" s="33" t="str">
        <f>IFERROR(I62-H62,"-")</f>
        <v>-</v>
      </c>
      <c r="L62" s="61" t="str">
        <f>IFERROR(I62/I60,"-")</f>
        <v>-</v>
      </c>
    </row>
    <row r="63" spans="2:12" x14ac:dyDescent="0.25">
      <c r="B63" s="266"/>
      <c r="C63" s="268" t="s">
        <v>21</v>
      </c>
      <c r="D63" s="15" t="s">
        <v>30</v>
      </c>
      <c r="E63" s="49">
        <v>59047</v>
      </c>
      <c r="F63" s="49">
        <v>83402</v>
      </c>
      <c r="G63" s="49">
        <v>137757</v>
      </c>
      <c r="H63" s="49">
        <v>148334</v>
      </c>
      <c r="I63" s="49">
        <v>152300</v>
      </c>
      <c r="J63" s="17">
        <f t="shared" si="8"/>
        <v>2.6736958485579887E-2</v>
      </c>
      <c r="K63" s="16">
        <f t="shared" si="9"/>
        <v>3966</v>
      </c>
      <c r="L63" s="17">
        <f>I63/$I$63</f>
        <v>1</v>
      </c>
    </row>
    <row r="64" spans="2:12" x14ac:dyDescent="0.25">
      <c r="B64" s="266"/>
      <c r="C64" s="269"/>
      <c r="D64" s="19" t="s">
        <v>31</v>
      </c>
      <c r="E64" s="50">
        <v>59047</v>
      </c>
      <c r="F64" s="50">
        <v>83402</v>
      </c>
      <c r="G64" s="50">
        <v>137757</v>
      </c>
      <c r="H64" s="50">
        <v>148334</v>
      </c>
      <c r="I64" s="50">
        <v>152300</v>
      </c>
      <c r="J64" s="21">
        <f t="shared" si="8"/>
        <v>2.6736958485579887E-2</v>
      </c>
      <c r="K64" s="20">
        <f t="shared" si="9"/>
        <v>3966</v>
      </c>
      <c r="L64" s="21">
        <f t="shared" ref="L64" si="12">I64/$I$63</f>
        <v>1</v>
      </c>
    </row>
    <row r="65" spans="2:12" x14ac:dyDescent="0.25">
      <c r="B65" s="266"/>
      <c r="C65" s="270"/>
      <c r="D65" s="23" t="s">
        <v>32</v>
      </c>
      <c r="E65" s="24" t="s">
        <v>227</v>
      </c>
      <c r="F65" s="24" t="s">
        <v>227</v>
      </c>
      <c r="G65" s="24" t="s">
        <v>227</v>
      </c>
      <c r="H65" s="24" t="s">
        <v>227</v>
      </c>
      <c r="I65" s="24" t="s">
        <v>227</v>
      </c>
      <c r="J65" s="25" t="str">
        <f>IFERROR(I65/H65-1,"-")</f>
        <v>-</v>
      </c>
      <c r="K65" s="24" t="str">
        <f>IFERROR(I65-H65,"-")</f>
        <v>-</v>
      </c>
      <c r="L65" s="25" t="str">
        <f>IFERROR(I65/I63,"-")</f>
        <v>-</v>
      </c>
    </row>
    <row r="66" spans="2:12" x14ac:dyDescent="0.25">
      <c r="B66" s="266"/>
      <c r="C66" s="271" t="s">
        <v>22</v>
      </c>
      <c r="D66" s="26" t="s">
        <v>30</v>
      </c>
      <c r="E66" s="53">
        <v>2.437843193922629</v>
      </c>
      <c r="F66" s="53">
        <v>2.4937806482478173</v>
      </c>
      <c r="G66" s="53">
        <v>2.6756725259784404</v>
      </c>
      <c r="H66" s="53">
        <v>2.5505786061867015</v>
      </c>
      <c r="I66" s="53">
        <v>2.6538649194953647</v>
      </c>
      <c r="J66" s="36">
        <f t="shared" si="8"/>
        <v>4.0495248042201615E-2</v>
      </c>
      <c r="K66" s="37">
        <f t="shared" si="9"/>
        <v>0.10328631330866322</v>
      </c>
      <c r="L66" s="36"/>
    </row>
    <row r="67" spans="2:12" x14ac:dyDescent="0.25">
      <c r="B67" s="266"/>
      <c r="C67" s="272"/>
      <c r="D67" s="4" t="s">
        <v>31</v>
      </c>
      <c r="E67" s="54">
        <f t="shared" ref="E67:I67" si="13">E64/E58</f>
        <v>2.437843193922629</v>
      </c>
      <c r="F67" s="54">
        <f t="shared" si="13"/>
        <v>2.4937806482478173</v>
      </c>
      <c r="G67" s="54">
        <f t="shared" si="13"/>
        <v>2.6756725259784404</v>
      </c>
      <c r="H67" s="54">
        <f t="shared" si="13"/>
        <v>2.5505786061867015</v>
      </c>
      <c r="I67" s="54">
        <f t="shared" si="13"/>
        <v>2.6538649194953647</v>
      </c>
      <c r="J67" s="40">
        <f t="shared" si="8"/>
        <v>4.0495248042201615E-2</v>
      </c>
      <c r="K67" s="41">
        <f t="shared" si="9"/>
        <v>0.10328631330866322</v>
      </c>
      <c r="L67" s="40"/>
    </row>
    <row r="68" spans="2:12" x14ac:dyDescent="0.25">
      <c r="B68" s="266"/>
      <c r="C68" s="273"/>
      <c r="D68" s="32" t="s">
        <v>32</v>
      </c>
      <c r="E68" s="43" t="str">
        <f>IFERROR(E65/E59,"-")</f>
        <v>-</v>
      </c>
      <c r="F68" s="43" t="str">
        <f t="shared" ref="F68:I68" si="14">IFERROR(F65/F59,"-")</f>
        <v>-</v>
      </c>
      <c r="G68" s="43" t="str">
        <f t="shared" si="14"/>
        <v>-</v>
      </c>
      <c r="H68" s="43" t="str">
        <f t="shared" si="14"/>
        <v>-</v>
      </c>
      <c r="I68" s="43" t="str">
        <f t="shared" si="14"/>
        <v>-</v>
      </c>
      <c r="J68" s="34" t="str">
        <f>IFERROR(I68/H68-1,"-")</f>
        <v>-</v>
      </c>
      <c r="K68" s="33" t="str">
        <f>IFERROR(I68-H68,"-")</f>
        <v>-</v>
      </c>
      <c r="L68" s="61" t="str">
        <f>IFERROR(I68/I66,"-")</f>
        <v>-</v>
      </c>
    </row>
    <row r="69" spans="2:12" x14ac:dyDescent="0.25">
      <c r="B69" s="266"/>
      <c r="C69" s="274" t="s">
        <v>34</v>
      </c>
      <c r="D69" s="15" t="s">
        <v>30</v>
      </c>
      <c r="E69" s="57">
        <v>0.5147906295498732</v>
      </c>
      <c r="F69" s="57">
        <v>0.42945341263098274</v>
      </c>
      <c r="G69" s="57">
        <v>0.57741590694750078</v>
      </c>
      <c r="H69" s="57">
        <v>0.61259601883208059</v>
      </c>
      <c r="I69" s="57">
        <v>0.6183064169082243</v>
      </c>
      <c r="J69" s="57">
        <f t="shared" si="8"/>
        <v>9.3216375892071213E-3</v>
      </c>
      <c r="K69" s="44">
        <f t="shared" si="9"/>
        <v>5.7103980761437079E-3</v>
      </c>
      <c r="L69" s="17"/>
    </row>
    <row r="70" spans="2:12" x14ac:dyDescent="0.25">
      <c r="B70" s="266"/>
      <c r="C70" s="275"/>
      <c r="D70" s="19" t="s">
        <v>31</v>
      </c>
      <c r="E70" s="58">
        <v>0.5147906295498732</v>
      </c>
      <c r="F70" s="58">
        <v>0.42945341263098274</v>
      </c>
      <c r="G70" s="58">
        <v>0.57741590694750078</v>
      </c>
      <c r="H70" s="58">
        <v>0.61259601883208059</v>
      </c>
      <c r="I70" s="58">
        <v>0.6183064169082243</v>
      </c>
      <c r="J70" s="58">
        <f t="shared" si="8"/>
        <v>9.3216375892071213E-3</v>
      </c>
      <c r="K70" s="45">
        <f t="shared" si="9"/>
        <v>5.7103980761437079E-3</v>
      </c>
      <c r="L70" s="21"/>
    </row>
    <row r="71" spans="2:12" x14ac:dyDescent="0.25">
      <c r="B71" s="266"/>
      <c r="C71" s="276"/>
      <c r="D71" s="23" t="s">
        <v>32</v>
      </c>
      <c r="E71" s="59" t="s">
        <v>227</v>
      </c>
      <c r="F71" s="59" t="s">
        <v>227</v>
      </c>
      <c r="G71" s="59" t="s">
        <v>227</v>
      </c>
      <c r="H71" s="59" t="s">
        <v>227</v>
      </c>
      <c r="I71" s="59" t="s">
        <v>227</v>
      </c>
      <c r="J71" s="25" t="str">
        <f>IFERROR(I71/H71-1,"-")</f>
        <v>-</v>
      </c>
      <c r="K71" s="24" t="str">
        <f>IFERROR(I71-H71,"-")</f>
        <v>-</v>
      </c>
      <c r="L71" s="25" t="str">
        <f>IFERROR(I71/I69,"-")</f>
        <v>-</v>
      </c>
    </row>
    <row r="72" spans="2:12" x14ac:dyDescent="0.25">
      <c r="B72" s="266"/>
      <c r="C72" s="277" t="s">
        <v>39</v>
      </c>
      <c r="D72" s="26" t="s">
        <v>30</v>
      </c>
      <c r="E72" s="51">
        <v>339</v>
      </c>
      <c r="F72" s="51">
        <v>532</v>
      </c>
      <c r="G72" s="51">
        <v>654</v>
      </c>
      <c r="H72" s="51">
        <v>663</v>
      </c>
      <c r="I72" s="51">
        <v>673</v>
      </c>
      <c r="J72" s="36">
        <f t="shared" si="8"/>
        <v>1.5082956259426794E-2</v>
      </c>
      <c r="K72" s="27">
        <f t="shared" si="9"/>
        <v>10</v>
      </c>
      <c r="L72" s="36">
        <f>I72/$I$72</f>
        <v>1</v>
      </c>
    </row>
    <row r="73" spans="2:12" x14ac:dyDescent="0.25">
      <c r="B73" s="266"/>
      <c r="C73" s="272"/>
      <c r="D73" s="4" t="s">
        <v>31</v>
      </c>
      <c r="E73" s="52">
        <v>339</v>
      </c>
      <c r="F73" s="52">
        <v>532</v>
      </c>
      <c r="G73" s="52">
        <v>654</v>
      </c>
      <c r="H73" s="52">
        <v>663</v>
      </c>
      <c r="I73" s="52">
        <v>673</v>
      </c>
      <c r="J73" s="40">
        <f t="shared" si="8"/>
        <v>1.5082956259426794E-2</v>
      </c>
      <c r="K73" s="29">
        <f t="shared" si="9"/>
        <v>10</v>
      </c>
      <c r="L73" s="40">
        <f t="shared" ref="L73" si="15">I73/$I$72</f>
        <v>1</v>
      </c>
    </row>
    <row r="74" spans="2:12" x14ac:dyDescent="0.25">
      <c r="B74" s="267"/>
      <c r="C74" s="273"/>
      <c r="D74" s="32" t="s">
        <v>32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61">
        <f>IFERROR(I74/I72,"-")</f>
        <v>0</v>
      </c>
    </row>
    <row r="75" spans="2:12" x14ac:dyDescent="0.25"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47"/>
    </row>
    <row r="76" spans="2:12" ht="27" customHeight="1" x14ac:dyDescent="0.25">
      <c r="B76" s="262" t="s">
        <v>36</v>
      </c>
      <c r="C76" s="263"/>
      <c r="D76" s="263"/>
      <c r="E76" s="263"/>
      <c r="F76" s="263"/>
      <c r="G76" s="263"/>
      <c r="H76" s="263"/>
      <c r="I76" s="263"/>
      <c r="J76" s="263"/>
      <c r="K76" s="263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89AC-86A8-42C6-B92D-22FE8B0A4B7C}">
  <sheetPr codeName="Hoja3"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0" t="s">
        <v>40</v>
      </c>
      <c r="E1" s="280"/>
      <c r="F1" s="280"/>
      <c r="G1" s="280"/>
      <c r="H1" s="280"/>
      <c r="I1" s="280"/>
      <c r="J1" s="280"/>
      <c r="K1" s="280"/>
      <c r="L1" s="280"/>
    </row>
    <row r="2" spans="2:16" x14ac:dyDescent="0.25">
      <c r="D2" s="280"/>
      <c r="E2" s="280"/>
      <c r="F2" s="280"/>
      <c r="G2" s="280"/>
      <c r="H2" s="280"/>
      <c r="I2" s="280"/>
      <c r="J2" s="280"/>
      <c r="K2" s="280"/>
      <c r="L2" s="280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6" ht="15" customHeight="1" x14ac:dyDescent="0.25">
      <c r="B7" s="265" t="s">
        <v>42</v>
      </c>
      <c r="C7" s="268" t="s">
        <v>8</v>
      </c>
      <c r="D7" s="63" t="s">
        <v>43</v>
      </c>
      <c r="E7" s="64">
        <v>46362</v>
      </c>
      <c r="F7" s="64">
        <v>273717</v>
      </c>
      <c r="G7" s="64">
        <v>403637</v>
      </c>
      <c r="H7" s="64">
        <v>417622</v>
      </c>
      <c r="I7" s="64">
        <v>422462</v>
      </c>
      <c r="J7" s="65">
        <f>I7/H7-1</f>
        <v>1.158942776003169E-2</v>
      </c>
      <c r="K7" s="64">
        <f>I7-H7</f>
        <v>4840</v>
      </c>
      <c r="L7" s="65">
        <f>I7/$I$7</f>
        <v>1</v>
      </c>
      <c r="P7" s="66"/>
    </row>
    <row r="8" spans="2:16" ht="15" customHeight="1" x14ac:dyDescent="0.25">
      <c r="B8" s="266"/>
      <c r="C8" s="269"/>
      <c r="D8" s="15" t="s">
        <v>44</v>
      </c>
      <c r="E8" s="16">
        <v>15182</v>
      </c>
      <c r="F8" s="16">
        <v>99949</v>
      </c>
      <c r="G8" s="16">
        <v>139602</v>
      </c>
      <c r="H8" s="16">
        <v>150925</v>
      </c>
      <c r="I8" s="16">
        <v>146051</v>
      </c>
      <c r="J8" s="17">
        <f t="shared" ref="J8:J63" si="0">I8/H8-1</f>
        <v>-3.2294185853900981E-2</v>
      </c>
      <c r="K8" s="16">
        <f t="shared" ref="K8:K50" si="1">I8-H8</f>
        <v>-4874</v>
      </c>
      <c r="L8" s="18">
        <f t="shared" ref="L8:L17" si="2">I8/$I$7</f>
        <v>0.34571393403430367</v>
      </c>
      <c r="P8" s="66"/>
    </row>
    <row r="9" spans="2:16" x14ac:dyDescent="0.25">
      <c r="B9" s="266"/>
      <c r="C9" s="269"/>
      <c r="D9" s="19" t="s">
        <v>45</v>
      </c>
      <c r="E9" s="20">
        <v>8010</v>
      </c>
      <c r="F9" s="20">
        <v>72992</v>
      </c>
      <c r="G9" s="20">
        <v>102127</v>
      </c>
      <c r="H9" s="20">
        <v>102161</v>
      </c>
      <c r="I9" s="20">
        <v>108758</v>
      </c>
      <c r="J9" s="67">
        <f t="shared" si="0"/>
        <v>6.4574544101956732E-2</v>
      </c>
      <c r="K9" s="20">
        <f t="shared" si="1"/>
        <v>6597</v>
      </c>
      <c r="L9" s="68">
        <f t="shared" si="2"/>
        <v>0.25743853885083157</v>
      </c>
      <c r="P9" s="66"/>
    </row>
    <row r="10" spans="2:16" x14ac:dyDescent="0.25">
      <c r="B10" s="266"/>
      <c r="C10" s="269"/>
      <c r="D10" s="19" t="s">
        <v>46</v>
      </c>
      <c r="E10" s="20">
        <v>596</v>
      </c>
      <c r="F10" s="20">
        <v>2563</v>
      </c>
      <c r="G10" s="20">
        <v>6916</v>
      </c>
      <c r="H10" s="20">
        <v>4476</v>
      </c>
      <c r="I10" s="20">
        <v>4609</v>
      </c>
      <c r="J10" s="67">
        <f t="shared" si="0"/>
        <v>2.9714030384271561E-2</v>
      </c>
      <c r="K10" s="20">
        <f t="shared" si="1"/>
        <v>133</v>
      </c>
      <c r="L10" s="68">
        <f t="shared" si="2"/>
        <v>1.0909856981219613E-2</v>
      </c>
      <c r="P10" s="66"/>
    </row>
    <row r="11" spans="2:16" x14ac:dyDescent="0.25">
      <c r="B11" s="266"/>
      <c r="C11" s="269"/>
      <c r="D11" s="19" t="s">
        <v>47</v>
      </c>
      <c r="E11" s="20">
        <v>1197</v>
      </c>
      <c r="F11" s="20">
        <v>9896</v>
      </c>
      <c r="G11" s="20">
        <v>17947</v>
      </c>
      <c r="H11" s="20">
        <v>15841</v>
      </c>
      <c r="I11" s="20">
        <v>14788</v>
      </c>
      <c r="J11" s="67">
        <f t="shared" si="0"/>
        <v>-6.6473076194684677E-2</v>
      </c>
      <c r="K11" s="20">
        <f t="shared" si="1"/>
        <v>-1053</v>
      </c>
      <c r="L11" s="68">
        <f t="shared" si="2"/>
        <v>3.5004331750547978E-2</v>
      </c>
      <c r="P11" s="66"/>
    </row>
    <row r="12" spans="2:16" x14ac:dyDescent="0.25">
      <c r="B12" s="266"/>
      <c r="C12" s="269"/>
      <c r="D12" s="19" t="s">
        <v>48</v>
      </c>
      <c r="E12" s="20">
        <v>4603</v>
      </c>
      <c r="F12" s="20">
        <v>36105</v>
      </c>
      <c r="G12" s="20">
        <v>60088</v>
      </c>
      <c r="H12" s="20">
        <v>64481</v>
      </c>
      <c r="I12" s="20">
        <v>65410</v>
      </c>
      <c r="J12" s="67">
        <f t="shared" si="0"/>
        <v>1.4407344799243216E-2</v>
      </c>
      <c r="K12" s="20">
        <f t="shared" si="1"/>
        <v>929</v>
      </c>
      <c r="L12" s="68">
        <f t="shared" si="2"/>
        <v>0.15483049363019633</v>
      </c>
      <c r="P12" s="66"/>
    </row>
    <row r="13" spans="2:16" x14ac:dyDescent="0.25">
      <c r="B13" s="266"/>
      <c r="C13" s="269"/>
      <c r="D13" s="19" t="s">
        <v>49</v>
      </c>
      <c r="E13" s="20">
        <v>1146</v>
      </c>
      <c r="F13" s="20">
        <v>3527</v>
      </c>
      <c r="G13" s="20">
        <v>5390</v>
      </c>
      <c r="H13" s="20">
        <v>5217</v>
      </c>
      <c r="I13" s="20">
        <v>5311</v>
      </c>
      <c r="J13" s="67">
        <f t="shared" si="0"/>
        <v>1.8018018018018056E-2</v>
      </c>
      <c r="K13" s="20">
        <f t="shared" si="1"/>
        <v>94</v>
      </c>
      <c r="L13" s="68">
        <f t="shared" si="2"/>
        <v>1.2571544896345706E-2</v>
      </c>
      <c r="P13" s="66"/>
    </row>
    <row r="14" spans="2:16" x14ac:dyDescent="0.25">
      <c r="B14" s="266"/>
      <c r="C14" s="269"/>
      <c r="D14" s="19" t="s">
        <v>50</v>
      </c>
      <c r="E14" s="20">
        <v>2476</v>
      </c>
      <c r="F14" s="20">
        <v>11584</v>
      </c>
      <c r="G14" s="20">
        <v>15634</v>
      </c>
      <c r="H14" s="20">
        <v>17228</v>
      </c>
      <c r="I14" s="20">
        <v>20420</v>
      </c>
      <c r="J14" s="67">
        <f t="shared" si="0"/>
        <v>0.18527977710703514</v>
      </c>
      <c r="K14" s="20">
        <f t="shared" si="1"/>
        <v>3192</v>
      </c>
      <c r="L14" s="68">
        <f t="shared" si="2"/>
        <v>4.8335708300391515E-2</v>
      </c>
      <c r="P14" s="66"/>
    </row>
    <row r="15" spans="2:16" x14ac:dyDescent="0.25">
      <c r="B15" s="266"/>
      <c r="C15" s="269"/>
      <c r="D15" s="19" t="s">
        <v>51</v>
      </c>
      <c r="E15" s="20">
        <v>4767</v>
      </c>
      <c r="F15" s="20">
        <v>14146</v>
      </c>
      <c r="G15" s="20">
        <v>23609</v>
      </c>
      <c r="H15" s="20">
        <v>23867</v>
      </c>
      <c r="I15" s="20">
        <v>24602</v>
      </c>
      <c r="J15" s="67">
        <f t="shared" si="0"/>
        <v>3.0795659278501697E-2</v>
      </c>
      <c r="K15" s="20">
        <f t="shared" si="1"/>
        <v>735</v>
      </c>
      <c r="L15" s="68">
        <f t="shared" si="2"/>
        <v>5.8234823487082865E-2</v>
      </c>
      <c r="P15" s="66"/>
    </row>
    <row r="16" spans="2:16" x14ac:dyDescent="0.25">
      <c r="B16" s="266"/>
      <c r="C16" s="269"/>
      <c r="D16" s="19" t="s">
        <v>52</v>
      </c>
      <c r="E16" s="20">
        <v>6223</v>
      </c>
      <c r="F16" s="20">
        <v>15598</v>
      </c>
      <c r="G16" s="20">
        <v>22490</v>
      </c>
      <c r="H16" s="20">
        <v>22650</v>
      </c>
      <c r="I16" s="20">
        <v>22528</v>
      </c>
      <c r="J16" s="67">
        <f t="shared" si="0"/>
        <v>-5.3863134657836653E-3</v>
      </c>
      <c r="K16" s="20">
        <f t="shared" si="1"/>
        <v>-122</v>
      </c>
      <c r="L16" s="68">
        <f t="shared" si="2"/>
        <v>5.3325506199374144E-2</v>
      </c>
      <c r="P16" s="66"/>
    </row>
    <row r="17" spans="2:16" x14ac:dyDescent="0.25">
      <c r="B17" s="266"/>
      <c r="C17" s="270"/>
      <c r="D17" s="23" t="s">
        <v>53</v>
      </c>
      <c r="E17" s="69">
        <v>2162</v>
      </c>
      <c r="F17" s="69">
        <v>7357</v>
      </c>
      <c r="G17" s="69">
        <v>9834</v>
      </c>
      <c r="H17" s="69">
        <v>10776</v>
      </c>
      <c r="I17" s="69">
        <v>9985</v>
      </c>
      <c r="J17" s="25">
        <f t="shared" si="0"/>
        <v>-7.3403860430586443E-2</v>
      </c>
      <c r="K17" s="69">
        <f t="shared" si="1"/>
        <v>-791</v>
      </c>
      <c r="L17" s="46">
        <f t="shared" si="2"/>
        <v>2.3635261869706624E-2</v>
      </c>
      <c r="P17" s="66"/>
    </row>
    <row r="18" spans="2:16" x14ac:dyDescent="0.25">
      <c r="B18" s="266"/>
      <c r="C18" s="271" t="s">
        <v>18</v>
      </c>
      <c r="D18" s="63" t="s">
        <v>43</v>
      </c>
      <c r="E18" s="64">
        <v>58605</v>
      </c>
      <c r="F18" s="64">
        <v>348878</v>
      </c>
      <c r="G18" s="64">
        <v>496191</v>
      </c>
      <c r="H18" s="64">
        <v>514135</v>
      </c>
      <c r="I18" s="64">
        <v>519530</v>
      </c>
      <c r="J18" s="65">
        <f t="shared" si="0"/>
        <v>1.0493352913145459E-2</v>
      </c>
      <c r="K18" s="64">
        <f t="shared" si="1"/>
        <v>5395</v>
      </c>
      <c r="L18" s="65">
        <f t="shared" ref="L18:L19" si="3">I18/$I$18</f>
        <v>1</v>
      </c>
    </row>
    <row r="19" spans="2:16" x14ac:dyDescent="0.25">
      <c r="B19" s="266"/>
      <c r="C19" s="272"/>
      <c r="D19" s="26" t="s">
        <v>44</v>
      </c>
      <c r="E19" s="27">
        <v>20169</v>
      </c>
      <c r="F19" s="27">
        <v>128271</v>
      </c>
      <c r="G19" s="27">
        <v>176286</v>
      </c>
      <c r="H19" s="27">
        <v>189792</v>
      </c>
      <c r="I19" s="27">
        <v>182742</v>
      </c>
      <c r="J19" s="28">
        <f t="shared" si="0"/>
        <v>-3.7145928174000975E-2</v>
      </c>
      <c r="K19" s="27">
        <f t="shared" si="1"/>
        <v>-7050</v>
      </c>
      <c r="L19" s="18">
        <f t="shared" si="3"/>
        <v>0.35174484630338959</v>
      </c>
    </row>
    <row r="20" spans="2:16" x14ac:dyDescent="0.25">
      <c r="B20" s="266"/>
      <c r="C20" s="272"/>
      <c r="D20" s="4" t="s">
        <v>45</v>
      </c>
      <c r="E20" s="29">
        <v>10559</v>
      </c>
      <c r="F20" s="29">
        <v>94600</v>
      </c>
      <c r="G20" s="29">
        <v>128229</v>
      </c>
      <c r="H20" s="29">
        <v>128773</v>
      </c>
      <c r="I20" s="29">
        <v>137756</v>
      </c>
      <c r="J20" s="70">
        <f t="shared" si="0"/>
        <v>6.975841208949074E-2</v>
      </c>
      <c r="K20" s="29">
        <f t="shared" si="1"/>
        <v>8983</v>
      </c>
      <c r="L20" s="68">
        <f>I20/$I$18</f>
        <v>0.26515504398206069</v>
      </c>
    </row>
    <row r="21" spans="2:16" x14ac:dyDescent="0.25">
      <c r="B21" s="266"/>
      <c r="C21" s="272"/>
      <c r="D21" s="4" t="s">
        <v>46</v>
      </c>
      <c r="E21" s="29">
        <v>719</v>
      </c>
      <c r="F21" s="29">
        <v>3045</v>
      </c>
      <c r="G21" s="29">
        <v>7316</v>
      </c>
      <c r="H21" s="29">
        <v>5066</v>
      </c>
      <c r="I21" s="29">
        <v>5202</v>
      </c>
      <c r="J21" s="70">
        <f t="shared" si="0"/>
        <v>2.6845637583892579E-2</v>
      </c>
      <c r="K21" s="29">
        <f t="shared" si="1"/>
        <v>136</v>
      </c>
      <c r="L21" s="68">
        <f t="shared" ref="L21:L28" si="4">I21/$I$18</f>
        <v>1.0012896271630127E-2</v>
      </c>
    </row>
    <row r="22" spans="2:16" x14ac:dyDescent="0.25">
      <c r="B22" s="266"/>
      <c r="C22" s="272"/>
      <c r="D22" s="4" t="s">
        <v>47</v>
      </c>
      <c r="E22" s="29">
        <v>2138</v>
      </c>
      <c r="F22" s="29">
        <v>13086</v>
      </c>
      <c r="G22" s="29">
        <v>21478</v>
      </c>
      <c r="H22" s="29">
        <v>18765</v>
      </c>
      <c r="I22" s="29">
        <v>17806</v>
      </c>
      <c r="J22" s="70">
        <f t="shared" si="0"/>
        <v>-5.1105782041033887E-2</v>
      </c>
      <c r="K22" s="29">
        <f t="shared" si="1"/>
        <v>-959</v>
      </c>
      <c r="L22" s="68">
        <f t="shared" si="4"/>
        <v>3.4273285469559024E-2</v>
      </c>
    </row>
    <row r="23" spans="2:16" x14ac:dyDescent="0.25">
      <c r="B23" s="266"/>
      <c r="C23" s="272"/>
      <c r="D23" s="4" t="s">
        <v>48</v>
      </c>
      <c r="E23" s="29">
        <v>5686</v>
      </c>
      <c r="F23" s="29">
        <v>46455</v>
      </c>
      <c r="G23" s="29">
        <v>73539</v>
      </c>
      <c r="H23" s="29">
        <v>78833</v>
      </c>
      <c r="I23" s="29">
        <v>80690</v>
      </c>
      <c r="J23" s="70">
        <f t="shared" si="0"/>
        <v>2.3556124973044268E-2</v>
      </c>
      <c r="K23" s="29">
        <f t="shared" si="1"/>
        <v>1857</v>
      </c>
      <c r="L23" s="68">
        <f t="shared" si="4"/>
        <v>0.15531345639327854</v>
      </c>
    </row>
    <row r="24" spans="2:16" x14ac:dyDescent="0.25">
      <c r="B24" s="266"/>
      <c r="C24" s="272"/>
      <c r="D24" s="4" t="s">
        <v>49</v>
      </c>
      <c r="E24" s="29">
        <v>1199</v>
      </c>
      <c r="F24" s="29">
        <v>3897</v>
      </c>
      <c r="G24" s="29">
        <v>5725</v>
      </c>
      <c r="H24" s="29">
        <v>5545</v>
      </c>
      <c r="I24" s="29">
        <v>5676</v>
      </c>
      <c r="J24" s="70">
        <f t="shared" si="0"/>
        <v>2.362488728584311E-2</v>
      </c>
      <c r="K24" s="29">
        <f t="shared" si="1"/>
        <v>131</v>
      </c>
      <c r="L24" s="68">
        <f t="shared" si="4"/>
        <v>1.0925259369045098E-2</v>
      </c>
    </row>
    <row r="25" spans="2:16" x14ac:dyDescent="0.25">
      <c r="B25" s="266"/>
      <c r="C25" s="272"/>
      <c r="D25" s="4" t="s">
        <v>50</v>
      </c>
      <c r="E25" s="29">
        <v>3571</v>
      </c>
      <c r="F25" s="29">
        <v>15013</v>
      </c>
      <c r="G25" s="29">
        <v>18881</v>
      </c>
      <c r="H25" s="29">
        <v>21087</v>
      </c>
      <c r="I25" s="29">
        <v>23878</v>
      </c>
      <c r="J25" s="70">
        <f t="shared" si="0"/>
        <v>0.13235642813107606</v>
      </c>
      <c r="K25" s="29">
        <f t="shared" si="1"/>
        <v>2791</v>
      </c>
      <c r="L25" s="68">
        <f t="shared" si="4"/>
        <v>4.5960772236444479E-2</v>
      </c>
    </row>
    <row r="26" spans="2:16" x14ac:dyDescent="0.25">
      <c r="B26" s="266"/>
      <c r="C26" s="272"/>
      <c r="D26" s="4" t="s">
        <v>51</v>
      </c>
      <c r="E26" s="29">
        <v>4922</v>
      </c>
      <c r="F26" s="29">
        <v>15421</v>
      </c>
      <c r="G26" s="29">
        <v>25102</v>
      </c>
      <c r="H26" s="29">
        <v>25562</v>
      </c>
      <c r="I26" s="29">
        <v>26122</v>
      </c>
      <c r="J26" s="70">
        <f t="shared" si="0"/>
        <v>2.1907518973476314E-2</v>
      </c>
      <c r="K26" s="29">
        <f t="shared" si="1"/>
        <v>560</v>
      </c>
      <c r="L26" s="68">
        <f t="shared" si="4"/>
        <v>5.0280060824206496E-2</v>
      </c>
    </row>
    <row r="27" spans="2:16" x14ac:dyDescent="0.25">
      <c r="B27" s="266"/>
      <c r="C27" s="272"/>
      <c r="D27" s="4" t="s">
        <v>52</v>
      </c>
      <c r="E27" s="29">
        <v>7206</v>
      </c>
      <c r="F27" s="29">
        <v>20125</v>
      </c>
      <c r="G27" s="29">
        <v>27531</v>
      </c>
      <c r="H27" s="29">
        <v>27956</v>
      </c>
      <c r="I27" s="29">
        <v>27900</v>
      </c>
      <c r="J27" s="30">
        <f t="shared" si="0"/>
        <v>-2.0031478036914852E-3</v>
      </c>
      <c r="K27" s="29">
        <f t="shared" si="1"/>
        <v>-56</v>
      </c>
      <c r="L27" s="31">
        <f t="shared" si="4"/>
        <v>5.3702384847843246E-2</v>
      </c>
    </row>
    <row r="28" spans="2:16" x14ac:dyDescent="0.25">
      <c r="B28" s="266"/>
      <c r="C28" s="273"/>
      <c r="D28" s="32" t="s">
        <v>53</v>
      </c>
      <c r="E28" s="71">
        <v>2436</v>
      </c>
      <c r="F28" s="71">
        <v>8965</v>
      </c>
      <c r="G28" s="71">
        <v>12104</v>
      </c>
      <c r="H28" s="71">
        <v>12756</v>
      </c>
      <c r="I28" s="71">
        <v>11758</v>
      </c>
      <c r="J28" s="34">
        <f t="shared" si="0"/>
        <v>-7.823769206647857E-2</v>
      </c>
      <c r="K28" s="71">
        <f t="shared" si="1"/>
        <v>-998</v>
      </c>
      <c r="L28" s="72">
        <f t="shared" si="4"/>
        <v>2.2631994302542684E-2</v>
      </c>
    </row>
    <row r="29" spans="2:16" x14ac:dyDescent="0.25">
      <c r="B29" s="266"/>
      <c r="C29" s="268" t="s">
        <v>21</v>
      </c>
      <c r="D29" s="63" t="s">
        <v>43</v>
      </c>
      <c r="E29" s="64">
        <v>260161</v>
      </c>
      <c r="F29" s="64">
        <v>2017602</v>
      </c>
      <c r="G29" s="64">
        <v>2930663</v>
      </c>
      <c r="H29" s="64">
        <v>3028970</v>
      </c>
      <c r="I29" s="64">
        <v>3019532</v>
      </c>
      <c r="J29" s="65">
        <f t="shared" si="0"/>
        <v>-3.1159106891121002E-3</v>
      </c>
      <c r="K29" s="64">
        <f t="shared" si="1"/>
        <v>-9438</v>
      </c>
      <c r="L29" s="65">
        <f t="shared" ref="L29:L30" si="5">I29/$I$29</f>
        <v>1</v>
      </c>
    </row>
    <row r="30" spans="2:16" x14ac:dyDescent="0.25">
      <c r="B30" s="266"/>
      <c r="C30" s="269"/>
      <c r="D30" s="15" t="s">
        <v>44</v>
      </c>
      <c r="E30" s="16">
        <v>98412</v>
      </c>
      <c r="F30" s="16">
        <v>786358</v>
      </c>
      <c r="G30" s="16">
        <v>1105557</v>
      </c>
      <c r="H30" s="16">
        <v>1165181</v>
      </c>
      <c r="I30" s="16">
        <v>1119747</v>
      </c>
      <c r="J30" s="17">
        <f t="shared" si="0"/>
        <v>-3.8993083478017554E-2</v>
      </c>
      <c r="K30" s="16">
        <f t="shared" si="1"/>
        <v>-45434</v>
      </c>
      <c r="L30" s="18">
        <f t="shared" si="5"/>
        <v>0.3708346194045965</v>
      </c>
    </row>
    <row r="31" spans="2:16" x14ac:dyDescent="0.25">
      <c r="B31" s="266"/>
      <c r="C31" s="269"/>
      <c r="D31" s="19" t="s">
        <v>45</v>
      </c>
      <c r="E31" s="20">
        <v>51667</v>
      </c>
      <c r="F31" s="20">
        <v>576461</v>
      </c>
      <c r="G31" s="20">
        <v>810733</v>
      </c>
      <c r="H31" s="20">
        <v>836960</v>
      </c>
      <c r="I31" s="20">
        <v>876312</v>
      </c>
      <c r="J31" s="67">
        <f>I31/H31-1</f>
        <v>4.701777862741352E-2</v>
      </c>
      <c r="K31" s="20">
        <f t="shared" si="1"/>
        <v>39352</v>
      </c>
      <c r="L31" s="68">
        <f>I31/$I$29</f>
        <v>0.29021451006314886</v>
      </c>
    </row>
    <row r="32" spans="2:16" x14ac:dyDescent="0.25">
      <c r="B32" s="266"/>
      <c r="C32" s="269"/>
      <c r="D32" s="19" t="s">
        <v>46</v>
      </c>
      <c r="E32" s="20">
        <v>2960</v>
      </c>
      <c r="F32" s="20">
        <v>13922</v>
      </c>
      <c r="G32" s="20">
        <v>17982</v>
      </c>
      <c r="H32" s="20">
        <v>21297</v>
      </c>
      <c r="I32" s="20">
        <v>21020</v>
      </c>
      <c r="J32" s="67">
        <f t="shared" ref="J32:J41" si="6">I32/H32-1</f>
        <v>-1.3006526740855562E-2</v>
      </c>
      <c r="K32" s="20">
        <f t="shared" si="1"/>
        <v>-277</v>
      </c>
      <c r="L32" s="68">
        <f t="shared" ref="L32:L39" si="7">I32/$I$29</f>
        <v>6.9613436784243385E-3</v>
      </c>
    </row>
    <row r="33" spans="2:12" x14ac:dyDescent="0.25">
      <c r="B33" s="266"/>
      <c r="C33" s="269"/>
      <c r="D33" s="19" t="s">
        <v>47</v>
      </c>
      <c r="E33" s="20">
        <v>12913</v>
      </c>
      <c r="F33" s="20">
        <v>70697</v>
      </c>
      <c r="G33" s="20">
        <v>120145</v>
      </c>
      <c r="H33" s="20">
        <v>89491</v>
      </c>
      <c r="I33" s="20">
        <v>90625</v>
      </c>
      <c r="J33" s="67">
        <f t="shared" si="6"/>
        <v>1.2671665307125934E-2</v>
      </c>
      <c r="K33" s="20">
        <f t="shared" si="1"/>
        <v>1134</v>
      </c>
      <c r="L33" s="68">
        <f t="shared" si="7"/>
        <v>3.0012929155908929E-2</v>
      </c>
    </row>
    <row r="34" spans="2:12" x14ac:dyDescent="0.25">
      <c r="B34" s="266"/>
      <c r="C34" s="269"/>
      <c r="D34" s="19" t="s">
        <v>48</v>
      </c>
      <c r="E34" s="20">
        <v>29647</v>
      </c>
      <c r="F34" s="20">
        <v>262511</v>
      </c>
      <c r="G34" s="20">
        <v>459644</v>
      </c>
      <c r="H34" s="20">
        <v>482317</v>
      </c>
      <c r="I34" s="20">
        <v>494946</v>
      </c>
      <c r="J34" s="67">
        <f t="shared" si="6"/>
        <v>2.6184024199851885E-2</v>
      </c>
      <c r="K34" s="20">
        <f t="shared" si="1"/>
        <v>12629</v>
      </c>
      <c r="L34" s="68">
        <f t="shared" si="7"/>
        <v>0.16391480534069519</v>
      </c>
    </row>
    <row r="35" spans="2:12" x14ac:dyDescent="0.25">
      <c r="B35" s="266"/>
      <c r="C35" s="269"/>
      <c r="D35" s="19" t="s">
        <v>49</v>
      </c>
      <c r="E35" s="20">
        <v>2763</v>
      </c>
      <c r="F35" s="20">
        <v>11400</v>
      </c>
      <c r="G35" s="20">
        <v>14353</v>
      </c>
      <c r="H35" s="20">
        <v>14581</v>
      </c>
      <c r="I35" s="20">
        <v>14255</v>
      </c>
      <c r="J35" s="67">
        <f t="shared" si="6"/>
        <v>-2.2357862972361309E-2</v>
      </c>
      <c r="K35" s="20">
        <f t="shared" si="1"/>
        <v>-326</v>
      </c>
      <c r="L35" s="68">
        <f t="shared" si="7"/>
        <v>4.7209302633653165E-3</v>
      </c>
    </row>
    <row r="36" spans="2:12" x14ac:dyDescent="0.25">
      <c r="B36" s="266"/>
      <c r="C36" s="269"/>
      <c r="D36" s="19" t="s">
        <v>50</v>
      </c>
      <c r="E36" s="20">
        <v>18472</v>
      </c>
      <c r="F36" s="20">
        <v>95884</v>
      </c>
      <c r="G36" s="20">
        <v>98876</v>
      </c>
      <c r="H36" s="20">
        <v>114993</v>
      </c>
      <c r="I36" s="20">
        <v>115159</v>
      </c>
      <c r="J36" s="67">
        <f t="shared" si="6"/>
        <v>1.443566130112206E-3</v>
      </c>
      <c r="K36" s="20">
        <f t="shared" si="1"/>
        <v>166</v>
      </c>
      <c r="L36" s="68">
        <f t="shared" si="7"/>
        <v>3.8138029336996594E-2</v>
      </c>
    </row>
    <row r="37" spans="2:12" x14ac:dyDescent="0.25">
      <c r="B37" s="266"/>
      <c r="C37" s="269"/>
      <c r="D37" s="19" t="s">
        <v>51</v>
      </c>
      <c r="E37" s="20">
        <v>9068</v>
      </c>
      <c r="F37" s="20">
        <v>40065</v>
      </c>
      <c r="G37" s="20">
        <v>59578</v>
      </c>
      <c r="H37" s="20">
        <v>62651</v>
      </c>
      <c r="I37" s="20">
        <v>57077</v>
      </c>
      <c r="J37" s="67">
        <f t="shared" si="6"/>
        <v>-8.8969050773331615E-2</v>
      </c>
      <c r="K37" s="20">
        <f t="shared" si="1"/>
        <v>-5574</v>
      </c>
      <c r="L37" s="68">
        <f t="shared" si="7"/>
        <v>1.8902598150971742E-2</v>
      </c>
    </row>
    <row r="38" spans="2:12" x14ac:dyDescent="0.25">
      <c r="B38" s="266"/>
      <c r="C38" s="269"/>
      <c r="D38" s="19" t="s">
        <v>52</v>
      </c>
      <c r="E38" s="20">
        <v>26469</v>
      </c>
      <c r="F38" s="20">
        <v>114870</v>
      </c>
      <c r="G38" s="20">
        <v>163920</v>
      </c>
      <c r="H38" s="20">
        <v>173408</v>
      </c>
      <c r="I38" s="20">
        <v>169944</v>
      </c>
      <c r="J38" s="21">
        <f t="shared" si="6"/>
        <v>-1.9976010334009975E-2</v>
      </c>
      <c r="K38" s="20">
        <f t="shared" si="1"/>
        <v>-3464</v>
      </c>
      <c r="L38" s="22">
        <f t="shared" si="7"/>
        <v>5.628156946175765E-2</v>
      </c>
    </row>
    <row r="39" spans="2:12" x14ac:dyDescent="0.25">
      <c r="B39" s="266"/>
      <c r="C39" s="270"/>
      <c r="D39" s="23" t="s">
        <v>53</v>
      </c>
      <c r="E39" s="69">
        <v>7790</v>
      </c>
      <c r="F39" s="69">
        <v>45434</v>
      </c>
      <c r="G39" s="69">
        <v>79875</v>
      </c>
      <c r="H39" s="69">
        <v>68091</v>
      </c>
      <c r="I39" s="69">
        <v>60447</v>
      </c>
      <c r="J39" s="25">
        <f t="shared" si="6"/>
        <v>-0.11226153236110503</v>
      </c>
      <c r="K39" s="69">
        <f t="shared" si="1"/>
        <v>-7644</v>
      </c>
      <c r="L39" s="46">
        <f t="shared" si="7"/>
        <v>2.0018665144134917E-2</v>
      </c>
    </row>
    <row r="40" spans="2:12" x14ac:dyDescent="0.25">
      <c r="B40" s="266"/>
      <c r="C40" s="281" t="s">
        <v>22</v>
      </c>
      <c r="D40" s="63" t="s">
        <v>43</v>
      </c>
      <c r="E40" s="73">
        <v>5.6115137397006167</v>
      </c>
      <c r="F40" s="73">
        <v>7.3711241903133526</v>
      </c>
      <c r="G40" s="73">
        <v>7.2606401296214171</v>
      </c>
      <c r="H40" s="73">
        <v>7.2528985541949416</v>
      </c>
      <c r="I40" s="73">
        <v>7.1474641506218308</v>
      </c>
      <c r="J40" s="65">
        <f t="shared" si="6"/>
        <v>-1.4536864508070235E-2</v>
      </c>
      <c r="K40" s="73">
        <f t="shared" si="1"/>
        <v>-0.10543440357311074</v>
      </c>
      <c r="L40" s="65"/>
    </row>
    <row r="41" spans="2:12" x14ac:dyDescent="0.25">
      <c r="B41" s="266"/>
      <c r="C41" s="282"/>
      <c r="D41" s="26" t="s">
        <v>44</v>
      </c>
      <c r="E41" s="35">
        <v>6.4821499143722834</v>
      </c>
      <c r="F41" s="35">
        <v>7.8675924721608022</v>
      </c>
      <c r="G41" s="35">
        <v>7.9193492929900717</v>
      </c>
      <c r="H41" s="35">
        <v>7.7202650323008113</v>
      </c>
      <c r="I41" s="35">
        <v>7.6668218635955929</v>
      </c>
      <c r="J41" s="36">
        <f t="shared" si="6"/>
        <v>-6.9224525947771953E-3</v>
      </c>
      <c r="K41" s="37">
        <f t="shared" si="1"/>
        <v>-5.3443168705218369E-2</v>
      </c>
      <c r="L41" s="38"/>
    </row>
    <row r="42" spans="2:12" x14ac:dyDescent="0.25">
      <c r="B42" s="266"/>
      <c r="C42" s="282"/>
      <c r="D42" s="4" t="s">
        <v>45</v>
      </c>
      <c r="E42" s="39">
        <v>6.4503121098626712</v>
      </c>
      <c r="F42" s="39">
        <v>7.8975915168785624</v>
      </c>
      <c r="G42" s="39">
        <v>7.9384785610073729</v>
      </c>
      <c r="H42" s="39">
        <v>8.192558804240365</v>
      </c>
      <c r="I42" s="39">
        <v>8.0574486474558196</v>
      </c>
      <c r="J42" s="74">
        <f t="shared" si="0"/>
        <v>-1.6491814097765678E-2</v>
      </c>
      <c r="K42" s="41">
        <f t="shared" si="1"/>
        <v>-0.13511015678454541</v>
      </c>
      <c r="L42" s="75"/>
    </row>
    <row r="43" spans="2:12" x14ac:dyDescent="0.25">
      <c r="B43" s="266"/>
      <c r="C43" s="282"/>
      <c r="D43" s="4" t="s">
        <v>46</v>
      </c>
      <c r="E43" s="39">
        <v>4.9664429530201346</v>
      </c>
      <c r="F43" s="39">
        <v>5.4319157237612172</v>
      </c>
      <c r="G43" s="39">
        <v>2.6000578368999423</v>
      </c>
      <c r="H43" s="39">
        <v>4.758042895442359</v>
      </c>
      <c r="I43" s="39">
        <v>4.5606422217400739</v>
      </c>
      <c r="J43" s="74">
        <f t="shared" si="0"/>
        <v>-4.148778773965478E-2</v>
      </c>
      <c r="K43" s="41">
        <f t="shared" si="1"/>
        <v>-0.19740067370228509</v>
      </c>
      <c r="L43" s="75"/>
    </row>
    <row r="44" spans="2:12" x14ac:dyDescent="0.25">
      <c r="B44" s="266"/>
      <c r="C44" s="282"/>
      <c r="D44" s="4" t="s">
        <v>47</v>
      </c>
      <c r="E44" s="39">
        <v>10.78780284043442</v>
      </c>
      <c r="F44" s="39">
        <v>7.1439975747776883</v>
      </c>
      <c r="G44" s="39">
        <v>6.6944336100741069</v>
      </c>
      <c r="H44" s="39">
        <v>5.6493276939587149</v>
      </c>
      <c r="I44" s="39">
        <v>6.1282796862320801</v>
      </c>
      <c r="J44" s="74">
        <f t="shared" si="0"/>
        <v>8.478035232148895E-2</v>
      </c>
      <c r="K44" s="41">
        <f t="shared" si="1"/>
        <v>0.47895199227336516</v>
      </c>
      <c r="L44" s="75"/>
    </row>
    <row r="45" spans="2:12" x14ac:dyDescent="0.25">
      <c r="B45" s="266"/>
      <c r="C45" s="282"/>
      <c r="D45" s="4" t="s">
        <v>48</v>
      </c>
      <c r="E45" s="39">
        <v>6.4407994786009128</v>
      </c>
      <c r="F45" s="39">
        <v>7.2707658219083227</v>
      </c>
      <c r="G45" s="39">
        <v>7.6495140460657698</v>
      </c>
      <c r="H45" s="39">
        <v>7.4799863525689734</v>
      </c>
      <c r="I45" s="39">
        <v>7.5668246445497633</v>
      </c>
      <c r="J45" s="74">
        <f t="shared" si="0"/>
        <v>1.160941850528463E-2</v>
      </c>
      <c r="K45" s="41">
        <f t="shared" si="1"/>
        <v>8.6838291980789961E-2</v>
      </c>
      <c r="L45" s="75"/>
    </row>
    <row r="46" spans="2:12" x14ac:dyDescent="0.25">
      <c r="B46" s="266"/>
      <c r="C46" s="282"/>
      <c r="D46" s="4" t="s">
        <v>49</v>
      </c>
      <c r="E46" s="39">
        <v>2.4109947643979059</v>
      </c>
      <c r="F46" s="39">
        <v>3.2322086759285513</v>
      </c>
      <c r="G46" s="39">
        <v>2.6628942486085343</v>
      </c>
      <c r="H46" s="39">
        <v>2.7949012842629863</v>
      </c>
      <c r="I46" s="39">
        <v>2.6840519676143852</v>
      </c>
      <c r="J46" s="74">
        <f t="shared" si="0"/>
        <v>-3.9661263627717713E-2</v>
      </c>
      <c r="K46" s="41">
        <f t="shared" si="1"/>
        <v>-0.11084931664860109</v>
      </c>
      <c r="L46" s="75"/>
    </row>
    <row r="47" spans="2:12" x14ac:dyDescent="0.25">
      <c r="B47" s="266"/>
      <c r="C47" s="282"/>
      <c r="D47" s="4" t="s">
        <v>50</v>
      </c>
      <c r="E47" s="39">
        <v>7.4604200323101777</v>
      </c>
      <c r="F47" s="39">
        <v>8.2772790055248624</v>
      </c>
      <c r="G47" s="39">
        <v>6.3244211334271458</v>
      </c>
      <c r="H47" s="39">
        <v>6.6747736243324818</v>
      </c>
      <c r="I47" s="39">
        <v>5.639520078354554</v>
      </c>
      <c r="J47" s="74">
        <f t="shared" si="0"/>
        <v>-0.15509942422675937</v>
      </c>
      <c r="K47" s="41">
        <f t="shared" si="1"/>
        <v>-1.0352535459779277</v>
      </c>
      <c r="L47" s="75"/>
    </row>
    <row r="48" spans="2:12" x14ac:dyDescent="0.25">
      <c r="B48" s="266"/>
      <c r="C48" s="282"/>
      <c r="D48" s="4" t="s">
        <v>51</v>
      </c>
      <c r="E48" s="39">
        <v>1.9022445982798406</v>
      </c>
      <c r="F48" s="39">
        <v>2.8322493991234272</v>
      </c>
      <c r="G48" s="39">
        <v>2.5235291626074803</v>
      </c>
      <c r="H48" s="39">
        <v>2.6250052373570201</v>
      </c>
      <c r="I48" s="39">
        <v>2.3200146329566702</v>
      </c>
      <c r="J48" s="74">
        <f t="shared" si="0"/>
        <v>-0.11618666510068709</v>
      </c>
      <c r="K48" s="41">
        <f t="shared" si="1"/>
        <v>-0.30499060440034986</v>
      </c>
      <c r="L48" s="75"/>
    </row>
    <row r="49" spans="2:12" x14ac:dyDescent="0.25">
      <c r="B49" s="266"/>
      <c r="C49" s="282"/>
      <c r="D49" s="4" t="s">
        <v>52</v>
      </c>
      <c r="E49" s="39">
        <v>4.2534147517274628</v>
      </c>
      <c r="F49" s="39">
        <v>7.3644056930375692</v>
      </c>
      <c r="G49" s="39">
        <v>7.2885726989773234</v>
      </c>
      <c r="H49" s="39">
        <v>7.65598233995585</v>
      </c>
      <c r="I49" s="39">
        <v>7.5436789772727275</v>
      </c>
      <c r="J49" s="40">
        <f t="shared" si="0"/>
        <v>-1.4668707122928115E-2</v>
      </c>
      <c r="K49" s="41">
        <f t="shared" si="1"/>
        <v>-0.11230336268312247</v>
      </c>
      <c r="L49" s="42"/>
    </row>
    <row r="50" spans="2:12" x14ac:dyDescent="0.25">
      <c r="B50" s="266"/>
      <c r="C50" s="283"/>
      <c r="D50" s="32" t="s">
        <v>53</v>
      </c>
      <c r="E50" s="76">
        <v>3.6031452358926921</v>
      </c>
      <c r="F50" s="76">
        <v>6.1756150604866118</v>
      </c>
      <c r="G50" s="76">
        <v>8.1223306894447838</v>
      </c>
      <c r="H50" s="76">
        <v>6.3187639198218264</v>
      </c>
      <c r="I50" s="76">
        <v>6.0537806710065096</v>
      </c>
      <c r="J50" s="61">
        <f t="shared" si="0"/>
        <v>-4.1935931169080343E-2</v>
      </c>
      <c r="K50" s="77">
        <f t="shared" si="1"/>
        <v>-0.26498324881531676</v>
      </c>
      <c r="L50" s="55"/>
    </row>
    <row r="51" spans="2:12" x14ac:dyDescent="0.25">
      <c r="B51" s="266"/>
      <c r="C51" s="274" t="s">
        <v>34</v>
      </c>
      <c r="D51" s="63" t="s">
        <v>43</v>
      </c>
      <c r="E51" s="65">
        <v>0.14360000000000001</v>
      </c>
      <c r="F51" s="65">
        <v>0.53969999999999996</v>
      </c>
      <c r="G51" s="65">
        <v>18.086100000000002</v>
      </c>
      <c r="H51" s="65">
        <v>18.834900000000001</v>
      </c>
      <c r="I51" s="65">
        <v>19.095299999999998</v>
      </c>
      <c r="J51" s="65">
        <f t="shared" si="0"/>
        <v>1.3825398595160854E-2</v>
      </c>
      <c r="K51" s="73">
        <f t="shared" ref="K51" si="8">(I51-H51)*100</f>
        <v>26.039999999999708</v>
      </c>
      <c r="L51" s="65"/>
    </row>
    <row r="52" spans="2:12" x14ac:dyDescent="0.25">
      <c r="B52" s="266"/>
      <c r="C52" s="275"/>
      <c r="D52" s="15" t="s">
        <v>44</v>
      </c>
      <c r="E52" s="18">
        <v>0.16260000000000002</v>
      </c>
      <c r="F52" s="18">
        <v>0.59370000000000001</v>
      </c>
      <c r="G52" s="18">
        <v>0.77349999999999997</v>
      </c>
      <c r="H52" s="18">
        <v>0.80409999999999993</v>
      </c>
      <c r="I52" s="18">
        <v>0.78489999999999993</v>
      </c>
      <c r="J52" s="17">
        <f t="shared" si="0"/>
        <v>-2.3877627160800885E-2</v>
      </c>
      <c r="K52" s="44">
        <f>(I52-H52)*100</f>
        <v>-1.9199999999999995</v>
      </c>
      <c r="L52" s="18"/>
    </row>
    <row r="53" spans="2:12" x14ac:dyDescent="0.25">
      <c r="B53" s="266"/>
      <c r="C53" s="275"/>
      <c r="D53" s="19" t="s">
        <v>45</v>
      </c>
      <c r="E53" s="68">
        <v>9.5100000000000004E-2</v>
      </c>
      <c r="F53" s="68">
        <v>0.5</v>
      </c>
      <c r="G53" s="68">
        <v>0.66949999999999998</v>
      </c>
      <c r="H53" s="68">
        <v>0.70660000000000001</v>
      </c>
      <c r="I53" s="68">
        <v>0.73430000000000006</v>
      </c>
      <c r="J53" s="67">
        <f t="shared" si="0"/>
        <v>3.920181149165014E-2</v>
      </c>
      <c r="K53" s="45">
        <f t="shared" ref="K53:K61" si="9">(I53-H53)*100</f>
        <v>2.7700000000000058</v>
      </c>
      <c r="L53" s="68"/>
    </row>
    <row r="54" spans="2:12" x14ac:dyDescent="0.25">
      <c r="B54" s="266"/>
      <c r="C54" s="275"/>
      <c r="D54" s="19" t="s">
        <v>46</v>
      </c>
      <c r="E54" s="68">
        <v>0.1981</v>
      </c>
      <c r="F54" s="68">
        <v>0.56000000000000005</v>
      </c>
      <c r="G54" s="68">
        <v>0.63600000000000001</v>
      </c>
      <c r="H54" s="68">
        <v>0.75329999999999997</v>
      </c>
      <c r="I54" s="68">
        <v>0.74019999999999997</v>
      </c>
      <c r="J54" s="67">
        <f t="shared" si="0"/>
        <v>-1.7390150006637461E-2</v>
      </c>
      <c r="K54" s="45">
        <f t="shared" si="9"/>
        <v>-1.31</v>
      </c>
      <c r="L54" s="68"/>
    </row>
    <row r="55" spans="2:12" x14ac:dyDescent="0.25">
      <c r="B55" s="266"/>
      <c r="C55" s="275"/>
      <c r="D55" s="19" t="s">
        <v>47</v>
      </c>
      <c r="E55" s="68">
        <v>0.11410000000000001</v>
      </c>
      <c r="F55" s="68">
        <v>0.49990000000000001</v>
      </c>
      <c r="G55" s="68">
        <v>0.84950000000000003</v>
      </c>
      <c r="H55" s="68">
        <v>0.63280000000000003</v>
      </c>
      <c r="I55" s="68">
        <v>0.63329999999999997</v>
      </c>
      <c r="J55" s="67">
        <f t="shared" si="0"/>
        <v>7.9013906447533699E-4</v>
      </c>
      <c r="K55" s="45">
        <f t="shared" si="9"/>
        <v>4.9999999999994493E-2</v>
      </c>
      <c r="L55" s="68"/>
    </row>
    <row r="56" spans="2:12" x14ac:dyDescent="0.25">
      <c r="B56" s="266"/>
      <c r="C56" s="275"/>
      <c r="D56" s="19" t="s">
        <v>48</v>
      </c>
      <c r="E56" s="68">
        <v>0.1467</v>
      </c>
      <c r="F56" s="68">
        <v>0.46729999999999999</v>
      </c>
      <c r="G56" s="68">
        <v>0.77790000000000004</v>
      </c>
      <c r="H56" s="68">
        <v>0.78709999999999991</v>
      </c>
      <c r="I56" s="68">
        <v>0.80409999999999993</v>
      </c>
      <c r="J56" s="67">
        <f t="shared" si="0"/>
        <v>2.1598272138229069E-2</v>
      </c>
      <c r="K56" s="45">
        <f t="shared" si="9"/>
        <v>1.7000000000000015</v>
      </c>
      <c r="L56" s="68"/>
    </row>
    <row r="57" spans="2:12" x14ac:dyDescent="0.25">
      <c r="B57" s="266"/>
      <c r="C57" s="275"/>
      <c r="D57" s="19" t="s">
        <v>49</v>
      </c>
      <c r="E57" s="68">
        <v>0.19170000000000001</v>
      </c>
      <c r="F57" s="68">
        <v>0.58840000000000003</v>
      </c>
      <c r="G57" s="68">
        <v>0.69830000000000003</v>
      </c>
      <c r="H57" s="68">
        <v>0.69889999999999997</v>
      </c>
      <c r="I57" s="68">
        <v>0.68330000000000002</v>
      </c>
      <c r="J57" s="67">
        <f t="shared" si="0"/>
        <v>-2.2320789812562469E-2</v>
      </c>
      <c r="K57" s="45">
        <f t="shared" si="9"/>
        <v>-1.5599999999999947</v>
      </c>
      <c r="L57" s="68"/>
    </row>
    <row r="58" spans="2:12" x14ac:dyDescent="0.25">
      <c r="B58" s="266"/>
      <c r="C58" s="275"/>
      <c r="D58" s="19" t="s">
        <v>50</v>
      </c>
      <c r="E58" s="68">
        <v>0.29010000000000002</v>
      </c>
      <c r="F58" s="68">
        <v>0.7419</v>
      </c>
      <c r="G58" s="68">
        <v>0.66569999999999996</v>
      </c>
      <c r="H58" s="68">
        <v>0.77329999999999999</v>
      </c>
      <c r="I58" s="68">
        <v>0.76390000000000002</v>
      </c>
      <c r="J58" s="67">
        <f t="shared" si="0"/>
        <v>-1.2155696366222601E-2</v>
      </c>
      <c r="K58" s="45">
        <f t="shared" si="9"/>
        <v>-0.93999999999999639</v>
      </c>
      <c r="L58" s="68"/>
    </row>
    <row r="59" spans="2:12" x14ac:dyDescent="0.25">
      <c r="B59" s="266"/>
      <c r="C59" s="275"/>
      <c r="D59" s="19" t="s">
        <v>51</v>
      </c>
      <c r="E59" s="68">
        <v>0.17649999999999999</v>
      </c>
      <c r="F59" s="68">
        <v>0.51840000000000008</v>
      </c>
      <c r="G59" s="68">
        <v>0.67859999999999998</v>
      </c>
      <c r="H59" s="68">
        <v>0.73069999999999991</v>
      </c>
      <c r="I59" s="68">
        <v>0.68730000000000002</v>
      </c>
      <c r="J59" s="67">
        <f t="shared" si="0"/>
        <v>-5.9395100588476635E-2</v>
      </c>
      <c r="K59" s="45">
        <f t="shared" si="9"/>
        <v>-4.3399999999999883</v>
      </c>
      <c r="L59" s="68"/>
    </row>
    <row r="60" spans="2:12" x14ac:dyDescent="0.25">
      <c r="B60" s="266"/>
      <c r="C60" s="275"/>
      <c r="D60" s="19" t="s">
        <v>52</v>
      </c>
      <c r="E60" s="22">
        <v>0.22309999999999999</v>
      </c>
      <c r="F60" s="22">
        <v>0.57789999999999997</v>
      </c>
      <c r="G60" s="22">
        <v>0.82430000000000003</v>
      </c>
      <c r="H60" s="22">
        <v>0.872</v>
      </c>
      <c r="I60" s="22">
        <v>0.84379999999999999</v>
      </c>
      <c r="J60" s="21">
        <f t="shared" si="0"/>
        <v>-3.2339449541284426E-2</v>
      </c>
      <c r="K60" s="45">
        <f t="shared" si="9"/>
        <v>-2.8200000000000003</v>
      </c>
      <c r="L60" s="22"/>
    </row>
    <row r="61" spans="2:12" x14ac:dyDescent="0.25">
      <c r="B61" s="266"/>
      <c r="C61" s="276"/>
      <c r="D61" s="23" t="s">
        <v>53</v>
      </c>
      <c r="E61" s="46">
        <v>9.2100000000000015E-2</v>
      </c>
      <c r="F61" s="46">
        <v>0.41960000000000003</v>
      </c>
      <c r="G61" s="46">
        <v>0.83629999999999993</v>
      </c>
      <c r="H61" s="46">
        <v>0.71970000000000001</v>
      </c>
      <c r="I61" s="46">
        <v>0.62639999999999996</v>
      </c>
      <c r="J61" s="25">
        <f t="shared" si="0"/>
        <v>-0.12963734889537315</v>
      </c>
      <c r="K61" s="78">
        <f t="shared" si="9"/>
        <v>-9.3300000000000054</v>
      </c>
      <c r="L61" s="46"/>
    </row>
    <row r="62" spans="2:12" x14ac:dyDescent="0.25">
      <c r="B62" s="266"/>
      <c r="C62" s="277" t="s">
        <v>54</v>
      </c>
      <c r="D62" s="63" t="s">
        <v>43</v>
      </c>
      <c r="E62" s="64">
        <v>58432</v>
      </c>
      <c r="F62" s="64">
        <v>120593</v>
      </c>
      <c r="G62" s="64">
        <v>382461</v>
      </c>
      <c r="H62" s="64">
        <v>383691</v>
      </c>
      <c r="I62" s="64">
        <v>383193</v>
      </c>
      <c r="J62" s="65">
        <f t="shared" si="0"/>
        <v>-1.2979194195329447E-3</v>
      </c>
      <c r="K62" s="64">
        <f t="shared" ref="K62:K63" si="10">I62-H62</f>
        <v>-498</v>
      </c>
      <c r="L62" s="65">
        <f t="shared" ref="L62:L63" si="11">I62/$I$62</f>
        <v>1</v>
      </c>
    </row>
    <row r="63" spans="2:12" x14ac:dyDescent="0.25">
      <c r="B63" s="266"/>
      <c r="C63" s="278"/>
      <c r="D63" s="26" t="s">
        <v>44</v>
      </c>
      <c r="E63" s="27">
        <v>19529</v>
      </c>
      <c r="F63" s="27">
        <v>42725</v>
      </c>
      <c r="G63" s="27">
        <v>46105</v>
      </c>
      <c r="H63" s="27">
        <v>46741</v>
      </c>
      <c r="I63" s="27">
        <v>46019</v>
      </c>
      <c r="J63" s="36">
        <f t="shared" si="0"/>
        <v>-1.5446823987505631E-2</v>
      </c>
      <c r="K63" s="27">
        <f t="shared" si="10"/>
        <v>-722</v>
      </c>
      <c r="L63" s="38">
        <f t="shared" si="11"/>
        <v>0.12009352989224752</v>
      </c>
    </row>
    <row r="64" spans="2:12" x14ac:dyDescent="0.25">
      <c r="B64" s="266"/>
      <c r="C64" s="278"/>
      <c r="D64" s="4" t="s">
        <v>45</v>
      </c>
      <c r="E64" s="29">
        <v>17520</v>
      </c>
      <c r="F64" s="29">
        <v>37189</v>
      </c>
      <c r="G64" s="29">
        <v>39065</v>
      </c>
      <c r="H64" s="29">
        <v>38211</v>
      </c>
      <c r="I64" s="29">
        <v>38499</v>
      </c>
      <c r="J64" s="74">
        <f>I64/H64-1</f>
        <v>7.5370966475623025E-3</v>
      </c>
      <c r="K64" s="29">
        <f>I64-H64</f>
        <v>288</v>
      </c>
      <c r="L64" s="75">
        <f>I64/$I$62</f>
        <v>0.10046895428674324</v>
      </c>
    </row>
    <row r="65" spans="2:12" x14ac:dyDescent="0.25">
      <c r="B65" s="266"/>
      <c r="C65" s="278"/>
      <c r="D65" s="4" t="s">
        <v>46</v>
      </c>
      <c r="E65" s="29">
        <v>482</v>
      </c>
      <c r="F65" s="29">
        <v>802</v>
      </c>
      <c r="G65" s="29">
        <v>912</v>
      </c>
      <c r="H65" s="29">
        <v>912</v>
      </c>
      <c r="I65" s="29">
        <v>916</v>
      </c>
      <c r="J65" s="74">
        <f t="shared" ref="J65:J72" si="12">I65/H65-1</f>
        <v>4.3859649122806044E-3</v>
      </c>
      <c r="K65" s="29">
        <f t="shared" ref="K65:K72" si="13">I65-H65</f>
        <v>4</v>
      </c>
      <c r="L65" s="75">
        <f t="shared" ref="L65:L72" si="14">I65/$I$62</f>
        <v>2.3904403264151486E-3</v>
      </c>
    </row>
    <row r="66" spans="2:12" x14ac:dyDescent="0.25">
      <c r="B66" s="266"/>
      <c r="C66" s="278"/>
      <c r="D66" s="4" t="s">
        <v>47</v>
      </c>
      <c r="E66" s="29">
        <v>3652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2"/>
        <v>1.1836913634370783E-2</v>
      </c>
      <c r="K66" s="29">
        <f t="shared" si="13"/>
        <v>54</v>
      </c>
      <c r="L66" s="75">
        <f t="shared" si="14"/>
        <v>1.2046149068485071E-2</v>
      </c>
    </row>
    <row r="67" spans="2:12" x14ac:dyDescent="0.25">
      <c r="B67" s="266"/>
      <c r="C67" s="278"/>
      <c r="D67" s="4" t="s">
        <v>48</v>
      </c>
      <c r="E67" s="29">
        <v>6518</v>
      </c>
      <c r="F67" s="29">
        <v>18123</v>
      </c>
      <c r="G67" s="29">
        <v>19061</v>
      </c>
      <c r="H67" s="29">
        <v>19768</v>
      </c>
      <c r="I67" s="29">
        <v>19856</v>
      </c>
      <c r="J67" s="74">
        <f t="shared" si="12"/>
        <v>4.4516390125455274E-3</v>
      </c>
      <c r="K67" s="29">
        <f t="shared" si="13"/>
        <v>88</v>
      </c>
      <c r="L67" s="75">
        <f t="shared" si="14"/>
        <v>5.1817230481767673E-2</v>
      </c>
    </row>
    <row r="68" spans="2:12" x14ac:dyDescent="0.25">
      <c r="B68" s="266"/>
      <c r="C68" s="278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1.7562951306521778E-3</v>
      </c>
    </row>
    <row r="69" spans="2:12" x14ac:dyDescent="0.25">
      <c r="B69" s="266"/>
      <c r="C69" s="278"/>
      <c r="D69" s="4" t="s">
        <v>50</v>
      </c>
      <c r="E69" s="29">
        <v>2054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1.2690732868293524E-2</v>
      </c>
    </row>
    <row r="70" spans="2:12" x14ac:dyDescent="0.25">
      <c r="B70" s="266"/>
      <c r="C70" s="278"/>
      <c r="D70" s="4" t="s">
        <v>51</v>
      </c>
      <c r="E70" s="29">
        <v>1657</v>
      </c>
      <c r="F70" s="29">
        <v>2493</v>
      </c>
      <c r="G70" s="29">
        <v>2832</v>
      </c>
      <c r="H70" s="29">
        <v>2766</v>
      </c>
      <c r="I70" s="29">
        <v>2679</v>
      </c>
      <c r="J70" s="74">
        <f t="shared" si="12"/>
        <v>-3.1453362255965289E-2</v>
      </c>
      <c r="K70" s="29">
        <f t="shared" si="13"/>
        <v>-87</v>
      </c>
      <c r="L70" s="75">
        <f t="shared" si="14"/>
        <v>6.991255059460898E-3</v>
      </c>
    </row>
    <row r="71" spans="2:12" x14ac:dyDescent="0.25">
      <c r="B71" s="266"/>
      <c r="C71" s="278"/>
      <c r="D71" s="4" t="s">
        <v>52</v>
      </c>
      <c r="E71" s="29">
        <v>3828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1.6954902620872511E-2</v>
      </c>
    </row>
    <row r="72" spans="2:12" x14ac:dyDescent="0.25">
      <c r="B72" s="267"/>
      <c r="C72" s="279"/>
      <c r="D72" s="32" t="s">
        <v>53</v>
      </c>
      <c r="E72" s="71">
        <v>2727</v>
      </c>
      <c r="F72" s="71">
        <v>3493</v>
      </c>
      <c r="G72" s="71">
        <v>3081</v>
      </c>
      <c r="H72" s="71">
        <v>3052</v>
      </c>
      <c r="I72" s="71">
        <v>3113</v>
      </c>
      <c r="J72" s="61">
        <f t="shared" si="12"/>
        <v>1.998689384010488E-2</v>
      </c>
      <c r="K72" s="71">
        <f t="shared" si="13"/>
        <v>61</v>
      </c>
      <c r="L72" s="55">
        <f t="shared" si="14"/>
        <v>8.1238435983955869E-3</v>
      </c>
    </row>
    <row r="73" spans="2:12" ht="7.5" customHeight="1" x14ac:dyDescent="0.25"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47"/>
    </row>
    <row r="74" spans="2:12" x14ac:dyDescent="0.25">
      <c r="B74" s="263" t="s">
        <v>55</v>
      </c>
      <c r="C74" s="263"/>
      <c r="D74" s="263"/>
      <c r="E74" s="263"/>
      <c r="F74" s="263"/>
      <c r="G74" s="263"/>
      <c r="H74" s="263"/>
      <c r="I74" s="263"/>
      <c r="J74" s="263"/>
      <c r="K74" s="263"/>
    </row>
    <row r="76" spans="2:12" x14ac:dyDescent="0.25">
      <c r="B76" s="56"/>
    </row>
    <row r="77" spans="2:12" ht="21.75" customHeight="1" thickBot="1" x14ac:dyDescent="0.3">
      <c r="B77" s="264" t="s">
        <v>56</v>
      </c>
      <c r="C77" s="264"/>
      <c r="D77" s="264"/>
      <c r="E77" s="264"/>
      <c r="F77" s="264"/>
      <c r="G77" s="264"/>
      <c r="H77" s="264"/>
      <c r="I77" s="264"/>
      <c r="J77" s="264"/>
      <c r="K77" s="264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228</v>
      </c>
      <c r="F79" s="13" t="s">
        <v>229</v>
      </c>
      <c r="G79" s="13" t="s">
        <v>230</v>
      </c>
      <c r="H79" s="13" t="s">
        <v>231</v>
      </c>
      <c r="I79" s="13" t="s">
        <v>232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enero 2025</v>
      </c>
    </row>
    <row r="80" spans="2:12" ht="15" customHeight="1" x14ac:dyDescent="0.25">
      <c r="B80" s="265" t="s">
        <v>42</v>
      </c>
      <c r="C80" s="268" t="s">
        <v>8</v>
      </c>
      <c r="D80" s="63" t="s">
        <v>43</v>
      </c>
      <c r="E80" s="64">
        <v>46362</v>
      </c>
      <c r="F80" s="64">
        <v>273717</v>
      </c>
      <c r="G80" s="64">
        <v>403637</v>
      </c>
      <c r="H80" s="64">
        <v>417622</v>
      </c>
      <c r="I80" s="64">
        <v>422462</v>
      </c>
      <c r="J80" s="65">
        <f t="shared" ref="J80:J81" si="15">I80/H80-1</f>
        <v>1.158942776003169E-2</v>
      </c>
      <c r="K80" s="64">
        <f t="shared" ref="K80:K81" si="16">I80-H80</f>
        <v>4840</v>
      </c>
      <c r="L80" s="65">
        <f t="shared" ref="L80:L81" si="17">I80/$I$80</f>
        <v>1</v>
      </c>
    </row>
    <row r="81" spans="2:13" ht="15" customHeight="1" x14ac:dyDescent="0.25">
      <c r="B81" s="266"/>
      <c r="C81" s="269"/>
      <c r="D81" s="15" t="s">
        <v>44</v>
      </c>
      <c r="E81" s="16">
        <v>15182</v>
      </c>
      <c r="F81" s="16">
        <v>99949</v>
      </c>
      <c r="G81" s="16">
        <v>139602</v>
      </c>
      <c r="H81" s="16">
        <v>150925</v>
      </c>
      <c r="I81" s="16">
        <v>146051</v>
      </c>
      <c r="J81" s="18">
        <f t="shared" si="15"/>
        <v>-3.2294185853900981E-2</v>
      </c>
      <c r="K81" s="16">
        <f t="shared" si="16"/>
        <v>-4874</v>
      </c>
      <c r="L81" s="18">
        <f t="shared" si="17"/>
        <v>0.34571393403430367</v>
      </c>
      <c r="M81" s="79"/>
    </row>
    <row r="82" spans="2:13" x14ac:dyDescent="0.25">
      <c r="B82" s="266"/>
      <c r="C82" s="269"/>
      <c r="D82" s="19" t="s">
        <v>45</v>
      </c>
      <c r="E82" s="20">
        <v>8010</v>
      </c>
      <c r="F82" s="20">
        <v>72992</v>
      </c>
      <c r="G82" s="20">
        <v>102127</v>
      </c>
      <c r="H82" s="20">
        <v>102161</v>
      </c>
      <c r="I82" s="20">
        <v>108758</v>
      </c>
      <c r="J82" s="68">
        <f>I82/H82-1</f>
        <v>6.4574544101956732E-2</v>
      </c>
      <c r="K82" s="20">
        <f>I82-H82</f>
        <v>6597</v>
      </c>
      <c r="L82" s="68">
        <f>I82/$I$80</f>
        <v>0.25743853885083157</v>
      </c>
      <c r="M82" s="79"/>
    </row>
    <row r="83" spans="2:13" x14ac:dyDescent="0.25">
      <c r="B83" s="266"/>
      <c r="C83" s="269"/>
      <c r="D83" s="19" t="s">
        <v>46</v>
      </c>
      <c r="E83" s="20">
        <v>596</v>
      </c>
      <c r="F83" s="20">
        <v>2563</v>
      </c>
      <c r="G83" s="20">
        <v>6916</v>
      </c>
      <c r="H83" s="20">
        <v>4476</v>
      </c>
      <c r="I83" s="20">
        <v>4609</v>
      </c>
      <c r="J83" s="68">
        <f t="shared" ref="J83:J136" si="18">I83/H83-1</f>
        <v>2.9714030384271561E-2</v>
      </c>
      <c r="K83" s="20">
        <f t="shared" ref="K83:K112" si="19">I83-H83</f>
        <v>133</v>
      </c>
      <c r="L83" s="68">
        <f t="shared" ref="L83:L90" si="20">I83/$I$80</f>
        <v>1.0909856981219613E-2</v>
      </c>
      <c r="M83" s="79"/>
    </row>
    <row r="84" spans="2:13" x14ac:dyDescent="0.25">
      <c r="B84" s="266"/>
      <c r="C84" s="269"/>
      <c r="D84" s="19" t="s">
        <v>47</v>
      </c>
      <c r="E84" s="20">
        <v>1197</v>
      </c>
      <c r="F84" s="20">
        <v>9896</v>
      </c>
      <c r="G84" s="20">
        <v>17947</v>
      </c>
      <c r="H84" s="20">
        <v>15841</v>
      </c>
      <c r="I84" s="20">
        <v>14788</v>
      </c>
      <c r="J84" s="68">
        <f t="shared" si="18"/>
        <v>-6.6473076194684677E-2</v>
      </c>
      <c r="K84" s="20">
        <f t="shared" si="19"/>
        <v>-1053</v>
      </c>
      <c r="L84" s="68">
        <f t="shared" si="20"/>
        <v>3.5004331750547978E-2</v>
      </c>
      <c r="M84" s="79"/>
    </row>
    <row r="85" spans="2:13" x14ac:dyDescent="0.25">
      <c r="B85" s="266"/>
      <c r="C85" s="269"/>
      <c r="D85" s="19" t="s">
        <v>48</v>
      </c>
      <c r="E85" s="20">
        <v>4603</v>
      </c>
      <c r="F85" s="20">
        <v>36105</v>
      </c>
      <c r="G85" s="20">
        <v>60088</v>
      </c>
      <c r="H85" s="20">
        <v>64481</v>
      </c>
      <c r="I85" s="20">
        <v>65410</v>
      </c>
      <c r="J85" s="68">
        <f t="shared" si="18"/>
        <v>1.4407344799243216E-2</v>
      </c>
      <c r="K85" s="20">
        <f t="shared" si="19"/>
        <v>929</v>
      </c>
      <c r="L85" s="68">
        <f t="shared" si="20"/>
        <v>0.15483049363019633</v>
      </c>
      <c r="M85" s="79"/>
    </row>
    <row r="86" spans="2:13" x14ac:dyDescent="0.25">
      <c r="B86" s="266"/>
      <c r="C86" s="269"/>
      <c r="D86" s="19" t="s">
        <v>49</v>
      </c>
      <c r="E86" s="20">
        <v>1146</v>
      </c>
      <c r="F86" s="20">
        <v>3527</v>
      </c>
      <c r="G86" s="20">
        <v>5390</v>
      </c>
      <c r="H86" s="20">
        <v>5217</v>
      </c>
      <c r="I86" s="20">
        <v>5311</v>
      </c>
      <c r="J86" s="68">
        <f t="shared" si="18"/>
        <v>1.8018018018018056E-2</v>
      </c>
      <c r="K86" s="20">
        <f t="shared" si="19"/>
        <v>94</v>
      </c>
      <c r="L86" s="68">
        <f t="shared" si="20"/>
        <v>1.2571544896345706E-2</v>
      </c>
      <c r="M86" s="79"/>
    </row>
    <row r="87" spans="2:13" x14ac:dyDescent="0.25">
      <c r="B87" s="266"/>
      <c r="C87" s="269"/>
      <c r="D87" s="19" t="s">
        <v>50</v>
      </c>
      <c r="E87" s="20">
        <v>2476</v>
      </c>
      <c r="F87" s="20">
        <v>11584</v>
      </c>
      <c r="G87" s="20">
        <v>15634</v>
      </c>
      <c r="H87" s="20">
        <v>17228</v>
      </c>
      <c r="I87" s="20">
        <v>20420</v>
      </c>
      <c r="J87" s="68">
        <f t="shared" si="18"/>
        <v>0.18527977710703514</v>
      </c>
      <c r="K87" s="20">
        <f t="shared" si="19"/>
        <v>3192</v>
      </c>
      <c r="L87" s="68">
        <f t="shared" si="20"/>
        <v>4.8335708300391515E-2</v>
      </c>
      <c r="M87" s="79"/>
    </row>
    <row r="88" spans="2:13" x14ac:dyDescent="0.25">
      <c r="B88" s="266"/>
      <c r="C88" s="269"/>
      <c r="D88" s="19" t="s">
        <v>51</v>
      </c>
      <c r="E88" s="20">
        <v>4767</v>
      </c>
      <c r="F88" s="20">
        <v>14146</v>
      </c>
      <c r="G88" s="20">
        <v>23609</v>
      </c>
      <c r="H88" s="20">
        <v>23867</v>
      </c>
      <c r="I88" s="20">
        <v>24602</v>
      </c>
      <c r="J88" s="68">
        <f t="shared" si="18"/>
        <v>3.0795659278501697E-2</v>
      </c>
      <c r="K88" s="20">
        <f t="shared" si="19"/>
        <v>735</v>
      </c>
      <c r="L88" s="68">
        <f t="shared" si="20"/>
        <v>5.8234823487082865E-2</v>
      </c>
      <c r="M88" s="79"/>
    </row>
    <row r="89" spans="2:13" ht="18" customHeight="1" x14ac:dyDescent="0.25">
      <c r="B89" s="266"/>
      <c r="C89" s="269"/>
      <c r="D89" s="19" t="s">
        <v>52</v>
      </c>
      <c r="E89" s="20">
        <v>6223</v>
      </c>
      <c r="F89" s="20">
        <v>15598</v>
      </c>
      <c r="G89" s="20">
        <v>22490</v>
      </c>
      <c r="H89" s="20">
        <v>22650</v>
      </c>
      <c r="I89" s="20">
        <v>22528</v>
      </c>
      <c r="J89" s="22">
        <f t="shared" si="18"/>
        <v>-5.3863134657836653E-3</v>
      </c>
      <c r="K89" s="20">
        <f t="shared" si="19"/>
        <v>-122</v>
      </c>
      <c r="L89" s="22">
        <f t="shared" si="20"/>
        <v>5.3325506199374144E-2</v>
      </c>
      <c r="M89" s="79"/>
    </row>
    <row r="90" spans="2:13" x14ac:dyDescent="0.25">
      <c r="B90" s="266"/>
      <c r="C90" s="270"/>
      <c r="D90" s="23" t="s">
        <v>53</v>
      </c>
      <c r="E90" s="69">
        <v>2162</v>
      </c>
      <c r="F90" s="69">
        <v>7357</v>
      </c>
      <c r="G90" s="69">
        <v>9834</v>
      </c>
      <c r="H90" s="69">
        <v>10776</v>
      </c>
      <c r="I90" s="69">
        <v>9985</v>
      </c>
      <c r="J90" s="46">
        <f t="shared" si="18"/>
        <v>-7.3403860430586443E-2</v>
      </c>
      <c r="K90" s="69">
        <f t="shared" si="19"/>
        <v>-791</v>
      </c>
      <c r="L90" s="46">
        <f t="shared" si="20"/>
        <v>2.3635261869706624E-2</v>
      </c>
      <c r="M90" s="79"/>
    </row>
    <row r="91" spans="2:13" x14ac:dyDescent="0.25">
      <c r="B91" s="266"/>
      <c r="C91" s="271" t="s">
        <v>18</v>
      </c>
      <c r="D91" s="63" t="s">
        <v>43</v>
      </c>
      <c r="E91" s="64">
        <v>58605</v>
      </c>
      <c r="F91" s="64">
        <v>348878</v>
      </c>
      <c r="G91" s="64">
        <v>496191</v>
      </c>
      <c r="H91" s="64">
        <v>514135</v>
      </c>
      <c r="I91" s="64">
        <v>519530</v>
      </c>
      <c r="J91" s="65">
        <f t="shared" si="18"/>
        <v>1.0493352913145459E-2</v>
      </c>
      <c r="K91" s="64">
        <f t="shared" si="19"/>
        <v>5395</v>
      </c>
      <c r="L91" s="65">
        <f t="shared" ref="L91:L92" si="21">I91/$I$91</f>
        <v>1</v>
      </c>
    </row>
    <row r="92" spans="2:13" x14ac:dyDescent="0.25">
      <c r="B92" s="266"/>
      <c r="C92" s="272"/>
      <c r="D92" s="26" t="s">
        <v>44</v>
      </c>
      <c r="E92" s="27">
        <v>20169</v>
      </c>
      <c r="F92" s="27">
        <v>128271</v>
      </c>
      <c r="G92" s="27">
        <v>176286</v>
      </c>
      <c r="H92" s="27">
        <v>189792</v>
      </c>
      <c r="I92" s="27">
        <v>182742</v>
      </c>
      <c r="J92" s="80">
        <f t="shared" si="18"/>
        <v>-3.7145928174000975E-2</v>
      </c>
      <c r="K92" s="27">
        <f t="shared" si="19"/>
        <v>-7050</v>
      </c>
      <c r="L92" s="38">
        <f t="shared" si="21"/>
        <v>0.35174484630338959</v>
      </c>
    </row>
    <row r="93" spans="2:13" x14ac:dyDescent="0.25">
      <c r="B93" s="266"/>
      <c r="C93" s="272"/>
      <c r="D93" s="4" t="s">
        <v>45</v>
      </c>
      <c r="E93" s="29">
        <v>10559</v>
      </c>
      <c r="F93" s="29">
        <v>94600</v>
      </c>
      <c r="G93" s="29">
        <v>128229</v>
      </c>
      <c r="H93" s="29">
        <v>128773</v>
      </c>
      <c r="I93" s="29">
        <v>137756</v>
      </c>
      <c r="J93" s="81">
        <f t="shared" si="18"/>
        <v>6.975841208949074E-2</v>
      </c>
      <c r="K93" s="29">
        <f t="shared" si="19"/>
        <v>8983</v>
      </c>
      <c r="L93" s="75">
        <f>I93/$I$91</f>
        <v>0.26515504398206069</v>
      </c>
    </row>
    <row r="94" spans="2:13" x14ac:dyDescent="0.25">
      <c r="B94" s="266"/>
      <c r="C94" s="272"/>
      <c r="D94" s="4" t="s">
        <v>46</v>
      </c>
      <c r="E94" s="29">
        <v>719</v>
      </c>
      <c r="F94" s="29">
        <v>3045</v>
      </c>
      <c r="G94" s="29">
        <v>7316</v>
      </c>
      <c r="H94" s="29">
        <v>5066</v>
      </c>
      <c r="I94" s="29">
        <v>5202</v>
      </c>
      <c r="J94" s="81">
        <f t="shared" si="18"/>
        <v>2.6845637583892579E-2</v>
      </c>
      <c r="K94" s="29">
        <f t="shared" si="19"/>
        <v>136</v>
      </c>
      <c r="L94" s="75">
        <f t="shared" ref="L94:L101" si="22">I94/$I$91</f>
        <v>1.0012896271630127E-2</v>
      </c>
    </row>
    <row r="95" spans="2:13" x14ac:dyDescent="0.25">
      <c r="B95" s="266"/>
      <c r="C95" s="272"/>
      <c r="D95" s="4" t="s">
        <v>47</v>
      </c>
      <c r="E95" s="29">
        <v>2138</v>
      </c>
      <c r="F95" s="29">
        <v>13086</v>
      </c>
      <c r="G95" s="29">
        <v>21478</v>
      </c>
      <c r="H95" s="29">
        <v>18765</v>
      </c>
      <c r="I95" s="29">
        <v>17806</v>
      </c>
      <c r="J95" s="81">
        <f t="shared" si="18"/>
        <v>-5.1105782041033887E-2</v>
      </c>
      <c r="K95" s="29">
        <f t="shared" si="19"/>
        <v>-959</v>
      </c>
      <c r="L95" s="75">
        <f t="shared" si="22"/>
        <v>3.4273285469559024E-2</v>
      </c>
    </row>
    <row r="96" spans="2:13" x14ac:dyDescent="0.25">
      <c r="B96" s="266"/>
      <c r="C96" s="272"/>
      <c r="D96" s="4" t="s">
        <v>48</v>
      </c>
      <c r="E96" s="29">
        <v>5686</v>
      </c>
      <c r="F96" s="29">
        <v>46455</v>
      </c>
      <c r="G96" s="29">
        <v>73539</v>
      </c>
      <c r="H96" s="29">
        <v>78833</v>
      </c>
      <c r="I96" s="29">
        <v>80690</v>
      </c>
      <c r="J96" s="81">
        <f t="shared" si="18"/>
        <v>2.3556124973044268E-2</v>
      </c>
      <c r="K96" s="29">
        <f t="shared" si="19"/>
        <v>1857</v>
      </c>
      <c r="L96" s="75">
        <f t="shared" si="22"/>
        <v>0.15531345639327854</v>
      </c>
    </row>
    <row r="97" spans="2:12" x14ac:dyDescent="0.25">
      <c r="B97" s="266"/>
      <c r="C97" s="272"/>
      <c r="D97" s="4" t="s">
        <v>49</v>
      </c>
      <c r="E97" s="29">
        <v>1199</v>
      </c>
      <c r="F97" s="29">
        <v>3897</v>
      </c>
      <c r="G97" s="29">
        <v>5725</v>
      </c>
      <c r="H97" s="29">
        <v>5545</v>
      </c>
      <c r="I97" s="29">
        <v>5676</v>
      </c>
      <c r="J97" s="81">
        <f t="shared" si="18"/>
        <v>2.362488728584311E-2</v>
      </c>
      <c r="K97" s="29">
        <f t="shared" si="19"/>
        <v>131</v>
      </c>
      <c r="L97" s="75">
        <f t="shared" si="22"/>
        <v>1.0925259369045098E-2</v>
      </c>
    </row>
    <row r="98" spans="2:12" x14ac:dyDescent="0.25">
      <c r="B98" s="266"/>
      <c r="C98" s="272"/>
      <c r="D98" s="4" t="s">
        <v>50</v>
      </c>
      <c r="E98" s="29">
        <v>3571</v>
      </c>
      <c r="F98" s="29">
        <v>15013</v>
      </c>
      <c r="G98" s="29">
        <v>18881</v>
      </c>
      <c r="H98" s="29">
        <v>21087</v>
      </c>
      <c r="I98" s="29">
        <v>23878</v>
      </c>
      <c r="J98" s="81">
        <f t="shared" si="18"/>
        <v>0.13235642813107606</v>
      </c>
      <c r="K98" s="29">
        <f t="shared" si="19"/>
        <v>2791</v>
      </c>
      <c r="L98" s="75">
        <f t="shared" si="22"/>
        <v>4.5960772236444479E-2</v>
      </c>
    </row>
    <row r="99" spans="2:12" x14ac:dyDescent="0.25">
      <c r="B99" s="266"/>
      <c r="C99" s="272"/>
      <c r="D99" s="4" t="s">
        <v>51</v>
      </c>
      <c r="E99" s="29">
        <v>4922</v>
      </c>
      <c r="F99" s="29">
        <v>15421</v>
      </c>
      <c r="G99" s="29">
        <v>25102</v>
      </c>
      <c r="H99" s="29">
        <v>25562</v>
      </c>
      <c r="I99" s="29">
        <v>26122</v>
      </c>
      <c r="J99" s="81">
        <f t="shared" si="18"/>
        <v>2.1907518973476314E-2</v>
      </c>
      <c r="K99" s="29">
        <f t="shared" si="19"/>
        <v>560</v>
      </c>
      <c r="L99" s="75">
        <f t="shared" si="22"/>
        <v>5.0280060824206496E-2</v>
      </c>
    </row>
    <row r="100" spans="2:12" x14ac:dyDescent="0.25">
      <c r="B100" s="266"/>
      <c r="C100" s="272"/>
      <c r="D100" s="4" t="s">
        <v>52</v>
      </c>
      <c r="E100" s="29">
        <v>7206</v>
      </c>
      <c r="F100" s="29">
        <v>20125</v>
      </c>
      <c r="G100" s="29">
        <v>27531</v>
      </c>
      <c r="H100" s="29">
        <v>27956</v>
      </c>
      <c r="I100" s="29">
        <v>27900</v>
      </c>
      <c r="J100" s="31">
        <f t="shared" si="18"/>
        <v>-2.0031478036914852E-3</v>
      </c>
      <c r="K100" s="29">
        <f t="shared" si="19"/>
        <v>-56</v>
      </c>
      <c r="L100" s="42">
        <f t="shared" si="22"/>
        <v>5.3702384847843246E-2</v>
      </c>
    </row>
    <row r="101" spans="2:12" x14ac:dyDescent="0.25">
      <c r="B101" s="266"/>
      <c r="C101" s="273"/>
      <c r="D101" s="32" t="s">
        <v>53</v>
      </c>
      <c r="E101" s="71">
        <v>2436</v>
      </c>
      <c r="F101" s="71">
        <v>8965</v>
      </c>
      <c r="G101" s="71">
        <v>12104</v>
      </c>
      <c r="H101" s="71">
        <v>12756</v>
      </c>
      <c r="I101" s="71">
        <v>11758</v>
      </c>
      <c r="J101" s="72">
        <f t="shared" si="18"/>
        <v>-7.823769206647857E-2</v>
      </c>
      <c r="K101" s="71">
        <f t="shared" si="19"/>
        <v>-998</v>
      </c>
      <c r="L101" s="55">
        <f t="shared" si="22"/>
        <v>2.2631994302542684E-2</v>
      </c>
    </row>
    <row r="102" spans="2:12" x14ac:dyDescent="0.25">
      <c r="B102" s="266"/>
      <c r="C102" s="268" t="s">
        <v>21</v>
      </c>
      <c r="D102" s="63" t="s">
        <v>43</v>
      </c>
      <c r="E102" s="64">
        <v>260161</v>
      </c>
      <c r="F102" s="64">
        <v>2017602</v>
      </c>
      <c r="G102" s="64">
        <v>2930663</v>
      </c>
      <c r="H102" s="64">
        <v>3028970</v>
      </c>
      <c r="I102" s="64">
        <v>3019532</v>
      </c>
      <c r="J102" s="65">
        <f t="shared" si="18"/>
        <v>-3.1159106891121002E-3</v>
      </c>
      <c r="K102" s="64">
        <f t="shared" si="19"/>
        <v>-9438</v>
      </c>
      <c r="L102" s="65">
        <f t="shared" ref="L102:L103" si="23">I102/$I$102</f>
        <v>1</v>
      </c>
    </row>
    <row r="103" spans="2:12" x14ac:dyDescent="0.25">
      <c r="B103" s="266"/>
      <c r="C103" s="269"/>
      <c r="D103" s="15" t="s">
        <v>44</v>
      </c>
      <c r="E103" s="16">
        <v>98412</v>
      </c>
      <c r="F103" s="16">
        <v>786358</v>
      </c>
      <c r="G103" s="16">
        <v>1105557</v>
      </c>
      <c r="H103" s="16">
        <v>1165181</v>
      </c>
      <c r="I103" s="16">
        <v>1119747</v>
      </c>
      <c r="J103" s="18">
        <f t="shared" si="18"/>
        <v>-3.8993083478017554E-2</v>
      </c>
      <c r="K103" s="16">
        <f t="shared" si="19"/>
        <v>-45434</v>
      </c>
      <c r="L103" s="18">
        <f t="shared" si="23"/>
        <v>0.3708346194045965</v>
      </c>
    </row>
    <row r="104" spans="2:12" x14ac:dyDescent="0.25">
      <c r="B104" s="266"/>
      <c r="C104" s="269"/>
      <c r="D104" s="19" t="s">
        <v>45</v>
      </c>
      <c r="E104" s="20">
        <v>51667</v>
      </c>
      <c r="F104" s="20">
        <v>576461</v>
      </c>
      <c r="G104" s="20">
        <v>810733</v>
      </c>
      <c r="H104" s="20">
        <v>836960</v>
      </c>
      <c r="I104" s="20">
        <v>876312</v>
      </c>
      <c r="J104" s="68">
        <f t="shared" si="18"/>
        <v>4.701777862741352E-2</v>
      </c>
      <c r="K104" s="20">
        <f t="shared" si="19"/>
        <v>39352</v>
      </c>
      <c r="L104" s="68">
        <f>I104/$I$102</f>
        <v>0.29021451006314886</v>
      </c>
    </row>
    <row r="105" spans="2:12" x14ac:dyDescent="0.25">
      <c r="B105" s="266"/>
      <c r="C105" s="269"/>
      <c r="D105" s="19" t="s">
        <v>46</v>
      </c>
      <c r="E105" s="20">
        <v>2960</v>
      </c>
      <c r="F105" s="20">
        <v>13922</v>
      </c>
      <c r="G105" s="20">
        <v>17982</v>
      </c>
      <c r="H105" s="20">
        <v>21297</v>
      </c>
      <c r="I105" s="20">
        <v>21020</v>
      </c>
      <c r="J105" s="68">
        <f t="shared" si="18"/>
        <v>-1.3006526740855562E-2</v>
      </c>
      <c r="K105" s="20">
        <f t="shared" si="19"/>
        <v>-277</v>
      </c>
      <c r="L105" s="68">
        <f t="shared" ref="L105:L112" si="24">I105/$I$102</f>
        <v>6.9613436784243385E-3</v>
      </c>
    </row>
    <row r="106" spans="2:12" x14ac:dyDescent="0.25">
      <c r="B106" s="266"/>
      <c r="C106" s="269"/>
      <c r="D106" s="19" t="s">
        <v>47</v>
      </c>
      <c r="E106" s="20">
        <v>12913</v>
      </c>
      <c r="F106" s="20">
        <v>70697</v>
      </c>
      <c r="G106" s="20">
        <v>120145</v>
      </c>
      <c r="H106" s="20">
        <v>89491</v>
      </c>
      <c r="I106" s="20">
        <v>90625</v>
      </c>
      <c r="J106" s="68">
        <f t="shared" si="18"/>
        <v>1.2671665307125934E-2</v>
      </c>
      <c r="K106" s="20">
        <f t="shared" si="19"/>
        <v>1134</v>
      </c>
      <c r="L106" s="68">
        <f t="shared" si="24"/>
        <v>3.0012929155908929E-2</v>
      </c>
    </row>
    <row r="107" spans="2:12" x14ac:dyDescent="0.25">
      <c r="B107" s="266"/>
      <c r="C107" s="269"/>
      <c r="D107" s="19" t="s">
        <v>48</v>
      </c>
      <c r="E107" s="20">
        <v>29647</v>
      </c>
      <c r="F107" s="20">
        <v>262511</v>
      </c>
      <c r="G107" s="20">
        <v>459644</v>
      </c>
      <c r="H107" s="20">
        <v>482317</v>
      </c>
      <c r="I107" s="20">
        <v>494946</v>
      </c>
      <c r="J107" s="68">
        <f t="shared" si="18"/>
        <v>2.6184024199851885E-2</v>
      </c>
      <c r="K107" s="20">
        <f t="shared" si="19"/>
        <v>12629</v>
      </c>
      <c r="L107" s="68">
        <f t="shared" si="24"/>
        <v>0.16391480534069519</v>
      </c>
    </row>
    <row r="108" spans="2:12" x14ac:dyDescent="0.25">
      <c r="B108" s="266"/>
      <c r="C108" s="269"/>
      <c r="D108" s="19" t="s">
        <v>49</v>
      </c>
      <c r="E108" s="20">
        <v>2763</v>
      </c>
      <c r="F108" s="20">
        <v>11400</v>
      </c>
      <c r="G108" s="20">
        <v>14353</v>
      </c>
      <c r="H108" s="20">
        <v>14581</v>
      </c>
      <c r="I108" s="20">
        <v>14255</v>
      </c>
      <c r="J108" s="68">
        <f t="shared" si="18"/>
        <v>-2.2357862972361309E-2</v>
      </c>
      <c r="K108" s="20">
        <f t="shared" si="19"/>
        <v>-326</v>
      </c>
      <c r="L108" s="68">
        <f t="shared" si="24"/>
        <v>4.7209302633653165E-3</v>
      </c>
    </row>
    <row r="109" spans="2:12" x14ac:dyDescent="0.25">
      <c r="B109" s="266"/>
      <c r="C109" s="269"/>
      <c r="D109" s="19" t="s">
        <v>50</v>
      </c>
      <c r="E109" s="20">
        <v>18472</v>
      </c>
      <c r="F109" s="20">
        <v>95884</v>
      </c>
      <c r="G109" s="20">
        <v>98876</v>
      </c>
      <c r="H109" s="20">
        <v>114993</v>
      </c>
      <c r="I109" s="20">
        <v>115159</v>
      </c>
      <c r="J109" s="68">
        <f t="shared" si="18"/>
        <v>1.443566130112206E-3</v>
      </c>
      <c r="K109" s="20">
        <f t="shared" si="19"/>
        <v>166</v>
      </c>
      <c r="L109" s="68">
        <f t="shared" si="24"/>
        <v>3.8138029336996594E-2</v>
      </c>
    </row>
    <row r="110" spans="2:12" x14ac:dyDescent="0.25">
      <c r="B110" s="266"/>
      <c r="C110" s="269"/>
      <c r="D110" s="19" t="s">
        <v>51</v>
      </c>
      <c r="E110" s="20">
        <v>9068</v>
      </c>
      <c r="F110" s="20">
        <v>40065</v>
      </c>
      <c r="G110" s="20">
        <v>59578</v>
      </c>
      <c r="H110" s="20">
        <v>62651</v>
      </c>
      <c r="I110" s="20">
        <v>57077</v>
      </c>
      <c r="J110" s="68">
        <f t="shared" si="18"/>
        <v>-8.8969050773331615E-2</v>
      </c>
      <c r="K110" s="20">
        <f t="shared" si="19"/>
        <v>-5574</v>
      </c>
      <c r="L110" s="68">
        <f t="shared" si="24"/>
        <v>1.8902598150971742E-2</v>
      </c>
    </row>
    <row r="111" spans="2:12" x14ac:dyDescent="0.25">
      <c r="B111" s="266"/>
      <c r="C111" s="269"/>
      <c r="D111" s="19" t="s">
        <v>52</v>
      </c>
      <c r="E111" s="20">
        <v>26469</v>
      </c>
      <c r="F111" s="20">
        <v>114870</v>
      </c>
      <c r="G111" s="20">
        <v>163920</v>
      </c>
      <c r="H111" s="20">
        <v>173408</v>
      </c>
      <c r="I111" s="20">
        <v>169944</v>
      </c>
      <c r="J111" s="22">
        <f t="shared" si="18"/>
        <v>-1.9976010334009975E-2</v>
      </c>
      <c r="K111" s="20">
        <f t="shared" si="19"/>
        <v>-3464</v>
      </c>
      <c r="L111" s="22">
        <f t="shared" si="24"/>
        <v>5.628156946175765E-2</v>
      </c>
    </row>
    <row r="112" spans="2:12" x14ac:dyDescent="0.25">
      <c r="B112" s="266"/>
      <c r="C112" s="270"/>
      <c r="D112" s="23" t="s">
        <v>53</v>
      </c>
      <c r="E112" s="69">
        <v>7790</v>
      </c>
      <c r="F112" s="69">
        <v>45434</v>
      </c>
      <c r="G112" s="69">
        <v>79875</v>
      </c>
      <c r="H112" s="69">
        <v>68091</v>
      </c>
      <c r="I112" s="69">
        <v>60447</v>
      </c>
      <c r="J112" s="46">
        <f t="shared" si="18"/>
        <v>-0.11226153236110503</v>
      </c>
      <c r="K112" s="69">
        <f t="shared" si="19"/>
        <v>-7644</v>
      </c>
      <c r="L112" s="46">
        <f t="shared" si="24"/>
        <v>2.0018665144134917E-2</v>
      </c>
    </row>
    <row r="113" spans="2:12" x14ac:dyDescent="0.25">
      <c r="B113" s="266"/>
      <c r="C113" s="271" t="s">
        <v>22</v>
      </c>
      <c r="D113" s="63" t="s">
        <v>43</v>
      </c>
      <c r="E113" s="73">
        <f t="shared" ref="E113:I114" si="25">E102/E80</f>
        <v>5.6115137397006167</v>
      </c>
      <c r="F113" s="73">
        <f t="shared" si="25"/>
        <v>7.3711241903133526</v>
      </c>
      <c r="G113" s="73">
        <f t="shared" si="25"/>
        <v>7.2606401296214171</v>
      </c>
      <c r="H113" s="73">
        <f t="shared" si="25"/>
        <v>7.2528985541949416</v>
      </c>
      <c r="I113" s="73">
        <f t="shared" si="25"/>
        <v>7.1474641506218308</v>
      </c>
      <c r="J113" s="65">
        <f t="shared" si="18"/>
        <v>-1.4536864508070235E-2</v>
      </c>
      <c r="K113" s="73">
        <f t="shared" ref="K113:K114" si="26">(I113-H113)</f>
        <v>-0.10543440357311074</v>
      </c>
      <c r="L113" s="65"/>
    </row>
    <row r="114" spans="2:12" x14ac:dyDescent="0.25">
      <c r="B114" s="266"/>
      <c r="C114" s="272"/>
      <c r="D114" s="26" t="s">
        <v>44</v>
      </c>
      <c r="E114" s="37">
        <f t="shared" si="25"/>
        <v>6.4821499143722834</v>
      </c>
      <c r="F114" s="37">
        <f t="shared" si="25"/>
        <v>7.8675924721608022</v>
      </c>
      <c r="G114" s="37">
        <f t="shared" si="25"/>
        <v>7.9193492929900717</v>
      </c>
      <c r="H114" s="37">
        <f t="shared" si="25"/>
        <v>7.7202650323008113</v>
      </c>
      <c r="I114" s="37">
        <f t="shared" si="25"/>
        <v>7.6668218635955929</v>
      </c>
      <c r="J114" s="80">
        <f t="shared" si="18"/>
        <v>-6.9224525947771953E-3</v>
      </c>
      <c r="K114" s="37">
        <f t="shared" si="26"/>
        <v>-5.3443168705218369E-2</v>
      </c>
      <c r="L114" s="38"/>
    </row>
    <row r="115" spans="2:12" x14ac:dyDescent="0.25">
      <c r="B115" s="266"/>
      <c r="C115" s="272"/>
      <c r="D115" s="4" t="s">
        <v>45</v>
      </c>
      <c r="E115" s="41">
        <f>E104/E82</f>
        <v>6.4503121098626712</v>
      </c>
      <c r="F115" s="41">
        <f>F104/F82</f>
        <v>7.8975915168785624</v>
      </c>
      <c r="G115" s="41">
        <f>G104/G82</f>
        <v>7.9384785610073729</v>
      </c>
      <c r="H115" s="41">
        <f>H104/H82</f>
        <v>8.192558804240365</v>
      </c>
      <c r="I115" s="41">
        <f>I104/I82</f>
        <v>8.0574486474558196</v>
      </c>
      <c r="J115" s="81">
        <f t="shared" si="18"/>
        <v>-1.6491814097765678E-2</v>
      </c>
      <c r="K115" s="41">
        <f>(I115-H115)</f>
        <v>-0.13511015678454541</v>
      </c>
      <c r="L115" s="75"/>
    </row>
    <row r="116" spans="2:12" x14ac:dyDescent="0.25">
      <c r="B116" s="266"/>
      <c r="C116" s="272"/>
      <c r="D116" s="4" t="s">
        <v>46</v>
      </c>
      <c r="E116" s="41">
        <f t="shared" ref="E116:I123" si="27">E105/E83</f>
        <v>4.9664429530201346</v>
      </c>
      <c r="F116" s="41">
        <f t="shared" si="27"/>
        <v>5.4319157237612172</v>
      </c>
      <c r="G116" s="41">
        <f t="shared" si="27"/>
        <v>2.6000578368999423</v>
      </c>
      <c r="H116" s="41">
        <f t="shared" si="27"/>
        <v>4.758042895442359</v>
      </c>
      <c r="I116" s="41">
        <f t="shared" si="27"/>
        <v>4.5606422217400739</v>
      </c>
      <c r="J116" s="81">
        <f t="shared" si="18"/>
        <v>-4.148778773965478E-2</v>
      </c>
      <c r="K116" s="41">
        <f t="shared" ref="K116:K123" si="28">(I116-H116)</f>
        <v>-0.19740067370228509</v>
      </c>
      <c r="L116" s="75"/>
    </row>
    <row r="117" spans="2:12" x14ac:dyDescent="0.25">
      <c r="B117" s="266"/>
      <c r="C117" s="272"/>
      <c r="D117" s="4" t="s">
        <v>47</v>
      </c>
      <c r="E117" s="41">
        <f t="shared" si="27"/>
        <v>10.78780284043442</v>
      </c>
      <c r="F117" s="41">
        <f t="shared" si="27"/>
        <v>7.1439975747776883</v>
      </c>
      <c r="G117" s="41">
        <f t="shared" si="27"/>
        <v>6.6944336100741069</v>
      </c>
      <c r="H117" s="41">
        <f t="shared" si="27"/>
        <v>5.6493276939587149</v>
      </c>
      <c r="I117" s="41">
        <f t="shared" si="27"/>
        <v>6.1282796862320801</v>
      </c>
      <c r="J117" s="81">
        <f t="shared" si="18"/>
        <v>8.478035232148895E-2</v>
      </c>
      <c r="K117" s="41">
        <f t="shared" si="28"/>
        <v>0.47895199227336516</v>
      </c>
      <c r="L117" s="75"/>
    </row>
    <row r="118" spans="2:12" x14ac:dyDescent="0.25">
      <c r="B118" s="266"/>
      <c r="C118" s="272"/>
      <c r="D118" s="4" t="s">
        <v>48</v>
      </c>
      <c r="E118" s="41">
        <f t="shared" si="27"/>
        <v>6.4407994786009128</v>
      </c>
      <c r="F118" s="41">
        <f t="shared" si="27"/>
        <v>7.2707658219083227</v>
      </c>
      <c r="G118" s="41">
        <f t="shared" si="27"/>
        <v>7.6495140460657698</v>
      </c>
      <c r="H118" s="41">
        <f t="shared" si="27"/>
        <v>7.4799863525689734</v>
      </c>
      <c r="I118" s="41">
        <f t="shared" si="27"/>
        <v>7.5668246445497633</v>
      </c>
      <c r="J118" s="81">
        <f t="shared" si="18"/>
        <v>1.160941850528463E-2</v>
      </c>
      <c r="K118" s="41">
        <f t="shared" si="28"/>
        <v>8.6838291980789961E-2</v>
      </c>
      <c r="L118" s="75"/>
    </row>
    <row r="119" spans="2:12" x14ac:dyDescent="0.25">
      <c r="B119" s="266"/>
      <c r="C119" s="272"/>
      <c r="D119" s="4" t="s">
        <v>49</v>
      </c>
      <c r="E119" s="41">
        <f t="shared" si="27"/>
        <v>2.4109947643979059</v>
      </c>
      <c r="F119" s="41">
        <f t="shared" si="27"/>
        <v>3.2322086759285513</v>
      </c>
      <c r="G119" s="41">
        <f t="shared" si="27"/>
        <v>2.6628942486085343</v>
      </c>
      <c r="H119" s="41">
        <f t="shared" si="27"/>
        <v>2.7949012842629863</v>
      </c>
      <c r="I119" s="41">
        <f t="shared" si="27"/>
        <v>2.6840519676143852</v>
      </c>
      <c r="J119" s="81">
        <f t="shared" si="18"/>
        <v>-3.9661263627717713E-2</v>
      </c>
      <c r="K119" s="41">
        <f t="shared" si="28"/>
        <v>-0.11084931664860109</v>
      </c>
      <c r="L119" s="75"/>
    </row>
    <row r="120" spans="2:12" x14ac:dyDescent="0.25">
      <c r="B120" s="266"/>
      <c r="C120" s="272"/>
      <c r="D120" s="4" t="s">
        <v>50</v>
      </c>
      <c r="E120" s="41">
        <f t="shared" si="27"/>
        <v>7.4604200323101777</v>
      </c>
      <c r="F120" s="41">
        <f t="shared" si="27"/>
        <v>8.2772790055248624</v>
      </c>
      <c r="G120" s="41">
        <f t="shared" si="27"/>
        <v>6.3244211334271458</v>
      </c>
      <c r="H120" s="41">
        <f t="shared" si="27"/>
        <v>6.6747736243324818</v>
      </c>
      <c r="I120" s="41">
        <f t="shared" si="27"/>
        <v>5.639520078354554</v>
      </c>
      <c r="J120" s="81">
        <f t="shared" si="18"/>
        <v>-0.15509942422675937</v>
      </c>
      <c r="K120" s="41">
        <f t="shared" si="28"/>
        <v>-1.0352535459779277</v>
      </c>
      <c r="L120" s="75"/>
    </row>
    <row r="121" spans="2:12" x14ac:dyDescent="0.25">
      <c r="B121" s="266"/>
      <c r="C121" s="272"/>
      <c r="D121" s="4" t="s">
        <v>51</v>
      </c>
      <c r="E121" s="41">
        <f t="shared" si="27"/>
        <v>1.9022445982798406</v>
      </c>
      <c r="F121" s="41">
        <f t="shared" si="27"/>
        <v>2.8322493991234272</v>
      </c>
      <c r="G121" s="41">
        <f t="shared" si="27"/>
        <v>2.5235291626074803</v>
      </c>
      <c r="H121" s="41">
        <f t="shared" si="27"/>
        <v>2.6250052373570201</v>
      </c>
      <c r="I121" s="41">
        <f t="shared" si="27"/>
        <v>2.3200146329566702</v>
      </c>
      <c r="J121" s="81">
        <f t="shared" si="18"/>
        <v>-0.11618666510068709</v>
      </c>
      <c r="K121" s="41">
        <f t="shared" si="28"/>
        <v>-0.30499060440034986</v>
      </c>
      <c r="L121" s="75"/>
    </row>
    <row r="122" spans="2:12" x14ac:dyDescent="0.25">
      <c r="B122" s="266"/>
      <c r="C122" s="272"/>
      <c r="D122" s="4" t="s">
        <v>52</v>
      </c>
      <c r="E122" s="41">
        <f t="shared" si="27"/>
        <v>4.2534147517274628</v>
      </c>
      <c r="F122" s="41">
        <f t="shared" si="27"/>
        <v>7.3644056930375692</v>
      </c>
      <c r="G122" s="41">
        <f t="shared" si="27"/>
        <v>7.2885726989773234</v>
      </c>
      <c r="H122" s="41">
        <f t="shared" si="27"/>
        <v>7.65598233995585</v>
      </c>
      <c r="I122" s="41">
        <f t="shared" si="27"/>
        <v>7.5436789772727275</v>
      </c>
      <c r="J122" s="31">
        <f t="shared" si="18"/>
        <v>-1.4668707122928115E-2</v>
      </c>
      <c r="K122" s="41">
        <f t="shared" si="28"/>
        <v>-0.11230336268312247</v>
      </c>
      <c r="L122" s="42"/>
    </row>
    <row r="123" spans="2:12" x14ac:dyDescent="0.25">
      <c r="B123" s="266"/>
      <c r="C123" s="273"/>
      <c r="D123" s="32" t="s">
        <v>53</v>
      </c>
      <c r="E123" s="77">
        <f t="shared" si="27"/>
        <v>3.6031452358926921</v>
      </c>
      <c r="F123" s="77">
        <f t="shared" si="27"/>
        <v>6.1756150604866118</v>
      </c>
      <c r="G123" s="77">
        <f t="shared" si="27"/>
        <v>8.1223306894447838</v>
      </c>
      <c r="H123" s="77">
        <f t="shared" si="27"/>
        <v>6.3187639198218264</v>
      </c>
      <c r="I123" s="77">
        <f t="shared" si="27"/>
        <v>6.0537806710065096</v>
      </c>
      <c r="J123" s="72">
        <f t="shared" si="18"/>
        <v>-4.1935931169080343E-2</v>
      </c>
      <c r="K123" s="77">
        <f t="shared" si="28"/>
        <v>-0.26498324881531676</v>
      </c>
      <c r="L123" s="55"/>
    </row>
    <row r="124" spans="2:12" x14ac:dyDescent="0.25">
      <c r="B124" s="266"/>
      <c r="C124" s="274" t="s">
        <v>34</v>
      </c>
      <c r="D124" s="63" t="s">
        <v>43</v>
      </c>
      <c r="E124" s="65">
        <v>0.14362490283715507</v>
      </c>
      <c r="F124" s="65">
        <v>0.53969911590117969</v>
      </c>
      <c r="G124" s="65">
        <v>0.74154632338224491</v>
      </c>
      <c r="H124" s="65">
        <v>0.76396404667364637</v>
      </c>
      <c r="I124" s="65">
        <v>0.76257336170949985</v>
      </c>
      <c r="J124" s="65">
        <f t="shared" si="18"/>
        <v>-1.8203539423113924E-3</v>
      </c>
      <c r="K124" s="73">
        <f t="shared" ref="K124:K125" si="29">(I124-H124)*100</f>
        <v>-0.13906849641465158</v>
      </c>
      <c r="L124" s="65"/>
    </row>
    <row r="125" spans="2:12" x14ac:dyDescent="0.25">
      <c r="B125" s="266"/>
      <c r="C125" s="275"/>
      <c r="D125" s="15" t="s">
        <v>44</v>
      </c>
      <c r="E125" s="18">
        <v>0.16255725562810641</v>
      </c>
      <c r="F125" s="18">
        <v>0.59371298061496069</v>
      </c>
      <c r="G125" s="18">
        <v>0.77351977078967715</v>
      </c>
      <c r="H125" s="18">
        <v>0.80414376823276656</v>
      </c>
      <c r="I125" s="18">
        <v>0.78491212255246601</v>
      </c>
      <c r="J125" s="18">
        <f t="shared" si="18"/>
        <v>-2.3915680802408246E-2</v>
      </c>
      <c r="K125" s="44">
        <f t="shared" si="29"/>
        <v>-1.9231645680300558</v>
      </c>
      <c r="L125" s="18"/>
    </row>
    <row r="126" spans="2:12" x14ac:dyDescent="0.25">
      <c r="B126" s="266"/>
      <c r="C126" s="275"/>
      <c r="D126" s="19" t="s">
        <v>45</v>
      </c>
      <c r="E126" s="68">
        <v>9.5129989689203123E-2</v>
      </c>
      <c r="F126" s="68">
        <v>0.50002732337605904</v>
      </c>
      <c r="G126" s="68">
        <v>0.66946569613093154</v>
      </c>
      <c r="H126" s="68">
        <v>0.70656904235480245</v>
      </c>
      <c r="I126" s="68">
        <v>0.73425618931032144</v>
      </c>
      <c r="J126" s="68">
        <f t="shared" si="18"/>
        <v>3.9185338297932359E-2</v>
      </c>
      <c r="K126" s="45">
        <f>(I126-H126)*100</f>
        <v>2.7687146955518993</v>
      </c>
      <c r="L126" s="68"/>
    </row>
    <row r="127" spans="2:12" x14ac:dyDescent="0.25">
      <c r="B127" s="266"/>
      <c r="C127" s="275"/>
      <c r="D127" s="19" t="s">
        <v>46</v>
      </c>
      <c r="E127" s="68">
        <v>0.19809931736046044</v>
      </c>
      <c r="F127" s="68">
        <v>0.5599710401415815</v>
      </c>
      <c r="G127" s="68">
        <v>0.63603565365025472</v>
      </c>
      <c r="H127" s="68">
        <v>0.75328947368421051</v>
      </c>
      <c r="I127" s="68">
        <v>0.74024510494435836</v>
      </c>
      <c r="J127" s="68">
        <f t="shared" si="18"/>
        <v>-1.7316541907925975E-2</v>
      </c>
      <c r="K127" s="45">
        <f t="shared" ref="K127:K134" si="30">(I127-H127)*100</f>
        <v>-1.3044368739852152</v>
      </c>
      <c r="L127" s="68"/>
    </row>
    <row r="128" spans="2:12" x14ac:dyDescent="0.25">
      <c r="B128" s="266"/>
      <c r="C128" s="275"/>
      <c r="D128" s="19" t="s">
        <v>47</v>
      </c>
      <c r="E128" s="68">
        <v>0.11406034695968625</v>
      </c>
      <c r="F128" s="68">
        <v>0.4999010055012657</v>
      </c>
      <c r="G128" s="68">
        <v>0.84954957503075901</v>
      </c>
      <c r="H128" s="68">
        <v>0.63279404901641889</v>
      </c>
      <c r="I128" s="68">
        <v>0.63331609548834344</v>
      </c>
      <c r="J128" s="68">
        <f t="shared" si="18"/>
        <v>8.2498638022276971E-4</v>
      </c>
      <c r="K128" s="45">
        <f t="shared" si="30"/>
        <v>5.2204647192455322E-2</v>
      </c>
      <c r="L128" s="68"/>
    </row>
    <row r="129" spans="2:12" x14ac:dyDescent="0.25">
      <c r="B129" s="266"/>
      <c r="C129" s="275"/>
      <c r="D129" s="19" t="s">
        <v>48</v>
      </c>
      <c r="E129" s="68">
        <v>0.14672519771550743</v>
      </c>
      <c r="F129" s="68">
        <v>0.4672568986477707</v>
      </c>
      <c r="G129" s="68">
        <v>0.77788289210700445</v>
      </c>
      <c r="H129" s="68">
        <v>0.78706054751243459</v>
      </c>
      <c r="I129" s="68">
        <v>0.80408944399677684</v>
      </c>
      <c r="J129" s="68">
        <f t="shared" si="18"/>
        <v>2.163606921749972E-2</v>
      </c>
      <c r="K129" s="45">
        <f t="shared" si="30"/>
        <v>1.7028896484342249</v>
      </c>
      <c r="L129" s="68"/>
    </row>
    <row r="130" spans="2:12" x14ac:dyDescent="0.25">
      <c r="B130" s="266"/>
      <c r="C130" s="275"/>
      <c r="D130" s="19" t="s">
        <v>49</v>
      </c>
      <c r="E130" s="68">
        <v>0.19167533818938606</v>
      </c>
      <c r="F130" s="68">
        <v>0.58838709677419354</v>
      </c>
      <c r="G130" s="68">
        <v>0.69834087481146301</v>
      </c>
      <c r="H130" s="68">
        <v>0.69889277668599914</v>
      </c>
      <c r="I130" s="68">
        <v>0.68326702775248049</v>
      </c>
      <c r="J130" s="68">
        <f t="shared" si="18"/>
        <v>-2.2357862972361309E-2</v>
      </c>
      <c r="K130" s="45">
        <f t="shared" si="30"/>
        <v>-1.5625748933518646</v>
      </c>
      <c r="L130" s="68"/>
    </row>
    <row r="131" spans="2:12" x14ac:dyDescent="0.25">
      <c r="B131" s="266"/>
      <c r="C131" s="275"/>
      <c r="D131" s="19" t="s">
        <v>50</v>
      </c>
      <c r="E131" s="68">
        <v>0.29010271068253918</v>
      </c>
      <c r="F131" s="68">
        <v>0.74191227106368818</v>
      </c>
      <c r="G131" s="68">
        <v>0.66573750513395413</v>
      </c>
      <c r="H131" s="68">
        <v>0.77328572293167097</v>
      </c>
      <c r="I131" s="68">
        <v>0.76389192918217219</v>
      </c>
      <c r="J131" s="68">
        <f t="shared" si="18"/>
        <v>-1.2147894977143969E-2</v>
      </c>
      <c r="K131" s="45">
        <f t="shared" si="30"/>
        <v>-0.939379374949878</v>
      </c>
      <c r="L131" s="68"/>
    </row>
    <row r="132" spans="2:12" x14ac:dyDescent="0.25">
      <c r="B132" s="266"/>
      <c r="C132" s="275"/>
      <c r="D132" s="19" t="s">
        <v>51</v>
      </c>
      <c r="E132" s="68">
        <v>0.17653357213775381</v>
      </c>
      <c r="F132" s="68">
        <v>0.51841931602034086</v>
      </c>
      <c r="G132" s="68">
        <v>0.67862675414616369</v>
      </c>
      <c r="H132" s="68">
        <v>0.73065798987707886</v>
      </c>
      <c r="I132" s="68">
        <v>0.68726896169731122</v>
      </c>
      <c r="J132" s="68">
        <f t="shared" si="18"/>
        <v>-5.9383499230696302E-2</v>
      </c>
      <c r="K132" s="45">
        <f t="shared" si="30"/>
        <v>-4.3389028179767646</v>
      </c>
      <c r="L132" s="68"/>
    </row>
    <row r="133" spans="2:12" x14ac:dyDescent="0.25">
      <c r="B133" s="266"/>
      <c r="C133" s="275"/>
      <c r="D133" s="19" t="s">
        <v>52</v>
      </c>
      <c r="E133" s="68">
        <v>0.223050864597027</v>
      </c>
      <c r="F133" s="68">
        <v>0.57789829553458238</v>
      </c>
      <c r="G133" s="68">
        <v>0.824277776380962</v>
      </c>
      <c r="H133" s="68">
        <v>0.87198853493576045</v>
      </c>
      <c r="I133" s="68">
        <v>0.84378397970279084</v>
      </c>
      <c r="J133" s="68">
        <f t="shared" si="18"/>
        <v>-3.2345098705968023E-2</v>
      </c>
      <c r="K133" s="45">
        <f t="shared" si="30"/>
        <v>-2.8204555232969608</v>
      </c>
      <c r="L133" s="22"/>
    </row>
    <row r="134" spans="2:12" x14ac:dyDescent="0.25">
      <c r="B134" s="266"/>
      <c r="C134" s="276"/>
      <c r="D134" s="23" t="s">
        <v>53</v>
      </c>
      <c r="E134" s="68">
        <v>9.2148999846221186E-2</v>
      </c>
      <c r="F134" s="68">
        <v>0.41958571520922028</v>
      </c>
      <c r="G134" s="68">
        <v>0.83629110783051164</v>
      </c>
      <c r="H134" s="68">
        <v>0.7196867205005707</v>
      </c>
      <c r="I134" s="68">
        <v>0.62637430960695517</v>
      </c>
      <c r="J134" s="68">
        <f t="shared" si="18"/>
        <v>-0.12965698579058549</v>
      </c>
      <c r="K134" s="45">
        <f t="shared" si="30"/>
        <v>-9.3312410893615532</v>
      </c>
      <c r="L134" s="46"/>
    </row>
    <row r="135" spans="2:12" x14ac:dyDescent="0.25">
      <c r="B135" s="266"/>
      <c r="C135" s="277" t="s">
        <v>37</v>
      </c>
      <c r="D135" s="63" t="s">
        <v>43</v>
      </c>
      <c r="E135" s="64">
        <v>58432</v>
      </c>
      <c r="F135" s="64">
        <v>120593</v>
      </c>
      <c r="G135" s="64">
        <v>127487</v>
      </c>
      <c r="H135" s="64">
        <v>127897</v>
      </c>
      <c r="I135" s="64">
        <v>127731</v>
      </c>
      <c r="J135" s="65">
        <f t="shared" si="18"/>
        <v>-1.2979194195329447E-3</v>
      </c>
      <c r="K135" s="64">
        <f t="shared" ref="K135:K136" si="31">I135-H135</f>
        <v>-166</v>
      </c>
      <c r="L135" s="65">
        <f>I135/$I$135</f>
        <v>1</v>
      </c>
    </row>
    <row r="136" spans="2:12" x14ac:dyDescent="0.25">
      <c r="B136" s="266"/>
      <c r="C136" s="272"/>
      <c r="D136" s="26" t="s">
        <v>44</v>
      </c>
      <c r="E136" s="27">
        <v>19529</v>
      </c>
      <c r="F136" s="27">
        <v>42725</v>
      </c>
      <c r="G136" s="27">
        <v>46105</v>
      </c>
      <c r="H136" s="27">
        <v>46741</v>
      </c>
      <c r="I136" s="27">
        <v>46019</v>
      </c>
      <c r="J136" s="36">
        <f t="shared" si="18"/>
        <v>-1.5446823987505631E-2</v>
      </c>
      <c r="K136" s="27">
        <f t="shared" si="31"/>
        <v>-722</v>
      </c>
      <c r="L136" s="38">
        <f t="shared" ref="L136:L145" si="32">I136/$I$135</f>
        <v>0.36028058967674254</v>
      </c>
    </row>
    <row r="137" spans="2:12" x14ac:dyDescent="0.25">
      <c r="B137" s="266"/>
      <c r="C137" s="272"/>
      <c r="D137" s="4" t="s">
        <v>45</v>
      </c>
      <c r="E137" s="29">
        <v>17520</v>
      </c>
      <c r="F137" s="29">
        <v>37189</v>
      </c>
      <c r="G137" s="29">
        <v>39065</v>
      </c>
      <c r="H137" s="29">
        <v>38211</v>
      </c>
      <c r="I137" s="29">
        <v>38499</v>
      </c>
      <c r="J137" s="74">
        <f>I137/H137-1</f>
        <v>7.5370966475623025E-3</v>
      </c>
      <c r="K137" s="29">
        <f>I137-H137</f>
        <v>288</v>
      </c>
      <c r="L137" s="75">
        <f t="shared" si="32"/>
        <v>0.30140686286022972</v>
      </c>
    </row>
    <row r="138" spans="2:12" x14ac:dyDescent="0.25">
      <c r="B138" s="266"/>
      <c r="C138" s="272"/>
      <c r="D138" s="4" t="s">
        <v>46</v>
      </c>
      <c r="E138" s="29">
        <v>482</v>
      </c>
      <c r="F138" s="29">
        <v>802</v>
      </c>
      <c r="G138" s="29">
        <v>912</v>
      </c>
      <c r="H138" s="29">
        <v>912</v>
      </c>
      <c r="I138" s="29">
        <v>916</v>
      </c>
      <c r="J138" s="74">
        <f t="shared" ref="J138:J145" si="33">I138/H138-1</f>
        <v>4.3859649122806044E-3</v>
      </c>
      <c r="K138" s="29">
        <f t="shared" ref="K138:K145" si="34">I138-H138</f>
        <v>4</v>
      </c>
      <c r="L138" s="75">
        <f t="shared" si="32"/>
        <v>7.1713209792454453E-3</v>
      </c>
    </row>
    <row r="139" spans="2:12" x14ac:dyDescent="0.25">
      <c r="B139" s="266"/>
      <c r="C139" s="272"/>
      <c r="D139" s="4" t="s">
        <v>47</v>
      </c>
      <c r="E139" s="29">
        <v>3652</v>
      </c>
      <c r="F139" s="29">
        <v>4562</v>
      </c>
      <c r="G139" s="29">
        <v>4562</v>
      </c>
      <c r="H139" s="29">
        <v>4562</v>
      </c>
      <c r="I139" s="29">
        <v>4616</v>
      </c>
      <c r="J139" s="74">
        <f t="shared" si="33"/>
        <v>1.1836913634370783E-2</v>
      </c>
      <c r="K139" s="29">
        <f t="shared" si="34"/>
        <v>54</v>
      </c>
      <c r="L139" s="75">
        <f t="shared" si="32"/>
        <v>3.6138447205455212E-2</v>
      </c>
    </row>
    <row r="140" spans="2:12" x14ac:dyDescent="0.25">
      <c r="B140" s="266"/>
      <c r="C140" s="272"/>
      <c r="D140" s="4" t="s">
        <v>48</v>
      </c>
      <c r="E140" s="29">
        <v>6518</v>
      </c>
      <c r="F140" s="29">
        <v>18123</v>
      </c>
      <c r="G140" s="29">
        <v>19061</v>
      </c>
      <c r="H140" s="29">
        <v>19768</v>
      </c>
      <c r="I140" s="29">
        <v>19856</v>
      </c>
      <c r="J140" s="74">
        <f t="shared" si="33"/>
        <v>4.4516390125455274E-3</v>
      </c>
      <c r="K140" s="29">
        <f t="shared" si="34"/>
        <v>88</v>
      </c>
      <c r="L140" s="75">
        <f t="shared" si="32"/>
        <v>0.15545169144530302</v>
      </c>
    </row>
    <row r="141" spans="2:12" x14ac:dyDescent="0.25">
      <c r="B141" s="266"/>
      <c r="C141" s="272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5.2688853919565333E-3</v>
      </c>
    </row>
    <row r="142" spans="2:12" x14ac:dyDescent="0.25">
      <c r="B142" s="266"/>
      <c r="C142" s="272"/>
      <c r="D142" s="4" t="s">
        <v>50</v>
      </c>
      <c r="E142" s="29">
        <v>2054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3.8072198604880571E-2</v>
      </c>
    </row>
    <row r="143" spans="2:12" x14ac:dyDescent="0.25">
      <c r="B143" s="266"/>
      <c r="C143" s="272"/>
      <c r="D143" s="4" t="s">
        <v>51</v>
      </c>
      <c r="E143" s="29">
        <v>1657</v>
      </c>
      <c r="F143" s="29">
        <v>2493</v>
      </c>
      <c r="G143" s="29">
        <v>2832</v>
      </c>
      <c r="H143" s="29">
        <v>2766</v>
      </c>
      <c r="I143" s="29">
        <v>2679</v>
      </c>
      <c r="J143" s="74">
        <f t="shared" si="33"/>
        <v>-3.1453362255965289E-2</v>
      </c>
      <c r="K143" s="29">
        <f t="shared" si="34"/>
        <v>-87</v>
      </c>
      <c r="L143" s="75">
        <f t="shared" si="32"/>
        <v>2.0973765178382696E-2</v>
      </c>
    </row>
    <row r="144" spans="2:12" x14ac:dyDescent="0.25">
      <c r="B144" s="266"/>
      <c r="C144" s="272"/>
      <c r="D144" s="4" t="s">
        <v>52</v>
      </c>
      <c r="E144" s="29">
        <v>3828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5.0864707862617535E-2</v>
      </c>
    </row>
    <row r="145" spans="2:12" x14ac:dyDescent="0.25">
      <c r="B145" s="267"/>
      <c r="C145" s="273"/>
      <c r="D145" s="32" t="s">
        <v>53</v>
      </c>
      <c r="E145" s="71">
        <v>2727</v>
      </c>
      <c r="F145" s="71">
        <v>3493</v>
      </c>
      <c r="G145" s="71">
        <v>3081</v>
      </c>
      <c r="H145" s="71">
        <v>3052</v>
      </c>
      <c r="I145" s="71">
        <v>3113</v>
      </c>
      <c r="J145" s="61">
        <f t="shared" si="33"/>
        <v>1.998689384010488E-2</v>
      </c>
      <c r="K145" s="71">
        <f t="shared" si="34"/>
        <v>61</v>
      </c>
      <c r="L145" s="55">
        <f t="shared" si="32"/>
        <v>2.4371530795186759E-2</v>
      </c>
    </row>
    <row r="146" spans="2:12" ht="6" customHeight="1" x14ac:dyDescent="0.25"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47"/>
    </row>
    <row r="147" spans="2:12" x14ac:dyDescent="0.25">
      <c r="B147" s="263" t="s">
        <v>55</v>
      </c>
      <c r="C147" s="263"/>
      <c r="D147" s="263"/>
      <c r="E147" s="263"/>
      <c r="F147" s="263"/>
      <c r="G147" s="263"/>
      <c r="H147" s="263"/>
      <c r="I147" s="263"/>
      <c r="J147" s="263"/>
      <c r="K147" s="263"/>
    </row>
    <row r="148" spans="2:12" x14ac:dyDescent="0.25">
      <c r="B148" s="60"/>
    </row>
    <row r="150" spans="2:12" ht="21.75" thickBot="1" x14ac:dyDescent="0.3">
      <c r="B150" s="264" t="s">
        <v>56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65" t="s">
        <v>42</v>
      </c>
      <c r="C153" s="268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66"/>
      <c r="C154" s="269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66"/>
      <c r="C155" s="269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66"/>
      <c r="C156" s="269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66"/>
      <c r="C157" s="269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66"/>
      <c r="C158" s="269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66"/>
      <c r="C159" s="269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66"/>
      <c r="C160" s="269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66"/>
      <c r="C161" s="269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66"/>
      <c r="C162" s="269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66"/>
      <c r="C163" s="270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66"/>
      <c r="C164" s="271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66"/>
      <c r="C165" s="272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66"/>
      <c r="C166" s="272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66"/>
      <c r="C167" s="272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66"/>
      <c r="C168" s="272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66"/>
      <c r="C169" s="272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66"/>
      <c r="C170" s="272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66"/>
      <c r="C171" s="272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66"/>
      <c r="C172" s="272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66"/>
      <c r="C173" s="272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66"/>
      <c r="C174" s="273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66"/>
      <c r="C175" s="268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66"/>
      <c r="C176" s="269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66"/>
      <c r="C177" s="269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66"/>
      <c r="C178" s="269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66"/>
      <c r="C179" s="269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66"/>
      <c r="C180" s="269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66"/>
      <c r="C181" s="269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66"/>
      <c r="C182" s="269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66"/>
      <c r="C183" s="269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66"/>
      <c r="C184" s="269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66"/>
      <c r="C185" s="270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66"/>
      <c r="C186" s="271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66"/>
      <c r="C187" s="272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66"/>
      <c r="C188" s="272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66"/>
      <c r="C189" s="272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66"/>
      <c r="C190" s="272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66"/>
      <c r="C191" s="272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66"/>
      <c r="C192" s="272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66"/>
      <c r="C193" s="272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66"/>
      <c r="C194" s="272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66"/>
      <c r="C195" s="272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66"/>
      <c r="C196" s="273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66"/>
      <c r="C197" s="274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66"/>
      <c r="C198" s="275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66"/>
      <c r="C199" s="275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66"/>
      <c r="C200" s="275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66"/>
      <c r="C201" s="275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66"/>
      <c r="C202" s="275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66"/>
      <c r="C203" s="275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66"/>
      <c r="C204" s="275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66"/>
      <c r="C205" s="275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66"/>
      <c r="C206" s="275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66"/>
      <c r="C207" s="276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66"/>
      <c r="C208" s="277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66"/>
      <c r="C209" s="272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66"/>
      <c r="C210" s="272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66"/>
      <c r="C211" s="272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66"/>
      <c r="C212" s="272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66"/>
      <c r="C213" s="272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66"/>
      <c r="C214" s="272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66"/>
      <c r="C215" s="272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66"/>
      <c r="C216" s="272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66"/>
      <c r="C217" s="272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67"/>
      <c r="C218" s="273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47"/>
    </row>
    <row r="220" spans="2:12" x14ac:dyDescent="0.25">
      <c r="B220" s="263" t="s">
        <v>55</v>
      </c>
      <c r="C220" s="263"/>
      <c r="D220" s="263"/>
      <c r="E220" s="263"/>
      <c r="F220" s="263"/>
      <c r="G220" s="263"/>
      <c r="H220" s="263"/>
      <c r="I220" s="263"/>
      <c r="J220" s="263"/>
      <c r="K220" s="263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1AA2-5E44-4987-97EB-08A4393175F6}">
  <sheetPr codeName="Hoja4"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FE62-47CB-4694-BAD0-2D7F6DE40D3C}">
  <sheetPr codeName="Hoja5"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4" t="s">
        <v>58</v>
      </c>
      <c r="D5" s="284"/>
      <c r="E5" s="284"/>
      <c r="F5" s="284"/>
      <c r="G5" s="284"/>
      <c r="H5" s="284"/>
      <c r="I5" s="86"/>
      <c r="J5" s="86"/>
      <c r="K5" s="86"/>
      <c r="L5" s="86"/>
      <c r="M5" s="87"/>
      <c r="N5" s="285" t="s">
        <v>59</v>
      </c>
      <c r="O5" s="285"/>
      <c r="P5" s="285"/>
      <c r="Q5" s="285"/>
      <c r="R5" s="285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222</v>
      </c>
      <c r="O6" s="90" t="s">
        <v>223</v>
      </c>
      <c r="P6" s="90" t="s">
        <v>224</v>
      </c>
      <c r="Q6" s="90" t="s">
        <v>225</v>
      </c>
      <c r="R6" s="90" t="s">
        <v>226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58432</v>
      </c>
      <c r="O7" s="92">
        <v>120593</v>
      </c>
      <c r="P7" s="92">
        <v>382461</v>
      </c>
      <c r="Q7" s="92">
        <v>383691</v>
      </c>
      <c r="R7" s="92">
        <v>383193</v>
      </c>
      <c r="S7" s="93">
        <f t="shared" ref="S7:S52" si="4">IFERROR(R7/Q7-1,"-")</f>
        <v>-1.2979194195329447E-3</v>
      </c>
      <c r="T7" s="93">
        <f t="shared" ref="T7:T52" si="5">IFERROR(R7/N7-1,"-")</f>
        <v>5.5579305859802846</v>
      </c>
      <c r="U7" s="92">
        <f t="shared" ref="U7:U52" si="6">IFERROR(R7-Q7,"-")</f>
        <v>-498</v>
      </c>
      <c r="V7" s="92">
        <f t="shared" ref="V7:V52" si="7">IFERROR(R7-N7,"-")</f>
        <v>324761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36935</v>
      </c>
      <c r="O8" s="95">
        <v>88361</v>
      </c>
      <c r="P8" s="95">
        <v>90989</v>
      </c>
      <c r="Q8" s="95">
        <v>91609</v>
      </c>
      <c r="R8" s="95">
        <v>91713</v>
      </c>
      <c r="S8" s="96">
        <f t="shared" si="4"/>
        <v>1.1352596360618694E-3</v>
      </c>
      <c r="T8" s="96">
        <f t="shared" si="5"/>
        <v>1.4830919182347366</v>
      </c>
      <c r="U8" s="95">
        <f t="shared" si="6"/>
        <v>104</v>
      </c>
      <c r="V8" s="95">
        <f t="shared" si="7"/>
        <v>54778</v>
      </c>
      <c r="W8" s="96">
        <f>R8/R7</f>
        <v>0.23933892320579969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27984</v>
      </c>
      <c r="O9" s="52">
        <v>71287</v>
      </c>
      <c r="P9" s="52">
        <v>72715</v>
      </c>
      <c r="Q9" s="52">
        <v>74327</v>
      </c>
      <c r="R9" s="52">
        <v>75068</v>
      </c>
      <c r="S9" s="98">
        <f t="shared" si="4"/>
        <v>9.9694592812840099E-3</v>
      </c>
      <c r="T9" s="98">
        <f t="shared" si="5"/>
        <v>1.6825328759291023</v>
      </c>
      <c r="U9" s="52">
        <f t="shared" si="6"/>
        <v>741</v>
      </c>
      <c r="V9" s="52">
        <f t="shared" si="7"/>
        <v>47084</v>
      </c>
      <c r="W9" s="98">
        <f>R9/R7</f>
        <v>0.1959012821215419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8951</v>
      </c>
      <c r="O10" s="52">
        <v>17074</v>
      </c>
      <c r="P10" s="52">
        <v>18274</v>
      </c>
      <c r="Q10" s="52">
        <v>17282</v>
      </c>
      <c r="R10" s="52">
        <v>16645</v>
      </c>
      <c r="S10" s="98">
        <f t="shared" si="4"/>
        <v>-3.6859159819465304E-2</v>
      </c>
      <c r="T10" s="98">
        <f t="shared" si="5"/>
        <v>0.8595687632666742</v>
      </c>
      <c r="U10" s="52">
        <f t="shared" si="6"/>
        <v>-637</v>
      </c>
      <c r="V10" s="52">
        <f t="shared" si="7"/>
        <v>7694</v>
      </c>
      <c r="W10" s="98">
        <f>R10/R7</f>
        <v>4.3437641084257801E-2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21497</v>
      </c>
      <c r="O11" s="95">
        <v>32232</v>
      </c>
      <c r="P11" s="95">
        <v>36498</v>
      </c>
      <c r="Q11" s="95">
        <v>36288</v>
      </c>
      <c r="R11" s="95">
        <v>36018</v>
      </c>
      <c r="S11" s="96">
        <f t="shared" si="4"/>
        <v>-7.440476190476164E-3</v>
      </c>
      <c r="T11" s="96">
        <f t="shared" si="5"/>
        <v>0.67548960320044649</v>
      </c>
      <c r="U11" s="95">
        <f t="shared" si="6"/>
        <v>-270</v>
      </c>
      <c r="V11" s="95">
        <f t="shared" si="7"/>
        <v>14521</v>
      </c>
      <c r="W11" s="96">
        <f>R11/R7</f>
        <v>9.3994410127533651E-2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19529</v>
      </c>
      <c r="O12" s="99">
        <v>42725</v>
      </c>
      <c r="P12" s="99">
        <v>46105</v>
      </c>
      <c r="Q12" s="99">
        <v>46741</v>
      </c>
      <c r="R12" s="99">
        <v>46019</v>
      </c>
      <c r="S12" s="100">
        <f t="shared" si="4"/>
        <v>-1.5446823987505631E-2</v>
      </c>
      <c r="T12" s="100">
        <f t="shared" si="5"/>
        <v>1.3564442623790263</v>
      </c>
      <c r="U12" s="99">
        <f t="shared" si="6"/>
        <v>-722</v>
      </c>
      <c r="V12" s="99">
        <f t="shared" si="7"/>
        <v>26490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14076</v>
      </c>
      <c r="O13" s="95">
        <v>34730</v>
      </c>
      <c r="P13" s="95">
        <v>35059</v>
      </c>
      <c r="Q13" s="95">
        <v>35650</v>
      </c>
      <c r="R13" s="95">
        <v>34388</v>
      </c>
      <c r="S13" s="96">
        <f t="shared" si="4"/>
        <v>-3.5399719495091131E-2</v>
      </c>
      <c r="T13" s="96">
        <f t="shared" si="5"/>
        <v>1.4430235862460927</v>
      </c>
      <c r="U13" s="95">
        <f t="shared" si="6"/>
        <v>-1262</v>
      </c>
      <c r="V13" s="95">
        <f t="shared" si="7"/>
        <v>20312</v>
      </c>
      <c r="W13" s="96">
        <f>R13/R12</f>
        <v>0.74725656793932937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12558</v>
      </c>
      <c r="O14" s="52">
        <v>29997</v>
      </c>
      <c r="P14" s="52">
        <v>29852</v>
      </c>
      <c r="Q14" s="52">
        <v>31325</v>
      </c>
      <c r="R14" s="52">
        <v>30383</v>
      </c>
      <c r="S14" s="98">
        <f t="shared" si="4"/>
        <v>-3.0071827613727065E-2</v>
      </c>
      <c r="T14" s="98">
        <f t="shared" si="5"/>
        <v>1.4194139194139193</v>
      </c>
      <c r="U14" s="52">
        <f t="shared" si="6"/>
        <v>-942</v>
      </c>
      <c r="V14" s="52">
        <f t="shared" si="7"/>
        <v>17825</v>
      </c>
      <c r="W14" s="98">
        <f>R14/R12</f>
        <v>0.66022729742063058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4733</v>
      </c>
      <c r="P15" s="52">
        <v>5207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8.7029270518698798E-2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5453</v>
      </c>
      <c r="O16" s="95">
        <v>7995</v>
      </c>
      <c r="P16" s="95">
        <v>11046</v>
      </c>
      <c r="Q16" s="95">
        <v>11091</v>
      </c>
      <c r="R16" s="95">
        <v>11631</v>
      </c>
      <c r="S16" s="96">
        <f t="shared" si="4"/>
        <v>4.8688125507168056E-2</v>
      </c>
      <c r="T16" s="96">
        <f t="shared" si="5"/>
        <v>1.1329543370621677</v>
      </c>
      <c r="U16" s="95">
        <f t="shared" si="6"/>
        <v>540</v>
      </c>
      <c r="V16" s="95">
        <f t="shared" si="7"/>
        <v>6178</v>
      </c>
      <c r="W16" s="96">
        <f>R16/R12</f>
        <v>0.25274343206067057</v>
      </c>
    </row>
    <row r="17" spans="2:23" x14ac:dyDescent="0.25">
      <c r="B17" s="91" t="s">
        <v>49</v>
      </c>
      <c r="C17" s="99">
        <v>713</v>
      </c>
      <c r="D17" s="99">
        <v>339</v>
      </c>
      <c r="E17" s="99">
        <v>532</v>
      </c>
      <c r="F17" s="99">
        <v>654</v>
      </c>
      <c r="G17" s="99">
        <v>663</v>
      </c>
      <c r="H17" s="99">
        <v>673</v>
      </c>
      <c r="I17" s="100">
        <f t="shared" si="0"/>
        <v>1.5082956259426794E-2</v>
      </c>
      <c r="J17" s="100">
        <f t="shared" si="1"/>
        <v>0.98525073746312675</v>
      </c>
      <c r="K17" s="99">
        <f t="shared" si="2"/>
        <v>10</v>
      </c>
      <c r="L17" s="99">
        <f t="shared" si="3"/>
        <v>334</v>
      </c>
      <c r="M17" s="93">
        <f>H17/H17</f>
        <v>1</v>
      </c>
      <c r="N17" s="99">
        <v>465</v>
      </c>
      <c r="O17" s="99">
        <v>625</v>
      </c>
      <c r="P17" s="99">
        <v>663</v>
      </c>
      <c r="Q17" s="99">
        <v>673</v>
      </c>
      <c r="R17" s="99">
        <v>673</v>
      </c>
      <c r="S17" s="100">
        <f t="shared" si="4"/>
        <v>0</v>
      </c>
      <c r="T17" s="100">
        <f t="shared" si="5"/>
        <v>0.44731182795698921</v>
      </c>
      <c r="U17" s="99">
        <f t="shared" si="6"/>
        <v>0</v>
      </c>
      <c r="V17" s="99">
        <f t="shared" si="7"/>
        <v>208</v>
      </c>
      <c r="W17" s="93">
        <f>R17/R17</f>
        <v>1</v>
      </c>
    </row>
    <row r="18" spans="2:23" x14ac:dyDescent="0.25">
      <c r="B18" s="94" t="s">
        <v>60</v>
      </c>
      <c r="C18" s="95">
        <v>713</v>
      </c>
      <c r="D18" s="95">
        <v>339</v>
      </c>
      <c r="E18" s="95">
        <v>532</v>
      </c>
      <c r="F18" s="95">
        <v>654</v>
      </c>
      <c r="G18" s="95">
        <v>663</v>
      </c>
      <c r="H18" s="95">
        <v>673</v>
      </c>
      <c r="I18" s="96">
        <f t="shared" si="0"/>
        <v>1.5082956259426794E-2</v>
      </c>
      <c r="J18" s="96">
        <f t="shared" si="1"/>
        <v>0.98525073746312675</v>
      </c>
      <c r="K18" s="95">
        <f t="shared" si="2"/>
        <v>10</v>
      </c>
      <c r="L18" s="95">
        <f t="shared" si="3"/>
        <v>334</v>
      </c>
      <c r="M18" s="96">
        <f>H18/H17</f>
        <v>1</v>
      </c>
      <c r="N18" s="95">
        <v>465</v>
      </c>
      <c r="O18" s="95">
        <v>625</v>
      </c>
      <c r="P18" s="95">
        <v>663</v>
      </c>
      <c r="Q18" s="95">
        <v>673</v>
      </c>
      <c r="R18" s="95">
        <v>673</v>
      </c>
      <c r="S18" s="96">
        <f t="shared" si="4"/>
        <v>0</v>
      </c>
      <c r="T18" s="96">
        <f t="shared" si="5"/>
        <v>0.44731182795698921</v>
      </c>
      <c r="U18" s="95">
        <f t="shared" si="6"/>
        <v>0</v>
      </c>
      <c r="V18" s="95">
        <f t="shared" si="7"/>
        <v>208</v>
      </c>
      <c r="W18" s="96">
        <f>R18/R17</f>
        <v>1</v>
      </c>
    </row>
    <row r="19" spans="2:23" x14ac:dyDescent="0.25">
      <c r="B19" s="97" t="s">
        <v>61</v>
      </c>
      <c r="C19" s="52">
        <v>555</v>
      </c>
      <c r="D19" s="52">
        <v>0</v>
      </c>
      <c r="E19" s="52">
        <v>0</v>
      </c>
      <c r="F19" s="52">
        <v>600</v>
      </c>
      <c r="G19" s="52">
        <v>600</v>
      </c>
      <c r="H19" s="52">
        <v>600</v>
      </c>
      <c r="I19" s="98">
        <f t="shared" si="0"/>
        <v>0</v>
      </c>
      <c r="J19" s="98" t="str">
        <f t="shared" si="1"/>
        <v>-</v>
      </c>
      <c r="K19" s="52">
        <f t="shared" si="2"/>
        <v>0</v>
      </c>
      <c r="L19" s="52">
        <f t="shared" si="3"/>
        <v>600</v>
      </c>
      <c r="M19" s="98">
        <f>H19/H17</f>
        <v>0.89153046062407137</v>
      </c>
      <c r="N19" s="52">
        <v>0</v>
      </c>
      <c r="O19" s="52">
        <v>0</v>
      </c>
      <c r="P19" s="52">
        <v>600</v>
      </c>
      <c r="Q19" s="52">
        <v>600</v>
      </c>
      <c r="R19" s="52">
        <v>600</v>
      </c>
      <c r="S19" s="98">
        <f t="shared" si="4"/>
        <v>0</v>
      </c>
      <c r="T19" s="98" t="str">
        <f t="shared" si="5"/>
        <v>-</v>
      </c>
      <c r="U19" s="52">
        <f t="shared" si="6"/>
        <v>0</v>
      </c>
      <c r="V19" s="52">
        <f t="shared" si="7"/>
        <v>600</v>
      </c>
      <c r="W19" s="98">
        <f>R19/R17</f>
        <v>0.89153046062407137</v>
      </c>
    </row>
    <row r="20" spans="2:23" x14ac:dyDescent="0.25">
      <c r="B20" s="97" t="s">
        <v>62</v>
      </c>
      <c r="C20" s="52">
        <v>158</v>
      </c>
      <c r="D20" s="52">
        <v>0</v>
      </c>
      <c r="E20" s="52">
        <v>0</v>
      </c>
      <c r="F20" s="52">
        <v>54</v>
      </c>
      <c r="G20" s="52">
        <v>63</v>
      </c>
      <c r="H20" s="52">
        <v>73</v>
      </c>
      <c r="I20" s="98">
        <f t="shared" si="0"/>
        <v>0.15873015873015883</v>
      </c>
      <c r="J20" s="98" t="str">
        <f t="shared" si="1"/>
        <v>-</v>
      </c>
      <c r="K20" s="52">
        <f t="shared" si="2"/>
        <v>10</v>
      </c>
      <c r="L20" s="52">
        <f t="shared" si="3"/>
        <v>73</v>
      </c>
      <c r="M20" s="98">
        <f>H20/H17</f>
        <v>0.10846953937592868</v>
      </c>
      <c r="N20" s="52">
        <v>0</v>
      </c>
      <c r="O20" s="52">
        <v>0</v>
      </c>
      <c r="P20" s="52">
        <v>63</v>
      </c>
      <c r="Q20" s="52">
        <v>73</v>
      </c>
      <c r="R20" s="52">
        <v>73</v>
      </c>
      <c r="S20" s="98">
        <f t="shared" si="4"/>
        <v>0</v>
      </c>
      <c r="T20" s="98" t="str">
        <f t="shared" si="5"/>
        <v>-</v>
      </c>
      <c r="U20" s="52">
        <f t="shared" si="6"/>
        <v>0</v>
      </c>
      <c r="V20" s="52">
        <f t="shared" si="7"/>
        <v>73</v>
      </c>
      <c r="W20" s="98">
        <f>R20/R17</f>
        <v>0.10846953937592868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 t="str">
        <f t="shared" si="1"/>
        <v>-</v>
      </c>
      <c r="K21" s="95">
        <f t="shared" si="2"/>
        <v>0</v>
      </c>
      <c r="L21" s="95">
        <f t="shared" si="3"/>
        <v>0</v>
      </c>
      <c r="M21" s="96">
        <f>H21/H17</f>
        <v>0</v>
      </c>
      <c r="N21" s="95" t="s">
        <v>227</v>
      </c>
      <c r="O21" s="95" t="s">
        <v>227</v>
      </c>
      <c r="P21" s="95" t="s">
        <v>227</v>
      </c>
      <c r="Q21" s="95" t="s">
        <v>227</v>
      </c>
      <c r="R21" s="95" t="s">
        <v>227</v>
      </c>
      <c r="S21" s="96" t="str">
        <f t="shared" si="4"/>
        <v>-</v>
      </c>
      <c r="T21" s="96" t="str">
        <f t="shared" si="5"/>
        <v>-</v>
      </c>
      <c r="U21" s="95" t="str">
        <f t="shared" si="6"/>
        <v>-</v>
      </c>
      <c r="V21" s="95" t="str">
        <f t="shared" si="7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0.90041493775933601</v>
      </c>
      <c r="U22" s="99">
        <f t="shared" si="6"/>
        <v>4</v>
      </c>
      <c r="V22" s="99">
        <f t="shared" si="7"/>
        <v>434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0.98034934497816595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6518</v>
      </c>
      <c r="O29" s="99">
        <v>18123</v>
      </c>
      <c r="P29" s="99">
        <v>19061</v>
      </c>
      <c r="Q29" s="99">
        <v>19768</v>
      </c>
      <c r="R29" s="99">
        <v>19856</v>
      </c>
      <c r="S29" s="100">
        <f t="shared" si="4"/>
        <v>4.4516390125455274E-3</v>
      </c>
      <c r="T29" s="100">
        <f t="shared" si="5"/>
        <v>2.0463332310524702</v>
      </c>
      <c r="U29" s="99">
        <f t="shared" si="6"/>
        <v>88</v>
      </c>
      <c r="V29" s="99">
        <f t="shared" si="7"/>
        <v>13338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3998</v>
      </c>
      <c r="O30" s="95">
        <v>14206</v>
      </c>
      <c r="P30" s="95">
        <v>14712</v>
      </c>
      <c r="Q30" s="95">
        <v>15421</v>
      </c>
      <c r="R30" s="95">
        <v>15415</v>
      </c>
      <c r="S30" s="96">
        <f t="shared" si="4"/>
        <v>-3.8907982621105841E-4</v>
      </c>
      <c r="T30" s="96">
        <f t="shared" si="5"/>
        <v>2.8556778389194597</v>
      </c>
      <c r="U30" s="95">
        <f t="shared" si="6"/>
        <v>-6</v>
      </c>
      <c r="V30" s="95">
        <f t="shared" si="7"/>
        <v>11417</v>
      </c>
      <c r="W30" s="96">
        <f>R30/R29</f>
        <v>0.77633964544722001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2786</v>
      </c>
      <c r="O31" s="52">
        <v>11857</v>
      </c>
      <c r="P31" s="52">
        <v>12807</v>
      </c>
      <c r="Q31" s="52">
        <v>13318</v>
      </c>
      <c r="R31" s="52">
        <v>13306</v>
      </c>
      <c r="S31" s="98">
        <f t="shared" si="4"/>
        <v>-9.0103619162040793E-4</v>
      </c>
      <c r="T31" s="98">
        <f t="shared" si="5"/>
        <v>3.7760229720028713</v>
      </c>
      <c r="U31" s="52">
        <f t="shared" si="6"/>
        <v>-12</v>
      </c>
      <c r="V31" s="52">
        <f t="shared" si="7"/>
        <v>10520</v>
      </c>
      <c r="W31" s="98">
        <f>R31/R29</f>
        <v>0.67012489927477836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1212</v>
      </c>
      <c r="O32" s="52">
        <v>2349</v>
      </c>
      <c r="P32" s="52">
        <v>1905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0.74009900990099009</v>
      </c>
      <c r="U32" s="52">
        <f t="shared" si="6"/>
        <v>6</v>
      </c>
      <c r="V32" s="52">
        <f t="shared" si="7"/>
        <v>897</v>
      </c>
      <c r="W32" s="98">
        <f>R32/R29</f>
        <v>0.10621474617244157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2520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0.76230158730158726</v>
      </c>
      <c r="U33" s="95">
        <f t="shared" si="6"/>
        <v>94</v>
      </c>
      <c r="V33" s="95">
        <f t="shared" si="7"/>
        <v>1921</v>
      </c>
      <c r="W33" s="96">
        <f>R33/R29</f>
        <v>0.22366035455278002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1.3675754625121712</v>
      </c>
      <c r="U36" s="99">
        <f t="shared" si="6"/>
        <v>66</v>
      </c>
      <c r="V36" s="99">
        <f t="shared" si="7"/>
        <v>2809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0.9805970149253731</v>
      </c>
      <c r="U37" s="95">
        <f t="shared" si="6"/>
        <v>66</v>
      </c>
      <c r="V37" s="95">
        <f t="shared" si="7"/>
        <v>1971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2766</v>
      </c>
      <c r="R39" s="99">
        <v>2679</v>
      </c>
      <c r="S39" s="100">
        <f t="shared" si="4"/>
        <v>-3.1453362255965289E-2</v>
      </c>
      <c r="T39" s="100">
        <f t="shared" si="5"/>
        <v>0.6167773083886543</v>
      </c>
      <c r="U39" s="99">
        <f t="shared" si="6"/>
        <v>-87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2766</v>
      </c>
      <c r="R40" s="95">
        <v>2679</v>
      </c>
      <c r="S40" s="96">
        <f t="shared" si="4"/>
        <v>-3.1453362255965289E-2</v>
      </c>
      <c r="T40" s="96">
        <f t="shared" si="5"/>
        <v>0.6167773083886543</v>
      </c>
      <c r="U40" s="95">
        <f t="shared" si="6"/>
        <v>-87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2727</v>
      </c>
      <c r="O48" s="99">
        <v>3493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0.14154748808214146</v>
      </c>
      <c r="U48" s="99">
        <f t="shared" si="6"/>
        <v>61</v>
      </c>
      <c r="V48" s="99">
        <f t="shared" si="7"/>
        <v>386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2697</v>
      </c>
      <c r="O49" s="95">
        <v>3289</v>
      </c>
      <c r="P49" s="95">
        <v>2667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1.0381905821282844E-2</v>
      </c>
      <c r="U49" s="95">
        <f t="shared" si="6"/>
        <v>33</v>
      </c>
      <c r="V49" s="95">
        <f t="shared" si="7"/>
        <v>28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2125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-3.3882352941176475E-2</v>
      </c>
      <c r="U50" s="52">
        <f t="shared" si="6"/>
        <v>0</v>
      </c>
      <c r="V50" s="52">
        <f t="shared" si="7"/>
        <v>-72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572</v>
      </c>
      <c r="O51" s="52">
        <v>824</v>
      </c>
      <c r="P51" s="52">
        <v>614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0.17482517482517479</v>
      </c>
      <c r="U51" s="52">
        <f t="shared" si="6"/>
        <v>33</v>
      </c>
      <c r="V51" s="52">
        <f t="shared" si="7"/>
        <v>100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EDBB-A26A-42AB-B0A8-521AA3F9CD3C}">
  <sheetPr codeName="Hoja6"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84" t="s">
        <v>64</v>
      </c>
      <c r="D5" s="284"/>
      <c r="E5" s="284"/>
      <c r="F5" s="284"/>
      <c r="G5" s="284"/>
      <c r="H5" s="284"/>
      <c r="I5" s="86"/>
      <c r="J5" s="86"/>
      <c r="K5" s="87"/>
      <c r="L5" s="285" t="s">
        <v>65</v>
      </c>
      <c r="M5" s="285"/>
      <c r="N5" s="285"/>
      <c r="O5" s="285"/>
      <c r="P5" s="285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222</v>
      </c>
      <c r="M6" s="90" t="s">
        <v>223</v>
      </c>
      <c r="N6" s="90" t="s">
        <v>224</v>
      </c>
      <c r="O6" s="90" t="s">
        <v>225</v>
      </c>
      <c r="P6" s="90" t="s">
        <v>226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141</v>
      </c>
      <c r="M7" s="92">
        <v>279</v>
      </c>
      <c r="N7" s="92">
        <v>930</v>
      </c>
      <c r="O7" s="92">
        <v>960</v>
      </c>
      <c r="P7" s="92">
        <v>981</v>
      </c>
      <c r="Q7" s="93">
        <f t="shared" ref="Q7:Q52" si="0">IFERROR(P7/O7-1,"-")</f>
        <v>2.1875000000000089E-2</v>
      </c>
      <c r="R7" s="92">
        <f t="shared" ref="R7:R52" si="1">IFERROR(P7-O7,"-")</f>
        <v>21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84</v>
      </c>
      <c r="M8" s="95">
        <v>185</v>
      </c>
      <c r="N8" s="95">
        <v>200</v>
      </c>
      <c r="O8" s="95">
        <v>209</v>
      </c>
      <c r="P8" s="95">
        <v>214</v>
      </c>
      <c r="Q8" s="96">
        <f t="shared" si="0"/>
        <v>2.3923444976076569E-2</v>
      </c>
      <c r="R8" s="95">
        <f t="shared" si="1"/>
        <v>5</v>
      </c>
      <c r="S8" s="96">
        <f>P8/P7</f>
        <v>0.21814475025484201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54</v>
      </c>
      <c r="M9" s="52">
        <v>127</v>
      </c>
      <c r="N9" s="52">
        <v>131</v>
      </c>
      <c r="O9" s="52">
        <v>135</v>
      </c>
      <c r="P9" s="52">
        <v>139</v>
      </c>
      <c r="Q9" s="98">
        <f t="shared" si="0"/>
        <v>2.9629629629629672E-2</v>
      </c>
      <c r="R9" s="52">
        <f t="shared" si="1"/>
        <v>4</v>
      </c>
      <c r="S9" s="98">
        <f>P9/P7</f>
        <v>0.14169215086646278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30</v>
      </c>
      <c r="M10" s="52">
        <v>58</v>
      </c>
      <c r="N10" s="52">
        <v>69</v>
      </c>
      <c r="O10" s="52">
        <v>74</v>
      </c>
      <c r="P10" s="52">
        <v>75</v>
      </c>
      <c r="Q10" s="98">
        <f t="shared" si="0"/>
        <v>1.3513513513513598E-2</v>
      </c>
      <c r="R10" s="52">
        <f t="shared" si="1"/>
        <v>1</v>
      </c>
      <c r="S10" s="98">
        <f>P10/P7</f>
        <v>7.64525993883792E-2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57</v>
      </c>
      <c r="M11" s="95">
        <v>94</v>
      </c>
      <c r="N11" s="95">
        <v>110</v>
      </c>
      <c r="O11" s="95">
        <v>111</v>
      </c>
      <c r="P11" s="95">
        <v>113</v>
      </c>
      <c r="Q11" s="96">
        <f t="shared" si="0"/>
        <v>1.8018018018018056E-2</v>
      </c>
      <c r="R11" s="95">
        <f t="shared" si="1"/>
        <v>2</v>
      </c>
      <c r="S11" s="96">
        <f>P11/P7</f>
        <v>0.11518858307849134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39</v>
      </c>
      <c r="M12" s="99">
        <v>79</v>
      </c>
      <c r="N12" s="99">
        <v>91</v>
      </c>
      <c r="O12" s="99">
        <v>93</v>
      </c>
      <c r="P12" s="99">
        <v>94</v>
      </c>
      <c r="Q12" s="100">
        <f t="shared" si="0"/>
        <v>1.0752688172043001E-2</v>
      </c>
      <c r="R12" s="99">
        <f t="shared" si="1"/>
        <v>1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25</v>
      </c>
      <c r="M13" s="95">
        <v>58</v>
      </c>
      <c r="N13" s="95">
        <v>62</v>
      </c>
      <c r="O13" s="95">
        <v>63</v>
      </c>
      <c r="P13" s="95">
        <v>62</v>
      </c>
      <c r="Q13" s="96">
        <f t="shared" si="0"/>
        <v>-1.5873015873015928E-2</v>
      </c>
      <c r="R13" s="95">
        <f t="shared" si="1"/>
        <v>-1</v>
      </c>
      <c r="S13" s="96">
        <f>P13/P12</f>
        <v>0.65957446808510634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22</v>
      </c>
      <c r="M14" s="52">
        <v>48</v>
      </c>
      <c r="N14" s="52">
        <v>49</v>
      </c>
      <c r="O14" s="52">
        <v>52</v>
      </c>
      <c r="P14" s="52">
        <v>51</v>
      </c>
      <c r="Q14" s="98">
        <f t="shared" si="0"/>
        <v>-1.9230769230769273E-2</v>
      </c>
      <c r="R14" s="52">
        <f t="shared" si="1"/>
        <v>-1</v>
      </c>
      <c r="S14" s="98">
        <f>P14/P12</f>
        <v>0.54255319148936165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10</v>
      </c>
      <c r="N15" s="52">
        <v>13</v>
      </c>
      <c r="O15" s="52">
        <v>11</v>
      </c>
      <c r="P15" s="52">
        <v>11</v>
      </c>
      <c r="Q15" s="98">
        <f t="shared" si="0"/>
        <v>0</v>
      </c>
      <c r="R15" s="52">
        <f t="shared" si="1"/>
        <v>0</v>
      </c>
      <c r="S15" s="98">
        <f>P15/P12</f>
        <v>0.11702127659574468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29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0.34042553191489361</v>
      </c>
    </row>
    <row r="17" spans="2:19" x14ac:dyDescent="0.25">
      <c r="B17" s="91" t="s">
        <v>49</v>
      </c>
      <c r="C17" s="99">
        <v>9</v>
      </c>
      <c r="D17" s="99">
        <v>4</v>
      </c>
      <c r="E17" s="99">
        <v>3</v>
      </c>
      <c r="F17" s="99">
        <v>5</v>
      </c>
      <c r="G17" s="99">
        <v>5</v>
      </c>
      <c r="H17" s="99">
        <v>6</v>
      </c>
      <c r="I17" s="100">
        <f t="shared" si="2"/>
        <v>0.19999999999999996</v>
      </c>
      <c r="J17" s="99">
        <f t="shared" si="3"/>
        <v>1</v>
      </c>
      <c r="K17" s="93">
        <f>H17/H17</f>
        <v>1</v>
      </c>
      <c r="L17" s="99">
        <v>3</v>
      </c>
      <c r="M17" s="99">
        <v>4</v>
      </c>
      <c r="N17" s="99">
        <v>5</v>
      </c>
      <c r="O17" s="99">
        <v>6</v>
      </c>
      <c r="P17" s="99">
        <v>6</v>
      </c>
      <c r="Q17" s="100">
        <f t="shared" si="0"/>
        <v>0</v>
      </c>
      <c r="R17" s="99">
        <f t="shared" si="1"/>
        <v>0</v>
      </c>
      <c r="S17" s="93">
        <f>P17/P17</f>
        <v>1</v>
      </c>
    </row>
    <row r="18" spans="2:19" x14ac:dyDescent="0.25">
      <c r="B18" s="94" t="s">
        <v>60</v>
      </c>
      <c r="C18" s="95">
        <v>9</v>
      </c>
      <c r="D18" s="95">
        <v>4</v>
      </c>
      <c r="E18" s="95">
        <v>3</v>
      </c>
      <c r="F18" s="95">
        <v>5</v>
      </c>
      <c r="G18" s="95">
        <v>5</v>
      </c>
      <c r="H18" s="95">
        <v>6</v>
      </c>
      <c r="I18" s="96">
        <f t="shared" si="2"/>
        <v>0.19999999999999996</v>
      </c>
      <c r="J18" s="95">
        <f t="shared" si="3"/>
        <v>1</v>
      </c>
      <c r="K18" s="96">
        <f>H18/H17</f>
        <v>1</v>
      </c>
      <c r="L18" s="95">
        <v>3</v>
      </c>
      <c r="M18" s="95">
        <v>4</v>
      </c>
      <c r="N18" s="95">
        <v>5</v>
      </c>
      <c r="O18" s="95">
        <v>6</v>
      </c>
      <c r="P18" s="95">
        <v>6</v>
      </c>
      <c r="Q18" s="96">
        <f t="shared" si="0"/>
        <v>0</v>
      </c>
      <c r="R18" s="95">
        <f t="shared" si="1"/>
        <v>0</v>
      </c>
      <c r="S18" s="96">
        <f>P18/P17</f>
        <v>1</v>
      </c>
    </row>
    <row r="19" spans="2:19" x14ac:dyDescent="0.25">
      <c r="B19" s="97" t="s">
        <v>61</v>
      </c>
      <c r="C19" s="52">
        <v>4</v>
      </c>
      <c r="D19" s="52">
        <v>0</v>
      </c>
      <c r="E19" s="52">
        <v>0</v>
      </c>
      <c r="F19" s="52">
        <v>3</v>
      </c>
      <c r="G19" s="52">
        <v>3</v>
      </c>
      <c r="H19" s="52">
        <v>3</v>
      </c>
      <c r="I19" s="98">
        <f t="shared" si="2"/>
        <v>0</v>
      </c>
      <c r="J19" s="52">
        <f t="shared" si="3"/>
        <v>0</v>
      </c>
      <c r="K19" s="98">
        <f>H19/H17</f>
        <v>0.5</v>
      </c>
      <c r="L19" s="52">
        <v>0</v>
      </c>
      <c r="M19" s="52">
        <v>0</v>
      </c>
      <c r="N19" s="52">
        <v>3</v>
      </c>
      <c r="O19" s="52">
        <v>3</v>
      </c>
      <c r="P19" s="52">
        <v>3</v>
      </c>
      <c r="Q19" s="98">
        <f t="shared" si="0"/>
        <v>0</v>
      </c>
      <c r="R19" s="52">
        <f t="shared" si="1"/>
        <v>0</v>
      </c>
      <c r="S19" s="98">
        <f>P19/P17</f>
        <v>0.5</v>
      </c>
    </row>
    <row r="20" spans="2:19" x14ac:dyDescent="0.25">
      <c r="B20" s="97" t="s">
        <v>62</v>
      </c>
      <c r="C20" s="52">
        <v>5</v>
      </c>
      <c r="D20" s="52">
        <v>0</v>
      </c>
      <c r="E20" s="52">
        <v>0</v>
      </c>
      <c r="F20" s="52">
        <v>2</v>
      </c>
      <c r="G20" s="52">
        <v>2</v>
      </c>
      <c r="H20" s="52">
        <v>3</v>
      </c>
      <c r="I20" s="98">
        <f t="shared" si="2"/>
        <v>0.5</v>
      </c>
      <c r="J20" s="52">
        <f t="shared" si="3"/>
        <v>1</v>
      </c>
      <c r="K20" s="98">
        <f>H20/H17</f>
        <v>0.5</v>
      </c>
      <c r="L20" s="52">
        <v>0</v>
      </c>
      <c r="M20" s="52">
        <v>0</v>
      </c>
      <c r="N20" s="52">
        <v>2</v>
      </c>
      <c r="O20" s="52">
        <v>3</v>
      </c>
      <c r="P20" s="52">
        <v>3</v>
      </c>
      <c r="Q20" s="98">
        <f t="shared" si="0"/>
        <v>0</v>
      </c>
      <c r="R20" s="52">
        <f t="shared" si="1"/>
        <v>0</v>
      </c>
      <c r="S20" s="98">
        <f>P20/P17</f>
        <v>0.5</v>
      </c>
    </row>
    <row r="21" spans="2:19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2"/>
        <v>-</v>
      </c>
      <c r="J21" s="95">
        <f t="shared" si="3"/>
        <v>0</v>
      </c>
      <c r="K21" s="96">
        <f>H21/H17</f>
        <v>0</v>
      </c>
      <c r="L21" s="95" t="s">
        <v>227</v>
      </c>
      <c r="M21" s="95" t="s">
        <v>227</v>
      </c>
      <c r="N21" s="95" t="s">
        <v>227</v>
      </c>
      <c r="O21" s="95" t="s">
        <v>227</v>
      </c>
      <c r="P21" s="95" t="s">
        <v>227</v>
      </c>
      <c r="Q21" s="96" t="str">
        <f t="shared" si="0"/>
        <v>-</v>
      </c>
      <c r="R21" s="95" t="str">
        <f t="shared" si="1"/>
        <v>-</v>
      </c>
      <c r="S21" s="96" t="e">
        <f>P21/P17</f>
        <v>#VALUE!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4</v>
      </c>
      <c r="N22" s="99">
        <v>7</v>
      </c>
      <c r="O22" s="99">
        <v>7</v>
      </c>
      <c r="P22" s="99">
        <v>8</v>
      </c>
      <c r="Q22" s="100">
        <f t="shared" si="0"/>
        <v>0.14285714285714279</v>
      </c>
      <c r="R22" s="99">
        <f t="shared" si="1"/>
        <v>1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4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0.75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24</v>
      </c>
      <c r="M29" s="99">
        <v>57</v>
      </c>
      <c r="N29" s="99">
        <v>61</v>
      </c>
      <c r="O29" s="99">
        <v>63</v>
      </c>
      <c r="P29" s="99">
        <v>64</v>
      </c>
      <c r="Q29" s="100">
        <f t="shared" si="0"/>
        <v>1.5873015873015817E-2</v>
      </c>
      <c r="R29" s="99">
        <f t="shared" si="1"/>
        <v>1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14</v>
      </c>
      <c r="M30" s="95">
        <v>40</v>
      </c>
      <c r="N30" s="95">
        <v>42</v>
      </c>
      <c r="O30" s="95">
        <v>44</v>
      </c>
      <c r="P30" s="95">
        <v>45</v>
      </c>
      <c r="Q30" s="96">
        <f t="shared" si="0"/>
        <v>2.2727272727272707E-2</v>
      </c>
      <c r="R30" s="95">
        <f t="shared" si="1"/>
        <v>1</v>
      </c>
      <c r="S30" s="96">
        <f>P30/P29</f>
        <v>0.703125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6</v>
      </c>
      <c r="M31" s="52">
        <v>24</v>
      </c>
      <c r="N31" s="52">
        <v>26</v>
      </c>
      <c r="O31" s="52">
        <v>27</v>
      </c>
      <c r="P31" s="52">
        <v>28</v>
      </c>
      <c r="Q31" s="98">
        <f t="shared" si="0"/>
        <v>3.7037037037036979E-2</v>
      </c>
      <c r="R31" s="52">
        <f t="shared" si="1"/>
        <v>1</v>
      </c>
      <c r="S31" s="98">
        <f>P31/P29</f>
        <v>0.4375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8</v>
      </c>
      <c r="M32" s="52">
        <v>16</v>
      </c>
      <c r="N32" s="52">
        <v>16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0.265625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10</v>
      </c>
      <c r="M33" s="95">
        <v>17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0.296875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10</v>
      </c>
      <c r="M39" s="99">
        <v>14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10</v>
      </c>
      <c r="M40" s="95">
        <v>14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5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7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9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4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11</v>
      </c>
      <c r="M48" s="99">
        <v>17</v>
      </c>
      <c r="N48" s="99">
        <v>16</v>
      </c>
      <c r="O48" s="99">
        <v>18</v>
      </c>
      <c r="P48" s="99">
        <v>19</v>
      </c>
      <c r="Q48" s="100">
        <f t="shared" si="0"/>
        <v>5.555555555555558E-2</v>
      </c>
      <c r="R48" s="99">
        <f t="shared" si="1"/>
        <v>1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10</v>
      </c>
      <c r="M49" s="95">
        <v>15</v>
      </c>
      <c r="N49" s="95">
        <v>13</v>
      </c>
      <c r="O49" s="95">
        <v>15</v>
      </c>
      <c r="P49" s="95">
        <v>16</v>
      </c>
      <c r="Q49" s="96">
        <f t="shared" si="0"/>
        <v>6.6666666666666652E-2</v>
      </c>
      <c r="R49" s="95">
        <f t="shared" si="1"/>
        <v>1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3</v>
      </c>
      <c r="M51" s="52">
        <v>6</v>
      </c>
      <c r="N51" s="52">
        <v>5</v>
      </c>
      <c r="O51" s="52">
        <v>7</v>
      </c>
      <c r="P51" s="52">
        <v>8</v>
      </c>
      <c r="Q51" s="98">
        <f t="shared" si="0"/>
        <v>0.14285714285714279</v>
      </c>
      <c r="R51" s="52">
        <f t="shared" si="1"/>
        <v>1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FDF2-A429-43BB-ABFF-AB57B0BE796E}">
  <sheetPr codeName="Hoja7"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1534-A4F3-4A1C-8F8B-D91D95467520}">
  <sheetPr codeName="Hoja15"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4" t="s">
        <v>233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86" t="s">
        <v>68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5" ht="22.5" thickTop="1" thickBot="1" x14ac:dyDescent="0.3">
      <c r="B7" s="109"/>
      <c r="C7" s="288">
        <f>E7-1</f>
        <v>2020</v>
      </c>
      <c r="D7" s="289"/>
      <c r="E7" s="290">
        <f>G7-1</f>
        <v>2021</v>
      </c>
      <c r="F7" s="289"/>
      <c r="G7" s="290">
        <f>I7-1</f>
        <v>2022</v>
      </c>
      <c r="H7" s="289"/>
      <c r="I7" s="290">
        <f>K7-1</f>
        <v>2023</v>
      </c>
      <c r="J7" s="289"/>
      <c r="K7" s="290">
        <f>M7-1</f>
        <v>2024</v>
      </c>
      <c r="L7" s="289"/>
      <c r="M7" s="290">
        <v>2025</v>
      </c>
      <c r="N7" s="291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",RIGHT(E7,2),"/",RIGHT(E7-1,2))</f>
        <v>var 21/20</v>
      </c>
      <c r="G8" s="113" t="s">
        <v>69</v>
      </c>
      <c r="H8" s="112" t="str">
        <f>CONCATENATE("var ",RIGHT(G7,2),"/",RIGHT(G7-1,2))</f>
        <v>var 22/21</v>
      </c>
      <c r="I8" s="113" t="s">
        <v>69</v>
      </c>
      <c r="J8" s="112" t="str">
        <f>CONCATENATE("var ",RIGHT(I7,2),"/",RIGHT(I7-1,2))</f>
        <v>var 23/22</v>
      </c>
      <c r="K8" s="113" t="s">
        <v>69</v>
      </c>
      <c r="L8" s="112" t="str">
        <f>CONCATENATE("var ",RIGHT(K7,2),"/",RIGHT(K7-1,2))</f>
        <v>var 24/23</v>
      </c>
      <c r="M8" s="113" t="s">
        <v>69</v>
      </c>
      <c r="N8" s="112" t="str">
        <f>CONCATENATE("var ",RIGHT(M7,2),"/",RIGHT(M7-1,2))</f>
        <v>var 25/24</v>
      </c>
    </row>
    <row r="9" spans="1:15" x14ac:dyDescent="0.25">
      <c r="A9" s="1" t="s">
        <v>70</v>
      </c>
      <c r="B9" s="114" t="s">
        <v>71</v>
      </c>
      <c r="C9" s="115">
        <v>5197</v>
      </c>
      <c r="D9" s="116">
        <v>0.10199321458863442</v>
      </c>
      <c r="E9" s="115">
        <v>1146</v>
      </c>
      <c r="F9" s="116">
        <f t="shared" ref="F9:N21" si="0">IFERROR(E9/C9-1,"-")</f>
        <v>-0.77948816624975947</v>
      </c>
      <c r="G9" s="115">
        <v>3527</v>
      </c>
      <c r="H9" s="116">
        <f>IFERROR(G9/E9-1,"-")</f>
        <v>2.0776614310645725</v>
      </c>
      <c r="I9" s="115">
        <v>5390</v>
      </c>
      <c r="J9" s="116">
        <f t="shared" si="0"/>
        <v>0.52821094414516589</v>
      </c>
      <c r="K9" s="115">
        <v>5217</v>
      </c>
      <c r="L9" s="116">
        <f t="shared" si="0"/>
        <v>-3.2096474953617782E-2</v>
      </c>
      <c r="M9" s="115">
        <v>5311</v>
      </c>
      <c r="N9" s="116">
        <f t="shared" si="0"/>
        <v>1.8018018018018056E-2</v>
      </c>
    </row>
    <row r="10" spans="1:15" x14ac:dyDescent="0.25">
      <c r="A10" s="1" t="s">
        <v>72</v>
      </c>
      <c r="B10" s="114" t="s">
        <v>73</v>
      </c>
      <c r="C10" s="115">
        <v>5359</v>
      </c>
      <c r="D10" s="116">
        <v>8.5916919959473148E-2</v>
      </c>
      <c r="E10" s="115">
        <v>1385</v>
      </c>
      <c r="F10" s="116">
        <f t="shared" si="0"/>
        <v>-0.74155626049636125</v>
      </c>
      <c r="G10" s="115">
        <v>4177</v>
      </c>
      <c r="H10" s="116">
        <f t="shared" si="0"/>
        <v>2.0158844765342958</v>
      </c>
      <c r="I10" s="115">
        <v>5270</v>
      </c>
      <c r="J10" s="116">
        <f t="shared" si="0"/>
        <v>0.2616710557816615</v>
      </c>
      <c r="K10" s="115">
        <v>4803</v>
      </c>
      <c r="L10" s="116">
        <f t="shared" si="0"/>
        <v>-8.861480075901329E-2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2198</v>
      </c>
      <c r="D11" s="116">
        <v>-0.57303807303807308</v>
      </c>
      <c r="E11" s="115">
        <v>2288</v>
      </c>
      <c r="F11" s="116">
        <f t="shared" si="0"/>
        <v>4.0946314831665109E-2</v>
      </c>
      <c r="G11" s="115">
        <v>4740</v>
      </c>
      <c r="H11" s="116">
        <f t="shared" si="0"/>
        <v>1.0716783216783217</v>
      </c>
      <c r="I11" s="115">
        <v>5659</v>
      </c>
      <c r="J11" s="116">
        <f t="shared" si="0"/>
        <v>0.19388185654008439</v>
      </c>
      <c r="K11" s="115">
        <v>5168</v>
      </c>
      <c r="L11" s="116">
        <f t="shared" si="0"/>
        <v>-8.6764446015197061E-2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1830</v>
      </c>
      <c r="F12" s="116" t="str">
        <f t="shared" si="0"/>
        <v>-</v>
      </c>
      <c r="G12" s="115">
        <v>4075</v>
      </c>
      <c r="H12" s="116">
        <f t="shared" si="0"/>
        <v>1.2267759562841531</v>
      </c>
      <c r="I12" s="115">
        <v>5170</v>
      </c>
      <c r="J12" s="116">
        <f t="shared" si="0"/>
        <v>0.26871165644171779</v>
      </c>
      <c r="K12" s="115">
        <v>5054</v>
      </c>
      <c r="L12" s="116">
        <f t="shared" si="0"/>
        <v>-2.2437137330754364E-2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2659</v>
      </c>
      <c r="F13" s="116" t="str">
        <f t="shared" si="0"/>
        <v>-</v>
      </c>
      <c r="G13" s="115">
        <v>3632</v>
      </c>
      <c r="H13" s="116">
        <f t="shared" si="0"/>
        <v>0.365927040240692</v>
      </c>
      <c r="I13" s="115">
        <v>5013</v>
      </c>
      <c r="J13" s="116">
        <f t="shared" si="0"/>
        <v>0.38023127753303965</v>
      </c>
      <c r="K13" s="115">
        <v>4992</v>
      </c>
      <c r="L13" s="116">
        <f t="shared" si="0"/>
        <v>-4.1891083183722699E-3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2494</v>
      </c>
      <c r="F14" s="116" t="str">
        <f t="shared" si="0"/>
        <v>-</v>
      </c>
      <c r="G14" s="115">
        <v>4520</v>
      </c>
      <c r="H14" s="116">
        <f t="shared" si="0"/>
        <v>0.81234963913392133</v>
      </c>
      <c r="I14" s="115">
        <v>4181</v>
      </c>
      <c r="J14" s="116">
        <f t="shared" si="0"/>
        <v>-7.4999999999999956E-2</v>
      </c>
      <c r="K14" s="115">
        <v>3964</v>
      </c>
      <c r="L14" s="116">
        <f t="shared" si="0"/>
        <v>-5.1901458981104986E-2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2428</v>
      </c>
      <c r="F15" s="116" t="str">
        <f t="shared" si="0"/>
        <v>-</v>
      </c>
      <c r="G15" s="115">
        <v>4275</v>
      </c>
      <c r="H15" s="116">
        <f t="shared" si="0"/>
        <v>0.76070840197693568</v>
      </c>
      <c r="I15" s="115">
        <v>4340</v>
      </c>
      <c r="J15" s="116">
        <f t="shared" si="0"/>
        <v>1.5204678362572999E-2</v>
      </c>
      <c r="K15" s="115">
        <v>4593</v>
      </c>
      <c r="L15" s="116">
        <f t="shared" si="0"/>
        <v>5.8294930875576023E-2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2777</v>
      </c>
      <c r="D16" s="116">
        <v>-0.34241060857210515</v>
      </c>
      <c r="E16" s="115">
        <v>2929</v>
      </c>
      <c r="F16" s="116">
        <f t="shared" si="0"/>
        <v>5.473532589124952E-2</v>
      </c>
      <c r="G16" s="115">
        <v>3932</v>
      </c>
      <c r="H16" s="116">
        <f t="shared" si="0"/>
        <v>0.34243769204506647</v>
      </c>
      <c r="I16" s="115">
        <v>4645</v>
      </c>
      <c r="J16" s="116">
        <f t="shared" si="0"/>
        <v>0.18133265513733465</v>
      </c>
      <c r="K16" s="115">
        <v>2899</v>
      </c>
      <c r="L16" s="116">
        <f t="shared" si="0"/>
        <v>-0.37588805166846073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1764</v>
      </c>
      <c r="D17" s="116">
        <v>-0.54002607561929594</v>
      </c>
      <c r="E17" s="115">
        <v>3914</v>
      </c>
      <c r="F17" s="116">
        <f t="shared" si="0"/>
        <v>1.2188208616780045</v>
      </c>
      <c r="G17" s="115">
        <v>4578</v>
      </c>
      <c r="H17" s="116">
        <f t="shared" si="0"/>
        <v>0.16964741951967288</v>
      </c>
      <c r="I17" s="115">
        <v>4521</v>
      </c>
      <c r="J17" s="116">
        <f t="shared" si="0"/>
        <v>-1.2450851900393189E-2</v>
      </c>
      <c r="K17" s="115">
        <v>5087</v>
      </c>
      <c r="L17" s="116">
        <f t="shared" si="0"/>
        <v>0.12519354125193538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1764</v>
      </c>
      <c r="D18" s="116">
        <v>-0.62283515073765239</v>
      </c>
      <c r="E18" s="115">
        <v>3380</v>
      </c>
      <c r="F18" s="116">
        <f t="shared" si="0"/>
        <v>0.91609977324263037</v>
      </c>
      <c r="G18" s="115">
        <v>4025</v>
      </c>
      <c r="H18" s="116">
        <f t="shared" si="0"/>
        <v>0.19082840236686383</v>
      </c>
      <c r="I18" s="115">
        <v>4419</v>
      </c>
      <c r="J18" s="116">
        <f t="shared" si="0"/>
        <v>9.7888198757764E-2</v>
      </c>
      <c r="K18" s="115">
        <v>4919</v>
      </c>
      <c r="L18" s="116">
        <f t="shared" si="0"/>
        <v>0.11314777098891149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1763</v>
      </c>
      <c r="D19" s="116">
        <v>-0.70714285714285707</v>
      </c>
      <c r="E19" s="115">
        <v>4448</v>
      </c>
      <c r="F19" s="116">
        <f t="shared" si="0"/>
        <v>1.5229722064662505</v>
      </c>
      <c r="G19" s="115">
        <v>4838</v>
      </c>
      <c r="H19" s="116">
        <f t="shared" si="0"/>
        <v>8.7679856115107979E-2</v>
      </c>
      <c r="I19" s="115">
        <v>4964</v>
      </c>
      <c r="J19" s="116">
        <f t="shared" si="0"/>
        <v>2.6043819760231512E-2</v>
      </c>
      <c r="K19" s="115">
        <v>5464</v>
      </c>
      <c r="L19" s="116">
        <f t="shared" si="0"/>
        <v>0.10072522159548747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1794</v>
      </c>
      <c r="D20" s="116">
        <v>-0.6889197156233744</v>
      </c>
      <c r="E20" s="115">
        <v>4543</v>
      </c>
      <c r="F20" s="116">
        <f t="shared" si="0"/>
        <v>1.5323299888517279</v>
      </c>
      <c r="G20" s="115">
        <v>5166</v>
      </c>
      <c r="H20" s="116">
        <f t="shared" si="0"/>
        <v>0.13713405238828957</v>
      </c>
      <c r="I20" s="115">
        <v>4585</v>
      </c>
      <c r="J20" s="116">
        <f t="shared" si="0"/>
        <v>-0.11246612466124661</v>
      </c>
      <c r="K20" s="115">
        <v>5228</v>
      </c>
      <c r="L20" s="116">
        <f t="shared" si="0"/>
        <v>0.14023991275899683</v>
      </c>
      <c r="M20" s="115"/>
      <c r="N20" s="116"/>
    </row>
    <row r="21" spans="1:15" ht="15.75" x14ac:dyDescent="0.25">
      <c r="A21" s="1" t="s">
        <v>0</v>
      </c>
      <c r="B21" s="117" t="s">
        <v>30</v>
      </c>
      <c r="C21" s="118">
        <v>24221</v>
      </c>
      <c r="D21" s="119">
        <v>-0.56660761894537193</v>
      </c>
      <c r="E21" s="118">
        <v>33444</v>
      </c>
      <c r="F21" s="119">
        <f t="shared" si="0"/>
        <v>0.38078526898146237</v>
      </c>
      <c r="G21" s="118">
        <v>51485</v>
      </c>
      <c r="H21" s="119">
        <f t="shared" si="0"/>
        <v>0.53943906231312044</v>
      </c>
      <c r="I21" s="118">
        <v>58157</v>
      </c>
      <c r="J21" s="119">
        <f t="shared" si="0"/>
        <v>0.12959114305137409</v>
      </c>
      <c r="K21" s="118">
        <v>57388</v>
      </c>
      <c r="L21" s="119">
        <f t="shared" si="0"/>
        <v>-1.3222827862510056E-2</v>
      </c>
      <c r="M21" s="118">
        <v>5311</v>
      </c>
      <c r="N21" s="119">
        <v>1.8018018018018056E-2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0"/>
      <c r="G24" s="120"/>
      <c r="I24" s="120"/>
      <c r="K24" s="120"/>
      <c r="N24" s="79"/>
    </row>
    <row r="26" spans="1:15" ht="48.75" customHeight="1" thickBot="1" x14ac:dyDescent="0.3">
      <c r="B26" s="264" t="s">
        <v>234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86" t="s">
        <v>97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15" ht="22.5" thickTop="1" thickBot="1" x14ac:dyDescent="0.3">
      <c r="B29" s="109"/>
      <c r="C29" s="288">
        <f>C$7</f>
        <v>2020</v>
      </c>
      <c r="D29" s="289"/>
      <c r="E29" s="288">
        <f>E$7</f>
        <v>2021</v>
      </c>
      <c r="F29" s="289"/>
      <c r="G29" s="288">
        <f>G$7</f>
        <v>2022</v>
      </c>
      <c r="H29" s="289"/>
      <c r="I29" s="288">
        <f>I$7</f>
        <v>2023</v>
      </c>
      <c r="J29" s="289"/>
      <c r="K29" s="288">
        <f>K$7</f>
        <v>2024</v>
      </c>
      <c r="L29" s="289"/>
      <c r="M29" s="288">
        <f>M$7</f>
        <v>2025</v>
      </c>
      <c r="N29" s="289"/>
    </row>
    <row r="30" spans="1:15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",RIGHT(E29,2),"/",RIGHT(E29-1,2))</f>
        <v>var 21/20</v>
      </c>
      <c r="G30" s="113" t="s">
        <v>69</v>
      </c>
      <c r="H30" s="112" t="str">
        <f>CONCATENATE("var ",RIGHT(G29,2),"/",RIGHT(G29-1,2))</f>
        <v>var 22/21</v>
      </c>
      <c r="I30" s="113" t="s">
        <v>69</v>
      </c>
      <c r="J30" s="112" t="str">
        <f>CONCATENATE("var ",RIGHT(I29,2),"/",RIGHT(I29-1,2))</f>
        <v>var 23/22</v>
      </c>
      <c r="K30" s="113" t="s">
        <v>69</v>
      </c>
      <c r="L30" s="112" t="str">
        <f>CONCATENATE("var ",RIGHT(K29,2),"/",RIGHT(K29-1,2))</f>
        <v>var 24/23</v>
      </c>
      <c r="M30" s="113" t="s">
        <v>69</v>
      </c>
      <c r="N30" s="112" t="str">
        <f>CONCATENATE("var ",RIGHT(M29,2),"/",RIGHT(M29-1,2))</f>
        <v>var 25/24</v>
      </c>
    </row>
    <row r="31" spans="1:15" x14ac:dyDescent="0.25">
      <c r="B31" s="114" t="s">
        <v>71</v>
      </c>
      <c r="C31" s="115">
        <v>3059</v>
      </c>
      <c r="D31" s="116">
        <v>0.13086876155268024</v>
      </c>
      <c r="E31" s="115">
        <v>582</v>
      </c>
      <c r="F31" s="116">
        <f t="shared" ref="F31:L43" si="1">IFERROR(E31/C31-1,"-")</f>
        <v>-0.80974174566851909</v>
      </c>
      <c r="G31" s="115">
        <v>1773</v>
      </c>
      <c r="H31" s="116">
        <f t="shared" si="1"/>
        <v>2.0463917525773194</v>
      </c>
      <c r="I31" s="115">
        <v>3042</v>
      </c>
      <c r="J31" s="116">
        <f t="shared" si="1"/>
        <v>0.71573604060913709</v>
      </c>
      <c r="K31" s="115">
        <v>2177</v>
      </c>
      <c r="L31" s="116">
        <f t="shared" si="1"/>
        <v>-0.28435239973701509</v>
      </c>
      <c r="M31" s="115">
        <v>2652</v>
      </c>
      <c r="N31" s="116">
        <f t="shared" ref="N31:N37" si="2">IFERROR(M31/K31-1,"-")</f>
        <v>0.21819016995865881</v>
      </c>
    </row>
    <row r="32" spans="1:15" x14ac:dyDescent="0.25">
      <c r="B32" s="114" t="s">
        <v>73</v>
      </c>
      <c r="C32" s="115">
        <v>3061</v>
      </c>
      <c r="D32" s="116">
        <v>5.5153395380903136E-2</v>
      </c>
      <c r="E32" s="115">
        <v>799</v>
      </c>
      <c r="F32" s="116">
        <f t="shared" si="1"/>
        <v>-0.73897419144070564</v>
      </c>
      <c r="G32" s="115">
        <v>2253</v>
      </c>
      <c r="H32" s="116">
        <f t="shared" si="1"/>
        <v>1.8197747183979973</v>
      </c>
      <c r="I32" s="115">
        <v>3101</v>
      </c>
      <c r="J32" s="116">
        <f t="shared" si="1"/>
        <v>0.37638703950288499</v>
      </c>
      <c r="K32" s="115">
        <v>2167</v>
      </c>
      <c r="L32" s="116">
        <f t="shared" si="1"/>
        <v>-0.30119316349564662</v>
      </c>
      <c r="M32" s="115"/>
      <c r="N32" s="116"/>
    </row>
    <row r="33" spans="2:15" x14ac:dyDescent="0.25">
      <c r="B33" s="114" t="s">
        <v>75</v>
      </c>
      <c r="C33" s="115">
        <v>1334</v>
      </c>
      <c r="D33" s="116">
        <v>-0.55159663865546227</v>
      </c>
      <c r="E33" s="115">
        <v>1368</v>
      </c>
      <c r="F33" s="116">
        <f t="shared" si="1"/>
        <v>2.5487256371814038E-2</v>
      </c>
      <c r="G33" s="115">
        <v>2677</v>
      </c>
      <c r="H33" s="116">
        <f t="shared" si="1"/>
        <v>0.95687134502923987</v>
      </c>
      <c r="I33" s="115">
        <v>3421</v>
      </c>
      <c r="J33" s="116">
        <f t="shared" si="1"/>
        <v>0.27792304818827041</v>
      </c>
      <c r="K33" s="115">
        <v>2632</v>
      </c>
      <c r="L33" s="116">
        <f t="shared" si="1"/>
        <v>-0.23063431745103768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1023</v>
      </c>
      <c r="F34" s="116" t="str">
        <f t="shared" si="1"/>
        <v>-</v>
      </c>
      <c r="G34" s="115">
        <v>2629</v>
      </c>
      <c r="H34" s="116">
        <f t="shared" si="1"/>
        <v>1.5698924731182795</v>
      </c>
      <c r="I34" s="115">
        <v>3521</v>
      </c>
      <c r="J34" s="116">
        <f t="shared" si="1"/>
        <v>0.33929250665652333</v>
      </c>
      <c r="K34" s="115">
        <v>3276</v>
      </c>
      <c r="L34" s="116">
        <f t="shared" si="1"/>
        <v>-6.9582504970178927E-2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1731</v>
      </c>
      <c r="F35" s="116" t="str">
        <f t="shared" si="1"/>
        <v>-</v>
      </c>
      <c r="G35" s="115">
        <v>2471</v>
      </c>
      <c r="H35" s="116">
        <f t="shared" si="1"/>
        <v>0.42749855574812257</v>
      </c>
      <c r="I35" s="115">
        <v>3551</v>
      </c>
      <c r="J35" s="116">
        <f t="shared" si="1"/>
        <v>0.43707001214083374</v>
      </c>
      <c r="K35" s="115">
        <v>3636</v>
      </c>
      <c r="L35" s="116">
        <f t="shared" si="1"/>
        <v>2.3936919177696359E-2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1915</v>
      </c>
      <c r="F36" s="116" t="str">
        <f t="shared" si="1"/>
        <v>-</v>
      </c>
      <c r="G36" s="115">
        <v>3580</v>
      </c>
      <c r="H36" s="116">
        <f t="shared" si="1"/>
        <v>0.86945169712793735</v>
      </c>
      <c r="I36" s="115">
        <v>3284</v>
      </c>
      <c r="J36" s="116">
        <f t="shared" si="1"/>
        <v>-8.268156424581008E-2</v>
      </c>
      <c r="K36" s="115">
        <v>3008</v>
      </c>
      <c r="L36" s="116">
        <f t="shared" si="1"/>
        <v>-8.4043848964677204E-2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1624</v>
      </c>
      <c r="F37" s="116" t="str">
        <f t="shared" si="1"/>
        <v>-</v>
      </c>
      <c r="G37" s="115">
        <v>3300</v>
      </c>
      <c r="H37" s="116">
        <f t="shared" si="1"/>
        <v>1.0320197044334973</v>
      </c>
      <c r="I37" s="115">
        <v>3186</v>
      </c>
      <c r="J37" s="116">
        <f t="shared" si="1"/>
        <v>-3.4545454545454546E-2</v>
      </c>
      <c r="K37" s="115">
        <v>3447</v>
      </c>
      <c r="L37" s="116">
        <f t="shared" si="1"/>
        <v>8.1920903954802338E-2</v>
      </c>
      <c r="M37" s="115"/>
      <c r="N37" s="116"/>
    </row>
    <row r="38" spans="2:15" x14ac:dyDescent="0.25">
      <c r="B38" s="114" t="s">
        <v>85</v>
      </c>
      <c r="C38" s="115">
        <v>2135</v>
      </c>
      <c r="D38" s="116">
        <v>-0.30569105691056908</v>
      </c>
      <c r="E38" s="115">
        <v>1812</v>
      </c>
      <c r="F38" s="116">
        <f t="shared" si="1"/>
        <v>-0.15128805620608898</v>
      </c>
      <c r="G38" s="115">
        <v>2594</v>
      </c>
      <c r="H38" s="116">
        <f t="shared" si="1"/>
        <v>0.43156732891832239</v>
      </c>
      <c r="I38" s="115">
        <v>3372</v>
      </c>
      <c r="J38" s="116">
        <f t="shared" si="1"/>
        <v>0.29992289899768698</v>
      </c>
      <c r="K38" s="115">
        <v>1718</v>
      </c>
      <c r="L38" s="116">
        <f t="shared" si="1"/>
        <v>-0.49051008303677346</v>
      </c>
      <c r="M38" s="115"/>
      <c r="N38" s="116"/>
    </row>
    <row r="39" spans="2:15" x14ac:dyDescent="0.25">
      <c r="B39" s="114" t="s">
        <v>87</v>
      </c>
      <c r="C39" s="115">
        <v>1442</v>
      </c>
      <c r="D39" s="116">
        <v>-0.486284289276808</v>
      </c>
      <c r="E39" s="115">
        <v>3104</v>
      </c>
      <c r="F39" s="116">
        <f t="shared" si="1"/>
        <v>1.1525658807212205</v>
      </c>
      <c r="G39" s="115">
        <v>3509</v>
      </c>
      <c r="H39" s="116">
        <f t="shared" si="1"/>
        <v>0.13047680412371143</v>
      </c>
      <c r="I39" s="115">
        <v>3382</v>
      </c>
      <c r="J39" s="116">
        <f t="shared" si="1"/>
        <v>-3.6192647477913953E-2</v>
      </c>
      <c r="K39" s="115">
        <v>4092</v>
      </c>
      <c r="L39" s="116">
        <f t="shared" si="1"/>
        <v>0.20993494973388538</v>
      </c>
      <c r="M39" s="115"/>
      <c r="N39" s="116"/>
    </row>
    <row r="40" spans="2:15" x14ac:dyDescent="0.25">
      <c r="B40" s="114" t="s">
        <v>89</v>
      </c>
      <c r="C40" s="115">
        <v>1351</v>
      </c>
      <c r="D40" s="116">
        <v>-0.56974522292993623</v>
      </c>
      <c r="E40" s="115">
        <v>2127</v>
      </c>
      <c r="F40" s="116">
        <f t="shared" si="1"/>
        <v>0.57438934122871954</v>
      </c>
      <c r="G40" s="115">
        <v>2508</v>
      </c>
      <c r="H40" s="116">
        <f t="shared" si="1"/>
        <v>0.17912552891396327</v>
      </c>
      <c r="I40" s="115">
        <v>2825</v>
      </c>
      <c r="J40" s="116">
        <f t="shared" si="1"/>
        <v>0.12639553429027117</v>
      </c>
      <c r="K40" s="115">
        <v>3162</v>
      </c>
      <c r="L40" s="116">
        <f t="shared" si="1"/>
        <v>0.11929203539823008</v>
      </c>
      <c r="M40" s="115"/>
      <c r="N40" s="116"/>
    </row>
    <row r="41" spans="2:15" x14ac:dyDescent="0.25">
      <c r="B41" s="114" t="s">
        <v>91</v>
      </c>
      <c r="C41" s="115">
        <v>1256</v>
      </c>
      <c r="D41" s="116">
        <v>-0.66444028853860537</v>
      </c>
      <c r="E41" s="115">
        <v>2694</v>
      </c>
      <c r="F41" s="116">
        <f t="shared" si="1"/>
        <v>1.144904458598726</v>
      </c>
      <c r="G41" s="115">
        <v>3156</v>
      </c>
      <c r="H41" s="116">
        <f t="shared" si="1"/>
        <v>0.17149220489977735</v>
      </c>
      <c r="I41" s="115">
        <v>2455</v>
      </c>
      <c r="J41" s="116">
        <f t="shared" si="1"/>
        <v>-0.22211660329531047</v>
      </c>
      <c r="K41" s="115">
        <v>3284</v>
      </c>
      <c r="L41" s="116">
        <f t="shared" si="1"/>
        <v>0.33767820773930746</v>
      </c>
      <c r="M41" s="115"/>
      <c r="N41" s="116"/>
    </row>
    <row r="42" spans="2:15" x14ac:dyDescent="0.25">
      <c r="B42" s="114" t="s">
        <v>93</v>
      </c>
      <c r="C42" s="115">
        <v>1139</v>
      </c>
      <c r="D42" s="116">
        <v>-0.71367521367521369</v>
      </c>
      <c r="E42" s="115">
        <v>2953</v>
      </c>
      <c r="F42" s="116">
        <f t="shared" si="1"/>
        <v>1.5926251097453905</v>
      </c>
      <c r="G42" s="115">
        <v>3359</v>
      </c>
      <c r="H42" s="116">
        <f t="shared" si="1"/>
        <v>0.13748730104977991</v>
      </c>
      <c r="I42" s="115">
        <v>2582</v>
      </c>
      <c r="J42" s="116">
        <f t="shared" si="1"/>
        <v>-0.23131884489431376</v>
      </c>
      <c r="K42" s="115">
        <v>3222</v>
      </c>
      <c r="L42" s="116">
        <f t="shared" si="1"/>
        <v>0.24786986831913249</v>
      </c>
      <c r="M42" s="115"/>
      <c r="N42" s="116"/>
    </row>
    <row r="43" spans="2:15" ht="15.75" x14ac:dyDescent="0.25">
      <c r="B43" s="117" t="s">
        <v>30</v>
      </c>
      <c r="C43" s="118">
        <v>16023</v>
      </c>
      <c r="D43" s="119">
        <v>-0.5683342762466661</v>
      </c>
      <c r="E43" s="118">
        <v>21732</v>
      </c>
      <c r="F43" s="119">
        <f t="shared" si="1"/>
        <v>0.35630031829245468</v>
      </c>
      <c r="G43" s="118">
        <v>33809</v>
      </c>
      <c r="H43" s="119">
        <f t="shared" si="1"/>
        <v>0.55572427756304066</v>
      </c>
      <c r="I43" s="118">
        <v>37722</v>
      </c>
      <c r="J43" s="119">
        <f t="shared" si="1"/>
        <v>0.11573841284864983</v>
      </c>
      <c r="K43" s="118">
        <v>35821</v>
      </c>
      <c r="L43" s="119">
        <f t="shared" si="1"/>
        <v>-5.0394994963151474E-2</v>
      </c>
      <c r="M43" s="118">
        <v>2652</v>
      </c>
      <c r="N43" s="119">
        <v>0.21819016995865881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0"/>
    </row>
    <row r="47" spans="2:15" x14ac:dyDescent="0.25">
      <c r="E47" s="120"/>
      <c r="G47" s="120"/>
      <c r="I47" s="120"/>
      <c r="K47" s="122"/>
    </row>
    <row r="48" spans="2:15" ht="48.75" customHeight="1" thickBot="1" x14ac:dyDescent="0.3">
      <c r="B48" s="264" t="s">
        <v>235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86" t="s">
        <v>100</v>
      </c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5" ht="22.5" thickTop="1" thickBot="1" x14ac:dyDescent="0.3">
      <c r="B51" s="109"/>
      <c r="C51" s="288">
        <f>C$7</f>
        <v>2020</v>
      </c>
      <c r="D51" s="289"/>
      <c r="E51" s="288">
        <f>E$7</f>
        <v>2021</v>
      </c>
      <c r="F51" s="289"/>
      <c r="G51" s="288">
        <f>G$7</f>
        <v>2022</v>
      </c>
      <c r="H51" s="289"/>
      <c r="I51" s="288">
        <f>I$7</f>
        <v>2023</v>
      </c>
      <c r="J51" s="289"/>
      <c r="K51" s="288">
        <f>K$7</f>
        <v>2024</v>
      </c>
      <c r="L51" s="289"/>
      <c r="M51" s="288">
        <f>M$7</f>
        <v>2025</v>
      </c>
      <c r="N51" s="289"/>
    </row>
    <row r="52" spans="1:15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",RIGHT(E51,2),"/",RIGHT(E51-1,2))</f>
        <v>var 21/20</v>
      </c>
      <c r="G52" s="113" t="s">
        <v>69</v>
      </c>
      <c r="H52" s="112" t="str">
        <f>CONCATENATE("var ",RIGHT(G51,2),"/",RIGHT(G51-1,2))</f>
        <v>var 22/21</v>
      </c>
      <c r="I52" s="113" t="s">
        <v>69</v>
      </c>
      <c r="J52" s="112" t="str">
        <f>CONCATENATE("var ",RIGHT(I51,2),"/",RIGHT(I51-1,2))</f>
        <v>var 23/22</v>
      </c>
      <c r="K52" s="113" t="s">
        <v>69</v>
      </c>
      <c r="L52" s="112" t="str">
        <f>CONCATENATE("var ",RIGHT(K51,2),"/",RIGHT(K51-1,2))</f>
        <v>var 24/23</v>
      </c>
      <c r="M52" s="113" t="s">
        <v>69</v>
      </c>
      <c r="N52" s="112" t="str">
        <f>CONCATENATE("var ",RIGHT(M51,2),"/",RIGHT(M51-1,2))</f>
        <v>var 25/24</v>
      </c>
    </row>
    <row r="53" spans="1:15" x14ac:dyDescent="0.25">
      <c r="A53" s="1">
        <v>1</v>
      </c>
      <c r="B53" s="114" t="s">
        <v>71</v>
      </c>
      <c r="C53" s="115">
        <v>1208</v>
      </c>
      <c r="D53" s="116">
        <v>-7.2908672294704546E-2</v>
      </c>
      <c r="E53" s="115">
        <v>303</v>
      </c>
      <c r="F53" s="116">
        <f>IFERROR(E53/C53-1,"-")</f>
        <v>-0.7491721854304636</v>
      </c>
      <c r="G53" s="115">
        <v>1039</v>
      </c>
      <c r="H53" s="116">
        <f>IFERROR(G53/E53-1,"-")</f>
        <v>2.4290429042904291</v>
      </c>
      <c r="I53" s="115">
        <v>1557</v>
      </c>
      <c r="J53" s="116">
        <f>IFERROR(I53/G53-1,"-")</f>
        <v>0.49855630413859475</v>
      </c>
      <c r="K53" s="115">
        <v>1445</v>
      </c>
      <c r="L53" s="116">
        <f>IFERROR(K53/I53-1,"-")</f>
        <v>-7.1933204881181712E-2</v>
      </c>
      <c r="M53" s="115">
        <v>1752</v>
      </c>
      <c r="N53" s="116">
        <f t="shared" ref="N53:N59" si="3">IFERROR(M53/K53-1,"-")</f>
        <v>0.21245674740484422</v>
      </c>
    </row>
    <row r="54" spans="1:15" x14ac:dyDescent="0.25">
      <c r="A54" s="1">
        <v>2</v>
      </c>
      <c r="B54" s="114" t="s">
        <v>73</v>
      </c>
      <c r="C54" s="115">
        <v>1387</v>
      </c>
      <c r="D54" s="116">
        <v>-5.5177111716621208E-2</v>
      </c>
      <c r="E54" s="115">
        <v>338</v>
      </c>
      <c r="F54" s="116">
        <f t="shared" ref="F54:L65" si="4">IFERROR(E54/C54-1,"-")</f>
        <v>-0.75630857966834897</v>
      </c>
      <c r="G54" s="115">
        <v>1131</v>
      </c>
      <c r="H54" s="116">
        <f t="shared" si="4"/>
        <v>2.3461538461538463</v>
      </c>
      <c r="I54" s="115">
        <v>2612</v>
      </c>
      <c r="J54" s="116">
        <f t="shared" si="4"/>
        <v>1.3094606542882405</v>
      </c>
      <c r="K54" s="115">
        <v>1852</v>
      </c>
      <c r="L54" s="116">
        <f t="shared" si="4"/>
        <v>-0.29096477794793263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620</v>
      </c>
      <c r="D55" s="116">
        <v>-0.60684844641724789</v>
      </c>
      <c r="E55" s="115">
        <v>500</v>
      </c>
      <c r="F55" s="116">
        <f t="shared" si="4"/>
        <v>-0.19354838709677424</v>
      </c>
      <c r="G55" s="115">
        <v>1299</v>
      </c>
      <c r="H55" s="116">
        <f t="shared" si="4"/>
        <v>1.5979999999999999</v>
      </c>
      <c r="I55" s="115">
        <v>2794</v>
      </c>
      <c r="J55" s="116">
        <f t="shared" si="4"/>
        <v>1.1508852963818321</v>
      </c>
      <c r="K55" s="115">
        <v>1883</v>
      </c>
      <c r="L55" s="116">
        <f t="shared" si="4"/>
        <v>-0.32605583392984971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523</v>
      </c>
      <c r="F56" s="116" t="str">
        <f t="shared" si="4"/>
        <v>-</v>
      </c>
      <c r="G56" s="115">
        <v>1248</v>
      </c>
      <c r="H56" s="116">
        <f t="shared" si="4"/>
        <v>1.3862332695984705</v>
      </c>
      <c r="I56" s="115">
        <v>2342</v>
      </c>
      <c r="J56" s="116">
        <f t="shared" si="4"/>
        <v>0.8766025641025641</v>
      </c>
      <c r="K56" s="115">
        <v>2557</v>
      </c>
      <c r="L56" s="116">
        <f t="shared" si="4"/>
        <v>9.1801878736122999E-2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686</v>
      </c>
      <c r="F57" s="116" t="str">
        <f t="shared" si="4"/>
        <v>-</v>
      </c>
      <c r="G57" s="115">
        <v>1437</v>
      </c>
      <c r="H57" s="116">
        <f t="shared" si="4"/>
        <v>1.0947521865889214</v>
      </c>
      <c r="I57" s="115">
        <v>2194</v>
      </c>
      <c r="J57" s="116">
        <f t="shared" si="4"/>
        <v>0.52679192762700078</v>
      </c>
      <c r="K57" s="115">
        <v>2203</v>
      </c>
      <c r="L57" s="116">
        <f t="shared" si="4"/>
        <v>4.1020966271649861E-3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815</v>
      </c>
      <c r="F58" s="116" t="str">
        <f t="shared" si="4"/>
        <v>-</v>
      </c>
      <c r="G58" s="115">
        <v>1729</v>
      </c>
      <c r="H58" s="116">
        <f t="shared" si="4"/>
        <v>1.121472392638037</v>
      </c>
      <c r="I58" s="115">
        <v>2466</v>
      </c>
      <c r="J58" s="116">
        <f t="shared" si="4"/>
        <v>0.42625795257374199</v>
      </c>
      <c r="K58" s="115">
        <v>2292</v>
      </c>
      <c r="L58" s="116">
        <f t="shared" si="4"/>
        <v>-7.0559610705596132E-2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994</v>
      </c>
      <c r="F59" s="116" t="str">
        <f t="shared" si="4"/>
        <v>-</v>
      </c>
      <c r="G59" s="115">
        <v>1593</v>
      </c>
      <c r="H59" s="116">
        <f t="shared" si="4"/>
        <v>0.60261569416498983</v>
      </c>
      <c r="I59" s="115">
        <v>1977</v>
      </c>
      <c r="J59" s="116">
        <f t="shared" si="4"/>
        <v>0.24105461393596994</v>
      </c>
      <c r="K59" s="115">
        <v>1831</v>
      </c>
      <c r="L59" s="116">
        <f t="shared" si="4"/>
        <v>-7.384926656550328E-2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1123</v>
      </c>
      <c r="D60" s="116">
        <v>-0.20467422096317278</v>
      </c>
      <c r="E60" s="115">
        <v>1181</v>
      </c>
      <c r="F60" s="116">
        <f t="shared" si="4"/>
        <v>5.1647373107747141E-2</v>
      </c>
      <c r="G60" s="115">
        <v>1587</v>
      </c>
      <c r="H60" s="116">
        <f t="shared" si="4"/>
        <v>0.34377646062658762</v>
      </c>
      <c r="I60" s="115">
        <v>1933</v>
      </c>
      <c r="J60" s="116">
        <f t="shared" si="4"/>
        <v>0.21802142407057334</v>
      </c>
      <c r="K60" s="115">
        <v>1542</v>
      </c>
      <c r="L60" s="116">
        <f t="shared" si="4"/>
        <v>-0.20227625452664255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763</v>
      </c>
      <c r="D61" s="116">
        <v>-0.45186781609195403</v>
      </c>
      <c r="E61" s="115">
        <v>1604</v>
      </c>
      <c r="F61" s="116">
        <f t="shared" si="4"/>
        <v>1.1022280471821757</v>
      </c>
      <c r="G61" s="115">
        <v>1832</v>
      </c>
      <c r="H61" s="116">
        <f t="shared" si="4"/>
        <v>0.14214463840398994</v>
      </c>
      <c r="I61" s="115">
        <v>2450</v>
      </c>
      <c r="J61" s="116">
        <f t="shared" si="4"/>
        <v>0.3373362445414847</v>
      </c>
      <c r="K61" s="115">
        <v>2346</v>
      </c>
      <c r="L61" s="116">
        <f t="shared" si="4"/>
        <v>-4.2448979591836689E-2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792</v>
      </c>
      <c r="D62" s="116">
        <v>-0.46232179226069248</v>
      </c>
      <c r="E62" s="115">
        <v>930</v>
      </c>
      <c r="F62" s="116">
        <f t="shared" si="4"/>
        <v>0.17424242424242431</v>
      </c>
      <c r="G62" s="115">
        <v>1484</v>
      </c>
      <c r="H62" s="116">
        <f t="shared" si="4"/>
        <v>0.5956989247311828</v>
      </c>
      <c r="I62" s="115">
        <v>2164</v>
      </c>
      <c r="J62" s="116">
        <f t="shared" si="4"/>
        <v>0.4582210242587601</v>
      </c>
      <c r="K62" s="115">
        <v>2197</v>
      </c>
      <c r="L62" s="116">
        <f t="shared" si="4"/>
        <v>1.5249537892791043E-2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488</v>
      </c>
      <c r="D63" s="116">
        <v>-0.72002294893861163</v>
      </c>
      <c r="E63" s="115">
        <v>1380</v>
      </c>
      <c r="F63" s="116">
        <f t="shared" si="4"/>
        <v>1.8278688524590163</v>
      </c>
      <c r="G63" s="115">
        <v>1596</v>
      </c>
      <c r="H63" s="116">
        <f t="shared" si="4"/>
        <v>0.15652173913043477</v>
      </c>
      <c r="I63" s="115">
        <v>1784</v>
      </c>
      <c r="J63" s="116">
        <f t="shared" si="4"/>
        <v>0.1177944862155389</v>
      </c>
      <c r="K63" s="115">
        <v>2044</v>
      </c>
      <c r="L63" s="116">
        <f t="shared" si="4"/>
        <v>0.14573991031390143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371</v>
      </c>
      <c r="D64" s="116">
        <v>-0.73537803138373747</v>
      </c>
      <c r="E64" s="115">
        <v>1477</v>
      </c>
      <c r="F64" s="116">
        <f t="shared" si="4"/>
        <v>2.9811320754716979</v>
      </c>
      <c r="G64" s="115">
        <v>1545</v>
      </c>
      <c r="H64" s="116">
        <f t="shared" si="4"/>
        <v>4.6039268788083954E-2</v>
      </c>
      <c r="I64" s="115">
        <v>1425</v>
      </c>
      <c r="J64" s="116">
        <f t="shared" si="4"/>
        <v>-7.7669902912621325E-2</v>
      </c>
      <c r="K64" s="115">
        <v>1752</v>
      </c>
      <c r="L64" s="116">
        <f t="shared" si="4"/>
        <v>0.22947368421052627</v>
      </c>
      <c r="M64" s="115"/>
      <c r="N64" s="116"/>
    </row>
    <row r="65" spans="1:15" ht="15.75" x14ac:dyDescent="0.25">
      <c r="B65" s="117" t="s">
        <v>30</v>
      </c>
      <c r="C65" s="118">
        <v>7339</v>
      </c>
      <c r="D65" s="119">
        <v>-0.59150617833685848</v>
      </c>
      <c r="E65" s="118">
        <v>10731</v>
      </c>
      <c r="F65" s="119">
        <f t="shared" si="4"/>
        <v>0.46218830903392827</v>
      </c>
      <c r="G65" s="118">
        <v>17520</v>
      </c>
      <c r="H65" s="119">
        <f t="shared" si="4"/>
        <v>0.63265306122448983</v>
      </c>
      <c r="I65" s="118">
        <v>25698</v>
      </c>
      <c r="J65" s="119">
        <f t="shared" si="4"/>
        <v>0.46678082191780823</v>
      </c>
      <c r="K65" s="118">
        <v>23944</v>
      </c>
      <c r="L65" s="119">
        <f t="shared" si="4"/>
        <v>-6.8254338859055186E-2</v>
      </c>
      <c r="M65" s="118">
        <v>1752</v>
      </c>
      <c r="N65" s="119">
        <v>0.21245674740484422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0"/>
    </row>
    <row r="70" spans="1:15" ht="48.75" customHeight="1" thickBot="1" x14ac:dyDescent="0.3">
      <c r="B70" s="264" t="s">
        <v>236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86" t="s">
        <v>103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5" ht="22.5" thickTop="1" thickBot="1" x14ac:dyDescent="0.3">
      <c r="B73" s="109"/>
      <c r="C73" s="288">
        <f>C$7</f>
        <v>2020</v>
      </c>
      <c r="D73" s="289"/>
      <c r="E73" s="288">
        <f>E$7</f>
        <v>2021</v>
      </c>
      <c r="F73" s="289"/>
      <c r="G73" s="288">
        <f>G$7</f>
        <v>2022</v>
      </c>
      <c r="H73" s="289"/>
      <c r="I73" s="288">
        <f>I$7</f>
        <v>2023</v>
      </c>
      <c r="J73" s="289"/>
      <c r="K73" s="288">
        <f>K$7</f>
        <v>2024</v>
      </c>
      <c r="L73" s="289"/>
      <c r="M73" s="288">
        <f>M$7</f>
        <v>2025</v>
      </c>
      <c r="N73" s="289"/>
    </row>
    <row r="74" spans="1:15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",RIGHT(E73,2),"/",RIGHT(E73-1,2))</f>
        <v>var 21/20</v>
      </c>
      <c r="G74" s="113" t="s">
        <v>69</v>
      </c>
      <c r="H74" s="112" t="str">
        <f>CONCATENATE("var ",RIGHT(G73,2),"/",RIGHT(G73-1,2))</f>
        <v>var 22/21</v>
      </c>
      <c r="I74" s="113" t="s">
        <v>69</v>
      </c>
      <c r="J74" s="112" t="str">
        <f>CONCATENATE("var ",RIGHT(I73,2),"/",RIGHT(I73-1,2))</f>
        <v>var 23/22</v>
      </c>
      <c r="K74" s="113" t="s">
        <v>69</v>
      </c>
      <c r="L74" s="112" t="str">
        <f>CONCATENATE("var ",RIGHT(K73,2),"/",RIGHT(K73-1,2))</f>
        <v>var 24/23</v>
      </c>
      <c r="M74" s="113" t="s">
        <v>69</v>
      </c>
      <c r="N74" s="112" t="str">
        <f>CONCATENATE("var ",RIGHT(M73,2),"/",RIGHT(M73-1,2))</f>
        <v>var 25/24</v>
      </c>
    </row>
    <row r="75" spans="1:15" x14ac:dyDescent="0.25">
      <c r="A75" s="1">
        <v>1</v>
      </c>
      <c r="B75" s="114" t="s">
        <v>71</v>
      </c>
      <c r="C75" s="115">
        <v>1851</v>
      </c>
      <c r="D75" s="116">
        <v>0.32025677603423675</v>
      </c>
      <c r="E75" s="115">
        <v>279</v>
      </c>
      <c r="F75" s="116">
        <f>IFERROR(E75/C75-1,"-")</f>
        <v>-0.84927066450567257</v>
      </c>
      <c r="G75" s="115">
        <v>734</v>
      </c>
      <c r="H75" s="116">
        <f>IFERROR(G75/E75-1,"-")</f>
        <v>1.6308243727598568</v>
      </c>
      <c r="I75" s="115">
        <v>1485</v>
      </c>
      <c r="J75" s="116">
        <f>IFERROR(I75/G75-1,"-")</f>
        <v>1.0231607629427795</v>
      </c>
      <c r="K75" s="115">
        <v>732</v>
      </c>
      <c r="L75" s="116">
        <f>IFERROR(K75/I75-1,"-")</f>
        <v>-0.50707070707070701</v>
      </c>
      <c r="M75" s="115">
        <v>900</v>
      </c>
      <c r="N75" s="116">
        <f t="shared" ref="N75:N83" si="5">IFERROR(M75/K75-1,"-")</f>
        <v>0.22950819672131151</v>
      </c>
    </row>
    <row r="76" spans="1:15" x14ac:dyDescent="0.25">
      <c r="A76" s="1">
        <v>2</v>
      </c>
      <c r="B76" s="114" t="s">
        <v>73</v>
      </c>
      <c r="C76" s="115">
        <v>1674</v>
      </c>
      <c r="D76" s="116">
        <v>0.16817864619679002</v>
      </c>
      <c r="E76" s="115">
        <v>461</v>
      </c>
      <c r="F76" s="116">
        <f t="shared" ref="F76:L87" si="6">IFERROR(E76/C76-1,"-")</f>
        <v>-0.7246117084826762</v>
      </c>
      <c r="G76" s="115">
        <v>1122</v>
      </c>
      <c r="H76" s="116">
        <f t="shared" si="6"/>
        <v>1.4338394793926246</v>
      </c>
      <c r="I76" s="115">
        <v>489</v>
      </c>
      <c r="J76" s="116">
        <f t="shared" si="6"/>
        <v>-0.56417112299465244</v>
      </c>
      <c r="K76" s="115">
        <v>315</v>
      </c>
      <c r="L76" s="116">
        <f t="shared" si="6"/>
        <v>-0.35582822085889576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714</v>
      </c>
      <c r="D77" s="116">
        <v>-0.48927038626609443</v>
      </c>
      <c r="E77" s="115">
        <v>868</v>
      </c>
      <c r="F77" s="116">
        <f t="shared" si="6"/>
        <v>0.21568627450980382</v>
      </c>
      <c r="G77" s="115">
        <v>1378</v>
      </c>
      <c r="H77" s="116">
        <f t="shared" si="6"/>
        <v>0.5875576036866359</v>
      </c>
      <c r="I77" s="115">
        <v>627</v>
      </c>
      <c r="J77" s="116">
        <f t="shared" si="6"/>
        <v>-0.54499274310595069</v>
      </c>
      <c r="K77" s="115">
        <v>749</v>
      </c>
      <c r="L77" s="116">
        <f t="shared" si="6"/>
        <v>0.19457735247208929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500</v>
      </c>
      <c r="F78" s="116" t="str">
        <f t="shared" si="6"/>
        <v>-</v>
      </c>
      <c r="G78" s="115">
        <v>1381</v>
      </c>
      <c r="H78" s="116">
        <f t="shared" si="6"/>
        <v>1.762</v>
      </c>
      <c r="I78" s="115">
        <v>1179</v>
      </c>
      <c r="J78" s="116">
        <f t="shared" si="6"/>
        <v>-0.14627081824764665</v>
      </c>
      <c r="K78" s="115">
        <v>719</v>
      </c>
      <c r="L78" s="116">
        <f t="shared" si="6"/>
        <v>-0.39016115351993219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1045</v>
      </c>
      <c r="F79" s="116" t="str">
        <f t="shared" si="6"/>
        <v>-</v>
      </c>
      <c r="G79" s="115">
        <v>1034</v>
      </c>
      <c r="H79" s="116">
        <f t="shared" si="6"/>
        <v>-1.0526315789473717E-2</v>
      </c>
      <c r="I79" s="115">
        <v>1357</v>
      </c>
      <c r="J79" s="116">
        <f t="shared" si="6"/>
        <v>0.3123791102514506</v>
      </c>
      <c r="K79" s="115">
        <v>1433</v>
      </c>
      <c r="L79" s="116">
        <f t="shared" si="6"/>
        <v>5.6005895357406077E-2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1100</v>
      </c>
      <c r="F80" s="116" t="str">
        <f t="shared" si="6"/>
        <v>-</v>
      </c>
      <c r="G80" s="115">
        <v>1851</v>
      </c>
      <c r="H80" s="116">
        <f t="shared" si="6"/>
        <v>0.68272727272727263</v>
      </c>
      <c r="I80" s="115">
        <v>818</v>
      </c>
      <c r="J80" s="116">
        <f t="shared" si="6"/>
        <v>-0.55807671528903291</v>
      </c>
      <c r="K80" s="115">
        <v>716</v>
      </c>
      <c r="L80" s="116">
        <f t="shared" si="6"/>
        <v>-0.12469437652811732</v>
      </c>
      <c r="M80" s="115"/>
      <c r="N80" s="116"/>
    </row>
    <row r="81" spans="1:15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630</v>
      </c>
      <c r="F81" s="116" t="str">
        <f t="shared" si="6"/>
        <v>-</v>
      </c>
      <c r="G81" s="115">
        <v>1707</v>
      </c>
      <c r="H81" s="116">
        <f t="shared" si="6"/>
        <v>1.7095238095238097</v>
      </c>
      <c r="I81" s="115">
        <v>1209</v>
      </c>
      <c r="J81" s="116">
        <f t="shared" si="6"/>
        <v>-0.29173989455184535</v>
      </c>
      <c r="K81" s="115">
        <v>1616</v>
      </c>
      <c r="L81" s="116">
        <f t="shared" si="6"/>
        <v>0.33664185277088499</v>
      </c>
      <c r="M81" s="115"/>
      <c r="N81" s="116"/>
    </row>
    <row r="82" spans="1:15" x14ac:dyDescent="0.25">
      <c r="A82" s="1">
        <v>8</v>
      </c>
      <c r="B82" s="114" t="s">
        <v>85</v>
      </c>
      <c r="C82" s="115">
        <v>1012</v>
      </c>
      <c r="D82" s="116">
        <v>-0.39146121467227901</v>
      </c>
      <c r="E82" s="115">
        <v>631</v>
      </c>
      <c r="F82" s="116">
        <f t="shared" si="6"/>
        <v>-0.37648221343873522</v>
      </c>
      <c r="G82" s="115">
        <v>1007</v>
      </c>
      <c r="H82" s="116">
        <f t="shared" si="6"/>
        <v>0.59587955625990485</v>
      </c>
      <c r="I82" s="115">
        <v>1439</v>
      </c>
      <c r="J82" s="116">
        <f t="shared" si="6"/>
        <v>0.42899702085402192</v>
      </c>
      <c r="K82" s="115">
        <v>176</v>
      </c>
      <c r="L82" s="116">
        <f t="shared" si="6"/>
        <v>-0.87769284225156363</v>
      </c>
      <c r="M82" s="115"/>
      <c r="N82" s="116"/>
    </row>
    <row r="83" spans="1:15" x14ac:dyDescent="0.25">
      <c r="A83" s="1">
        <v>9</v>
      </c>
      <c r="B83" s="114" t="s">
        <v>87</v>
      </c>
      <c r="C83" s="115">
        <v>679</v>
      </c>
      <c r="D83" s="116">
        <v>-0.52014134275618373</v>
      </c>
      <c r="E83" s="115">
        <v>1500</v>
      </c>
      <c r="F83" s="116">
        <f t="shared" si="6"/>
        <v>1.2091310751104567</v>
      </c>
      <c r="G83" s="115">
        <v>1677</v>
      </c>
      <c r="H83" s="116">
        <f t="shared" si="6"/>
        <v>0.1180000000000001</v>
      </c>
      <c r="I83" s="115">
        <v>932</v>
      </c>
      <c r="J83" s="116">
        <f t="shared" si="6"/>
        <v>-0.44424567680381633</v>
      </c>
      <c r="K83" s="115">
        <v>1746</v>
      </c>
      <c r="L83" s="116">
        <f t="shared" si="6"/>
        <v>0.87339055793991416</v>
      </c>
      <c r="M83" s="115"/>
      <c r="N83" s="116"/>
    </row>
    <row r="84" spans="1:15" x14ac:dyDescent="0.25">
      <c r="A84" s="1">
        <v>10</v>
      </c>
      <c r="B84" s="114" t="s">
        <v>89</v>
      </c>
      <c r="C84" s="115">
        <v>559</v>
      </c>
      <c r="D84" s="116">
        <v>-0.66466706658668273</v>
      </c>
      <c r="E84" s="115">
        <v>1197</v>
      </c>
      <c r="F84" s="116">
        <f t="shared" si="6"/>
        <v>1.1413237924865833</v>
      </c>
      <c r="G84" s="115">
        <v>1024</v>
      </c>
      <c r="H84" s="116">
        <f t="shared" si="6"/>
        <v>-0.14452798663324984</v>
      </c>
      <c r="I84" s="115">
        <v>661</v>
      </c>
      <c r="J84" s="116">
        <f t="shared" si="6"/>
        <v>-0.3544921875</v>
      </c>
      <c r="K84" s="115">
        <v>965</v>
      </c>
      <c r="L84" s="116">
        <f t="shared" si="6"/>
        <v>0.45990922844175497</v>
      </c>
      <c r="M84" s="115"/>
      <c r="N84" s="116"/>
    </row>
    <row r="85" spans="1:15" x14ac:dyDescent="0.25">
      <c r="A85" s="1">
        <v>11</v>
      </c>
      <c r="B85" s="114" t="s">
        <v>91</v>
      </c>
      <c r="C85" s="115">
        <v>768</v>
      </c>
      <c r="D85" s="116">
        <v>-0.61599999999999999</v>
      </c>
      <c r="E85" s="115">
        <v>1314</v>
      </c>
      <c r="F85" s="116">
        <f t="shared" si="6"/>
        <v>0.7109375</v>
      </c>
      <c r="G85" s="115">
        <v>1560</v>
      </c>
      <c r="H85" s="116">
        <f t="shared" si="6"/>
        <v>0.18721461187214605</v>
      </c>
      <c r="I85" s="115">
        <v>671</v>
      </c>
      <c r="J85" s="116">
        <f t="shared" si="6"/>
        <v>-0.56987179487179485</v>
      </c>
      <c r="K85" s="115">
        <v>1240</v>
      </c>
      <c r="L85" s="116">
        <f t="shared" si="6"/>
        <v>0.84798807749627425</v>
      </c>
      <c r="M85" s="115"/>
      <c r="N85" s="116"/>
    </row>
    <row r="86" spans="1:15" x14ac:dyDescent="0.25">
      <c r="A86" s="1">
        <v>12</v>
      </c>
      <c r="B86" s="114" t="s">
        <v>93</v>
      </c>
      <c r="C86" s="115">
        <v>768</v>
      </c>
      <c r="D86" s="116">
        <v>-0.70186335403726707</v>
      </c>
      <c r="E86" s="115">
        <v>1476</v>
      </c>
      <c r="F86" s="116">
        <f t="shared" si="6"/>
        <v>0.921875</v>
      </c>
      <c r="G86" s="115">
        <v>1814</v>
      </c>
      <c r="H86" s="116">
        <f t="shared" si="6"/>
        <v>0.22899728997289981</v>
      </c>
      <c r="I86" s="115">
        <v>1157</v>
      </c>
      <c r="J86" s="116">
        <f t="shared" si="6"/>
        <v>-0.36218302094818078</v>
      </c>
      <c r="K86" s="115">
        <v>1470</v>
      </c>
      <c r="L86" s="116">
        <f t="shared" si="6"/>
        <v>0.27052722558340525</v>
      </c>
      <c r="M86" s="115"/>
      <c r="N86" s="116"/>
    </row>
    <row r="87" spans="1:15" ht="15.75" x14ac:dyDescent="0.25">
      <c r="B87" s="117" t="s">
        <v>30</v>
      </c>
      <c r="C87" s="118">
        <v>8684</v>
      </c>
      <c r="D87" s="119">
        <v>-0.54659844410797265</v>
      </c>
      <c r="E87" s="118">
        <v>11001</v>
      </c>
      <c r="F87" s="119">
        <f t="shared" si="6"/>
        <v>0.26681252878857675</v>
      </c>
      <c r="G87" s="118">
        <v>16289</v>
      </c>
      <c r="H87" s="119">
        <f t="shared" si="6"/>
        <v>0.48068357422052532</v>
      </c>
      <c r="I87" s="118">
        <v>12024</v>
      </c>
      <c r="J87" s="119">
        <f t="shared" si="6"/>
        <v>-0.261833138928111</v>
      </c>
      <c r="K87" s="118">
        <v>11877</v>
      </c>
      <c r="L87" s="119">
        <f t="shared" si="6"/>
        <v>-1.2225548902195627E-2</v>
      </c>
      <c r="M87" s="118">
        <v>900</v>
      </c>
      <c r="N87" s="119">
        <v>0.22950819672131151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0"/>
    </row>
    <row r="92" spans="1:15" ht="48.75" customHeight="1" thickBot="1" x14ac:dyDescent="0.3">
      <c r="B92" s="264" t="s">
        <v>237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1" t="s">
        <v>106</v>
      </c>
      <c r="C94" s="286" t="s">
        <v>107</v>
      </c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</row>
    <row r="95" spans="1:15" ht="22.5" thickTop="1" thickBot="1" x14ac:dyDescent="0.3">
      <c r="B95" s="109"/>
      <c r="C95" s="288">
        <f>C$7</f>
        <v>2020</v>
      </c>
      <c r="D95" s="289"/>
      <c r="E95" s="288">
        <f>E$7</f>
        <v>2021</v>
      </c>
      <c r="F95" s="289"/>
      <c r="G95" s="288">
        <f>G$7</f>
        <v>2022</v>
      </c>
      <c r="H95" s="289"/>
      <c r="I95" s="288">
        <f>I$7</f>
        <v>2023</v>
      </c>
      <c r="J95" s="289"/>
      <c r="K95" s="288">
        <f>K$7</f>
        <v>2024</v>
      </c>
      <c r="L95" s="289"/>
      <c r="M95" s="288">
        <f>M$7</f>
        <v>2025</v>
      </c>
      <c r="N95" s="289"/>
    </row>
    <row r="96" spans="1:15" ht="16.5" thickTop="1" thickBot="1" x14ac:dyDescent="0.3">
      <c r="B96" s="85"/>
      <c r="C96" s="111" t="s">
        <v>69</v>
      </c>
      <c r="D96" s="112" t="str">
        <f>CONCATENATE("var ",RIGHT(C95,2),"/",RIGHT(C95-1,2))</f>
        <v>var 20/19</v>
      </c>
      <c r="E96" s="113" t="s">
        <v>69</v>
      </c>
      <c r="F96" s="112" t="str">
        <f>CONCATENATE("var ",RIGHT(E95,2),"/",RIGHT(E95-1,2))</f>
        <v>var 21/20</v>
      </c>
      <c r="G96" s="113" t="s">
        <v>69</v>
      </c>
      <c r="H96" s="112" t="str">
        <f>CONCATENATE("var ",RIGHT(G95,2),"/",RIGHT(G95-1,2))</f>
        <v>var 22/21</v>
      </c>
      <c r="I96" s="113" t="s">
        <v>69</v>
      </c>
      <c r="J96" s="112" t="str">
        <f>CONCATENATE("var ",RIGHT(I95,2),"/",RIGHT(I95-1,2))</f>
        <v>var 23/22</v>
      </c>
      <c r="K96" s="113" t="s">
        <v>69</v>
      </c>
      <c r="L96" s="112" t="str">
        <f>CONCATENATE("var ",RIGHT(K95,2),"/",RIGHT(K95-1,2))</f>
        <v>var 24/23</v>
      </c>
      <c r="M96" s="113" t="s">
        <v>69</v>
      </c>
      <c r="N96" s="112" t="str">
        <f>CONCATENATE("var ",RIGHT(M95,2),"/",RIGHT(M95-1,2))</f>
        <v>var 25/24</v>
      </c>
    </row>
    <row r="97" spans="2:14" x14ac:dyDescent="0.25">
      <c r="B97" s="114" t="s">
        <v>71</v>
      </c>
      <c r="C97" s="115">
        <v>2138</v>
      </c>
      <c r="D97" s="116">
        <v>6.3152660367976177E-2</v>
      </c>
      <c r="E97" s="115">
        <v>564</v>
      </c>
      <c r="F97" s="116">
        <f t="shared" ref="F97:L109" si="7">IFERROR(E97/C97-1,"-")</f>
        <v>-0.7362020579981291</v>
      </c>
      <c r="G97" s="115">
        <v>1754</v>
      </c>
      <c r="H97" s="116">
        <f t="shared" si="7"/>
        <v>2.1099290780141846</v>
      </c>
      <c r="I97" s="115">
        <v>2348</v>
      </c>
      <c r="J97" s="116">
        <f t="shared" si="7"/>
        <v>0.33865450399087793</v>
      </c>
      <c r="K97" s="115">
        <v>3040</v>
      </c>
      <c r="L97" s="116">
        <f t="shared" si="7"/>
        <v>0.29471890971039172</v>
      </c>
      <c r="M97" s="115">
        <v>2659</v>
      </c>
      <c r="N97" s="116">
        <f t="shared" ref="N97:N103" si="8">IFERROR(M97/K97-1,"-")</f>
        <v>-0.12532894736842104</v>
      </c>
    </row>
    <row r="98" spans="2:14" x14ac:dyDescent="0.25">
      <c r="B98" s="114" t="s">
        <v>73</v>
      </c>
      <c r="C98" s="115">
        <v>2298</v>
      </c>
      <c r="D98" s="116">
        <v>0.12979351032448383</v>
      </c>
      <c r="E98" s="115">
        <v>586</v>
      </c>
      <c r="F98" s="116">
        <f t="shared" si="7"/>
        <v>-0.74499564838990429</v>
      </c>
      <c r="G98" s="115">
        <v>1924</v>
      </c>
      <c r="H98" s="116">
        <f t="shared" si="7"/>
        <v>2.2832764505119454</v>
      </c>
      <c r="I98" s="115">
        <v>2169</v>
      </c>
      <c r="J98" s="116">
        <f t="shared" si="7"/>
        <v>0.12733887733887728</v>
      </c>
      <c r="K98" s="115">
        <v>2636</v>
      </c>
      <c r="L98" s="116">
        <f t="shared" si="7"/>
        <v>0.2153065928999538</v>
      </c>
      <c r="M98" s="115"/>
      <c r="N98" s="116"/>
    </row>
    <row r="99" spans="2:14" x14ac:dyDescent="0.25">
      <c r="B99" s="114" t="s">
        <v>75</v>
      </c>
      <c r="C99" s="115">
        <v>864</v>
      </c>
      <c r="D99" s="116">
        <v>-0.60239300506212612</v>
      </c>
      <c r="E99" s="115">
        <v>920</v>
      </c>
      <c r="F99" s="116">
        <f t="shared" si="7"/>
        <v>6.4814814814814881E-2</v>
      </c>
      <c r="G99" s="115">
        <v>2063</v>
      </c>
      <c r="H99" s="116">
        <f t="shared" si="7"/>
        <v>1.2423913043478261</v>
      </c>
      <c r="I99" s="115">
        <v>2238</v>
      </c>
      <c r="J99" s="116">
        <f t="shared" si="7"/>
        <v>8.4827920504120247E-2</v>
      </c>
      <c r="K99" s="115">
        <v>2536</v>
      </c>
      <c r="L99" s="116">
        <f t="shared" si="7"/>
        <v>0.13315460232350307</v>
      </c>
      <c r="M99" s="115"/>
      <c r="N99" s="116"/>
    </row>
    <row r="100" spans="2:14" x14ac:dyDescent="0.25">
      <c r="B100" s="114" t="s">
        <v>77</v>
      </c>
      <c r="C100" s="115">
        <v>0</v>
      </c>
      <c r="D100" s="116">
        <v>-1</v>
      </c>
      <c r="E100" s="115">
        <v>807</v>
      </c>
      <c r="F100" s="116" t="str">
        <f t="shared" si="7"/>
        <v>-</v>
      </c>
      <c r="G100" s="115">
        <v>1446</v>
      </c>
      <c r="H100" s="116">
        <f t="shared" si="7"/>
        <v>0.79182156133828996</v>
      </c>
      <c r="I100" s="115">
        <v>1649</v>
      </c>
      <c r="J100" s="116">
        <f t="shared" si="7"/>
        <v>0.14038727524204697</v>
      </c>
      <c r="K100" s="115">
        <v>1778</v>
      </c>
      <c r="L100" s="116">
        <f t="shared" si="7"/>
        <v>7.8229229836264347E-2</v>
      </c>
      <c r="M100" s="115"/>
      <c r="N100" s="116"/>
    </row>
    <row r="101" spans="2:14" x14ac:dyDescent="0.25">
      <c r="B101" s="114" t="s">
        <v>79</v>
      </c>
      <c r="C101" s="115">
        <v>0</v>
      </c>
      <c r="D101" s="116">
        <v>-1</v>
      </c>
      <c r="E101" s="115">
        <v>928</v>
      </c>
      <c r="F101" s="116" t="str">
        <f t="shared" si="7"/>
        <v>-</v>
      </c>
      <c r="G101" s="115">
        <v>1161</v>
      </c>
      <c r="H101" s="116">
        <f t="shared" si="7"/>
        <v>0.25107758620689657</v>
      </c>
      <c r="I101" s="115">
        <v>1462</v>
      </c>
      <c r="J101" s="116">
        <f t="shared" si="7"/>
        <v>0.2592592592592593</v>
      </c>
      <c r="K101" s="115">
        <v>1356</v>
      </c>
      <c r="L101" s="116">
        <f t="shared" si="7"/>
        <v>-7.2503419972640204E-2</v>
      </c>
      <c r="M101" s="115"/>
      <c r="N101" s="116"/>
    </row>
    <row r="102" spans="2:14" x14ac:dyDescent="0.25">
      <c r="B102" s="114" t="s">
        <v>81</v>
      </c>
      <c r="C102" s="115">
        <v>0</v>
      </c>
      <c r="D102" s="116">
        <v>-1</v>
      </c>
      <c r="E102" s="115">
        <v>579</v>
      </c>
      <c r="F102" s="116" t="str">
        <f t="shared" si="7"/>
        <v>-</v>
      </c>
      <c r="G102" s="115">
        <v>940</v>
      </c>
      <c r="H102" s="116">
        <f t="shared" si="7"/>
        <v>0.62348877374784117</v>
      </c>
      <c r="I102" s="115">
        <v>897</v>
      </c>
      <c r="J102" s="116">
        <f t="shared" si="7"/>
        <v>-4.5744680851063868E-2</v>
      </c>
      <c r="K102" s="115">
        <v>956</v>
      </c>
      <c r="L102" s="116">
        <f t="shared" si="7"/>
        <v>6.5774804905239792E-2</v>
      </c>
      <c r="M102" s="115"/>
      <c r="N102" s="116"/>
    </row>
    <row r="103" spans="2:14" x14ac:dyDescent="0.25">
      <c r="B103" s="114" t="s">
        <v>83</v>
      </c>
      <c r="C103" s="115">
        <v>0</v>
      </c>
      <c r="D103" s="116">
        <v>-1</v>
      </c>
      <c r="E103" s="115">
        <v>804</v>
      </c>
      <c r="F103" s="116" t="str">
        <f t="shared" si="7"/>
        <v>-</v>
      </c>
      <c r="G103" s="115">
        <v>975</v>
      </c>
      <c r="H103" s="116">
        <f t="shared" si="7"/>
        <v>0.21268656716417911</v>
      </c>
      <c r="I103" s="115">
        <v>1154</v>
      </c>
      <c r="J103" s="116">
        <f t="shared" si="7"/>
        <v>0.18358974358974356</v>
      </c>
      <c r="K103" s="115">
        <v>1146</v>
      </c>
      <c r="L103" s="116">
        <f t="shared" si="7"/>
        <v>-6.9324090121317683E-3</v>
      </c>
      <c r="M103" s="115"/>
      <c r="N103" s="116"/>
    </row>
    <row r="104" spans="2:14" x14ac:dyDescent="0.25">
      <c r="B104" s="114" t="s">
        <v>85</v>
      </c>
      <c r="C104" s="115">
        <v>642</v>
      </c>
      <c r="D104" s="116">
        <v>-0.44076655052264813</v>
      </c>
      <c r="E104" s="115">
        <v>1117</v>
      </c>
      <c r="F104" s="116">
        <f t="shared" si="7"/>
        <v>0.7398753894080996</v>
      </c>
      <c r="G104" s="115">
        <v>1338</v>
      </c>
      <c r="H104" s="116">
        <f t="shared" si="7"/>
        <v>0.19785138764547905</v>
      </c>
      <c r="I104" s="115">
        <v>1273</v>
      </c>
      <c r="J104" s="116">
        <f t="shared" si="7"/>
        <v>-4.8579970104633774E-2</v>
      </c>
      <c r="K104" s="115">
        <v>1181</v>
      </c>
      <c r="L104" s="116">
        <f t="shared" si="7"/>
        <v>-7.2270227808326815E-2</v>
      </c>
      <c r="M104" s="115"/>
      <c r="N104" s="116"/>
    </row>
    <row r="105" spans="2:14" x14ac:dyDescent="0.25">
      <c r="B105" s="114" t="s">
        <v>87</v>
      </c>
      <c r="C105" s="115">
        <v>322</v>
      </c>
      <c r="D105" s="116">
        <v>-0.6867704280155642</v>
      </c>
      <c r="E105" s="115">
        <v>810</v>
      </c>
      <c r="F105" s="116">
        <f t="shared" si="7"/>
        <v>1.5155279503105592</v>
      </c>
      <c r="G105" s="115">
        <v>1069</v>
      </c>
      <c r="H105" s="116">
        <f t="shared" si="7"/>
        <v>0.31975308641975309</v>
      </c>
      <c r="I105" s="115">
        <v>1139</v>
      </c>
      <c r="J105" s="116">
        <f t="shared" si="7"/>
        <v>6.5481758652946587E-2</v>
      </c>
      <c r="K105" s="115">
        <v>995</v>
      </c>
      <c r="L105" s="116">
        <f t="shared" si="7"/>
        <v>-0.12642669007901663</v>
      </c>
      <c r="M105" s="115"/>
      <c r="N105" s="116"/>
    </row>
    <row r="106" spans="2:14" x14ac:dyDescent="0.25">
      <c r="B106" s="114" t="s">
        <v>89</v>
      </c>
      <c r="C106" s="115">
        <v>413</v>
      </c>
      <c r="D106" s="116">
        <v>-0.73129472999349376</v>
      </c>
      <c r="E106" s="115">
        <v>1253</v>
      </c>
      <c r="F106" s="116">
        <f t="shared" si="7"/>
        <v>2.0338983050847457</v>
      </c>
      <c r="G106" s="115">
        <v>1517</v>
      </c>
      <c r="H106" s="116">
        <f t="shared" si="7"/>
        <v>0.21069433359936163</v>
      </c>
      <c r="I106" s="115">
        <v>1594</v>
      </c>
      <c r="J106" s="116">
        <f t="shared" si="7"/>
        <v>5.0758075148318982E-2</v>
      </c>
      <c r="K106" s="115">
        <v>1757</v>
      </c>
      <c r="L106" s="116">
        <f t="shared" si="7"/>
        <v>0.10225846925972393</v>
      </c>
      <c r="M106" s="115"/>
      <c r="N106" s="116"/>
    </row>
    <row r="107" spans="2:14" x14ac:dyDescent="0.25">
      <c r="B107" s="114" t="s">
        <v>91</v>
      </c>
      <c r="C107" s="115">
        <v>507</v>
      </c>
      <c r="D107" s="116">
        <v>-0.77733860342555994</v>
      </c>
      <c r="E107" s="115">
        <v>1754</v>
      </c>
      <c r="F107" s="116">
        <f t="shared" si="7"/>
        <v>2.4595660749506902</v>
      </c>
      <c r="G107" s="115">
        <v>1682</v>
      </c>
      <c r="H107" s="116">
        <f t="shared" si="7"/>
        <v>-4.1049030786773133E-2</v>
      </c>
      <c r="I107" s="115">
        <v>2509</v>
      </c>
      <c r="J107" s="116">
        <f t="shared" si="7"/>
        <v>0.49167657550535071</v>
      </c>
      <c r="K107" s="115">
        <v>2180</v>
      </c>
      <c r="L107" s="116">
        <f t="shared" si="7"/>
        <v>-0.13112793941809486</v>
      </c>
      <c r="M107" s="115"/>
      <c r="N107" s="116"/>
    </row>
    <row r="108" spans="2:14" x14ac:dyDescent="0.25">
      <c r="B108" s="114" t="s">
        <v>93</v>
      </c>
      <c r="C108" s="115">
        <v>655</v>
      </c>
      <c r="D108" s="116">
        <v>-0.63387367244270543</v>
      </c>
      <c r="E108" s="115">
        <v>1590</v>
      </c>
      <c r="F108" s="116">
        <f t="shared" si="7"/>
        <v>1.4274809160305342</v>
      </c>
      <c r="G108" s="115">
        <v>1807</v>
      </c>
      <c r="H108" s="116">
        <f t="shared" si="7"/>
        <v>0.13647798742138373</v>
      </c>
      <c r="I108" s="115">
        <v>2003</v>
      </c>
      <c r="J108" s="116">
        <f t="shared" si="7"/>
        <v>0.10846707249584941</v>
      </c>
      <c r="K108" s="115">
        <v>2006</v>
      </c>
      <c r="L108" s="116">
        <f t="shared" si="7"/>
        <v>1.4977533699451762E-3</v>
      </c>
      <c r="M108" s="115"/>
      <c r="N108" s="116"/>
    </row>
    <row r="109" spans="2:14" ht="15.75" x14ac:dyDescent="0.25">
      <c r="B109" s="117" t="s">
        <v>30</v>
      </c>
      <c r="C109" s="118">
        <v>8198</v>
      </c>
      <c r="D109" s="119">
        <v>-0.56319266837169657</v>
      </c>
      <c r="E109" s="118">
        <v>11712</v>
      </c>
      <c r="F109" s="119">
        <f t="shared" si="7"/>
        <v>0.42864113198341069</v>
      </c>
      <c r="G109" s="118">
        <v>17676</v>
      </c>
      <c r="H109" s="119">
        <f t="shared" si="7"/>
        <v>0.50922131147540983</v>
      </c>
      <c r="I109" s="118">
        <v>20435</v>
      </c>
      <c r="J109" s="119">
        <f t="shared" si="7"/>
        <v>0.15608735007920349</v>
      </c>
      <c r="K109" s="118">
        <v>21567</v>
      </c>
      <c r="L109" s="119">
        <f t="shared" si="7"/>
        <v>5.539515537068751E-2</v>
      </c>
      <c r="M109" s="118">
        <v>2659</v>
      </c>
      <c r="N109" s="119">
        <v>-0.12532894736842104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0"/>
    </row>
    <row r="114" spans="1:15" ht="48.75" customHeight="1" thickBot="1" x14ac:dyDescent="0.3">
      <c r="B114" s="264" t="s">
        <v>238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1" t="str">
        <f>C116</f>
        <v>Reino Unido</v>
      </c>
      <c r="C116" s="286" t="s">
        <v>110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</row>
    <row r="117" spans="1:15" ht="22.5" thickTop="1" thickBot="1" x14ac:dyDescent="0.3">
      <c r="B117" s="109"/>
      <c r="C117" s="288">
        <f>C$7</f>
        <v>2020</v>
      </c>
      <c r="D117" s="289"/>
      <c r="E117" s="288">
        <f>E$7</f>
        <v>2021</v>
      </c>
      <c r="F117" s="289"/>
      <c r="G117" s="288">
        <f>G$7</f>
        <v>2022</v>
      </c>
      <c r="H117" s="289"/>
      <c r="I117" s="288">
        <f>I$7</f>
        <v>2023</v>
      </c>
      <c r="J117" s="289"/>
      <c r="K117" s="288">
        <f>K$7</f>
        <v>2024</v>
      </c>
      <c r="L117" s="289"/>
      <c r="M117" s="288">
        <f>M$7</f>
        <v>2025</v>
      </c>
      <c r="N117" s="289"/>
    </row>
    <row r="118" spans="1:15" ht="16.5" thickTop="1" thickBot="1" x14ac:dyDescent="0.3">
      <c r="B118" s="85"/>
      <c r="C118" s="111" t="s">
        <v>69</v>
      </c>
      <c r="D118" s="112" t="str">
        <f>CONCATENATE("var ",RIGHT(C117,2),"/",RIGHT(C117-1,2))</f>
        <v>var 20/19</v>
      </c>
      <c r="E118" s="113" t="s">
        <v>69</v>
      </c>
      <c r="F118" s="112" t="str">
        <f>CONCATENATE("var ",RIGHT(E117,2),"/",RIGHT(E117-1,2))</f>
        <v>var 21/20</v>
      </c>
      <c r="G118" s="113" t="s">
        <v>69</v>
      </c>
      <c r="H118" s="112" t="str">
        <f>CONCATENATE("var ",RIGHT(G117,2),"/",RIGHT(G117-1,2))</f>
        <v>var 22/21</v>
      </c>
      <c r="I118" s="113" t="s">
        <v>69</v>
      </c>
      <c r="J118" s="112" t="str">
        <f>CONCATENATE("var ",RIGHT(I117,2),"/",RIGHT(I117-1,2))</f>
        <v>var 23/22</v>
      </c>
      <c r="K118" s="113" t="s">
        <v>69</v>
      </c>
      <c r="L118" s="112" t="str">
        <f>CONCATENATE("var ",RIGHT(K117,2),"/",RIGHT(K117-1,2))</f>
        <v>var 24/23</v>
      </c>
      <c r="M118" s="113" t="s">
        <v>69</v>
      </c>
      <c r="N118" s="112" t="str">
        <f>CONCATENATE("var ",RIGHT(M117,2),"/",RIGHT(M117-1,2))</f>
        <v>var 25/24</v>
      </c>
    </row>
    <row r="119" spans="1:15" x14ac:dyDescent="0.25">
      <c r="B119" s="114" t="s">
        <v>71</v>
      </c>
      <c r="C119" s="115">
        <v>357</v>
      </c>
      <c r="D119" s="116">
        <v>6.25E-2</v>
      </c>
      <c r="E119" s="115">
        <v>24</v>
      </c>
      <c r="F119" s="116">
        <f t="shared" ref="F119:L131" si="9">IFERROR(E119/C119-1,"-")</f>
        <v>-0.9327731092436975</v>
      </c>
      <c r="G119" s="115">
        <v>277</v>
      </c>
      <c r="H119" s="116">
        <f t="shared" si="9"/>
        <v>10.541666666666666</v>
      </c>
      <c r="I119" s="115">
        <v>378</v>
      </c>
      <c r="J119" s="116">
        <f t="shared" si="9"/>
        <v>0.36462093862815892</v>
      </c>
      <c r="K119" s="115">
        <v>447</v>
      </c>
      <c r="L119" s="116">
        <f t="shared" si="9"/>
        <v>0.18253968253968256</v>
      </c>
      <c r="M119" s="115">
        <v>393</v>
      </c>
      <c r="N119" s="116">
        <f t="shared" ref="N119:N125" si="10">IFERROR(M119/K119-1,"-")</f>
        <v>-0.12080536912751683</v>
      </c>
    </row>
    <row r="120" spans="1:15" x14ac:dyDescent="0.25">
      <c r="B120" s="114" t="s">
        <v>73</v>
      </c>
      <c r="C120" s="115">
        <v>525</v>
      </c>
      <c r="D120" s="116">
        <v>0.37434554973821998</v>
      </c>
      <c r="E120" s="115">
        <v>25</v>
      </c>
      <c r="F120" s="116">
        <f t="shared" si="9"/>
        <v>-0.95238095238095233</v>
      </c>
      <c r="G120" s="115">
        <v>330</v>
      </c>
      <c r="H120" s="116">
        <f t="shared" si="9"/>
        <v>12.2</v>
      </c>
      <c r="I120" s="115">
        <v>411</v>
      </c>
      <c r="J120" s="116">
        <f t="shared" si="9"/>
        <v>0.24545454545454537</v>
      </c>
      <c r="K120" s="115">
        <v>472</v>
      </c>
      <c r="L120" s="116">
        <f t="shared" si="9"/>
        <v>0.14841849148418484</v>
      </c>
      <c r="M120" s="115"/>
      <c r="N120" s="116"/>
    </row>
    <row r="121" spans="1:15" x14ac:dyDescent="0.25">
      <c r="B121" s="114" t="s">
        <v>75</v>
      </c>
      <c r="C121" s="115">
        <v>112</v>
      </c>
      <c r="D121" s="116">
        <v>-0.6216216216216216</v>
      </c>
      <c r="E121" s="115">
        <v>35</v>
      </c>
      <c r="F121" s="116">
        <f t="shared" si="9"/>
        <v>-0.6875</v>
      </c>
      <c r="G121" s="115">
        <v>308</v>
      </c>
      <c r="H121" s="116">
        <f t="shared" si="9"/>
        <v>7.8000000000000007</v>
      </c>
      <c r="I121" s="115">
        <v>344</v>
      </c>
      <c r="J121" s="116">
        <f t="shared" si="9"/>
        <v>0.11688311688311681</v>
      </c>
      <c r="K121" s="115">
        <v>445</v>
      </c>
      <c r="L121" s="116">
        <f t="shared" si="9"/>
        <v>0.29360465116279078</v>
      </c>
      <c r="M121" s="115"/>
      <c r="N121" s="116"/>
    </row>
    <row r="122" spans="1:15" x14ac:dyDescent="0.25">
      <c r="B122" s="114" t="s">
        <v>77</v>
      </c>
      <c r="C122" s="115">
        <v>0</v>
      </c>
      <c r="D122" s="116">
        <v>-1</v>
      </c>
      <c r="E122" s="115">
        <v>17</v>
      </c>
      <c r="F122" s="116" t="str">
        <f t="shared" si="9"/>
        <v>-</v>
      </c>
      <c r="G122" s="115">
        <v>129</v>
      </c>
      <c r="H122" s="116">
        <f t="shared" si="9"/>
        <v>6.5882352941176467</v>
      </c>
      <c r="I122" s="115">
        <v>155</v>
      </c>
      <c r="J122" s="116">
        <f t="shared" si="9"/>
        <v>0.20155038759689914</v>
      </c>
      <c r="K122" s="115">
        <v>248</v>
      </c>
      <c r="L122" s="116">
        <f t="shared" si="9"/>
        <v>0.60000000000000009</v>
      </c>
      <c r="M122" s="115"/>
      <c r="N122" s="116"/>
    </row>
    <row r="123" spans="1:15" x14ac:dyDescent="0.25">
      <c r="B123" s="114" t="s">
        <v>79</v>
      </c>
      <c r="C123" s="115">
        <v>0</v>
      </c>
      <c r="D123" s="116">
        <v>-1</v>
      </c>
      <c r="E123" s="115">
        <v>19</v>
      </c>
      <c r="F123" s="116" t="str">
        <f t="shared" si="9"/>
        <v>-</v>
      </c>
      <c r="G123" s="115">
        <v>143</v>
      </c>
      <c r="H123" s="116">
        <f t="shared" si="9"/>
        <v>6.5263157894736841</v>
      </c>
      <c r="I123" s="115">
        <v>149</v>
      </c>
      <c r="J123" s="116">
        <f t="shared" si="9"/>
        <v>4.195804195804187E-2</v>
      </c>
      <c r="K123" s="115">
        <v>133</v>
      </c>
      <c r="L123" s="116">
        <f t="shared" si="9"/>
        <v>-0.10738255033557043</v>
      </c>
      <c r="M123" s="115"/>
      <c r="N123" s="116"/>
    </row>
    <row r="124" spans="1:15" x14ac:dyDescent="0.25">
      <c r="B124" s="114" t="s">
        <v>81</v>
      </c>
      <c r="C124" s="115">
        <v>0</v>
      </c>
      <c r="D124" s="116">
        <v>-1</v>
      </c>
      <c r="E124" s="115">
        <v>25</v>
      </c>
      <c r="F124" s="116" t="str">
        <f t="shared" si="9"/>
        <v>-</v>
      </c>
      <c r="G124" s="115">
        <v>120</v>
      </c>
      <c r="H124" s="116">
        <f t="shared" si="9"/>
        <v>3.8</v>
      </c>
      <c r="I124" s="115">
        <v>124</v>
      </c>
      <c r="J124" s="116">
        <f t="shared" si="9"/>
        <v>3.3333333333333437E-2</v>
      </c>
      <c r="K124" s="115">
        <v>100</v>
      </c>
      <c r="L124" s="116">
        <f t="shared" si="9"/>
        <v>-0.19354838709677424</v>
      </c>
      <c r="M124" s="115"/>
      <c r="N124" s="116"/>
    </row>
    <row r="125" spans="1:15" x14ac:dyDescent="0.25">
      <c r="B125" s="114" t="s">
        <v>83</v>
      </c>
      <c r="C125" s="115">
        <v>0</v>
      </c>
      <c r="D125" s="116">
        <v>-1</v>
      </c>
      <c r="E125" s="115">
        <v>49</v>
      </c>
      <c r="F125" s="116" t="str">
        <f t="shared" si="9"/>
        <v>-</v>
      </c>
      <c r="G125" s="115">
        <v>82</v>
      </c>
      <c r="H125" s="116">
        <f t="shared" si="9"/>
        <v>0.67346938775510212</v>
      </c>
      <c r="I125" s="115">
        <v>160</v>
      </c>
      <c r="J125" s="116">
        <f t="shared" si="9"/>
        <v>0.95121951219512191</v>
      </c>
      <c r="K125" s="115">
        <v>156</v>
      </c>
      <c r="L125" s="116">
        <f t="shared" si="9"/>
        <v>-2.5000000000000022E-2</v>
      </c>
      <c r="M125" s="115"/>
      <c r="N125" s="116"/>
    </row>
    <row r="126" spans="1:15" x14ac:dyDescent="0.25">
      <c r="B126" s="114" t="s">
        <v>85</v>
      </c>
      <c r="C126" s="115">
        <v>24</v>
      </c>
      <c r="D126" s="116">
        <v>-0.72093023255813948</v>
      </c>
      <c r="E126" s="115">
        <v>79</v>
      </c>
      <c r="F126" s="116">
        <f t="shared" si="9"/>
        <v>2.2916666666666665</v>
      </c>
      <c r="G126" s="115">
        <v>109</v>
      </c>
      <c r="H126" s="116">
        <f t="shared" si="9"/>
        <v>0.379746835443038</v>
      </c>
      <c r="I126" s="115">
        <v>153</v>
      </c>
      <c r="J126" s="116">
        <f t="shared" si="9"/>
        <v>0.40366972477064222</v>
      </c>
      <c r="K126" s="115">
        <v>122</v>
      </c>
      <c r="L126" s="116">
        <f t="shared" si="9"/>
        <v>-0.20261437908496727</v>
      </c>
      <c r="M126" s="115"/>
      <c r="N126" s="116"/>
    </row>
    <row r="127" spans="1:15" x14ac:dyDescent="0.25">
      <c r="B127" s="114" t="s">
        <v>87</v>
      </c>
      <c r="C127" s="115">
        <v>24</v>
      </c>
      <c r="D127" s="116">
        <v>-0.82978723404255317</v>
      </c>
      <c r="E127" s="115">
        <v>73</v>
      </c>
      <c r="F127" s="116">
        <f t="shared" si="9"/>
        <v>2.0416666666666665</v>
      </c>
      <c r="G127" s="115">
        <v>163</v>
      </c>
      <c r="H127" s="116">
        <f t="shared" si="9"/>
        <v>1.2328767123287672</v>
      </c>
      <c r="I127" s="115">
        <v>144</v>
      </c>
      <c r="J127" s="116">
        <f t="shared" si="9"/>
        <v>-0.1165644171779141</v>
      </c>
      <c r="K127" s="115">
        <v>123</v>
      </c>
      <c r="L127" s="116">
        <f t="shared" si="9"/>
        <v>-0.14583333333333337</v>
      </c>
      <c r="M127" s="115"/>
      <c r="N127" s="116"/>
    </row>
    <row r="128" spans="1:15" x14ac:dyDescent="0.25">
      <c r="A128" s="120"/>
      <c r="B128" s="114" t="s">
        <v>89</v>
      </c>
      <c r="C128" s="115">
        <v>50</v>
      </c>
      <c r="D128" s="116">
        <v>-0.65034965034965042</v>
      </c>
      <c r="E128" s="115">
        <v>163</v>
      </c>
      <c r="F128" s="116">
        <f t="shared" si="9"/>
        <v>2.2599999999999998</v>
      </c>
      <c r="G128" s="115">
        <v>175</v>
      </c>
      <c r="H128" s="116">
        <f t="shared" si="9"/>
        <v>7.361963190184051E-2</v>
      </c>
      <c r="I128" s="115">
        <v>180</v>
      </c>
      <c r="J128" s="116">
        <f t="shared" si="9"/>
        <v>2.857142857142847E-2</v>
      </c>
      <c r="K128" s="115">
        <v>204</v>
      </c>
      <c r="L128" s="116">
        <f t="shared" si="9"/>
        <v>0.1333333333333333</v>
      </c>
      <c r="M128" s="115"/>
      <c r="N128" s="116"/>
    </row>
    <row r="129" spans="2:15" x14ac:dyDescent="0.25">
      <c r="B129" s="114" t="s">
        <v>91</v>
      </c>
      <c r="C129" s="115">
        <v>96</v>
      </c>
      <c r="D129" s="116">
        <v>-0.65957446808510634</v>
      </c>
      <c r="E129" s="115">
        <v>241</v>
      </c>
      <c r="F129" s="116">
        <f t="shared" si="9"/>
        <v>1.5104166666666665</v>
      </c>
      <c r="G129" s="115">
        <v>264</v>
      </c>
      <c r="H129" s="116">
        <f t="shared" si="9"/>
        <v>9.543568464730301E-2</v>
      </c>
      <c r="I129" s="115">
        <v>278</v>
      </c>
      <c r="J129" s="116">
        <f t="shared" si="9"/>
        <v>5.3030303030302983E-2</v>
      </c>
      <c r="K129" s="115">
        <v>320</v>
      </c>
      <c r="L129" s="116">
        <f t="shared" si="9"/>
        <v>0.15107913669064743</v>
      </c>
      <c r="M129" s="115"/>
      <c r="N129" s="116"/>
    </row>
    <row r="130" spans="2:15" x14ac:dyDescent="0.25">
      <c r="B130" s="114" t="s">
        <v>93</v>
      </c>
      <c r="C130" s="115">
        <v>74</v>
      </c>
      <c r="D130" s="116">
        <v>-0.67543859649122806</v>
      </c>
      <c r="E130" s="115">
        <v>171</v>
      </c>
      <c r="F130" s="116">
        <f t="shared" si="9"/>
        <v>1.310810810810811</v>
      </c>
      <c r="G130" s="115">
        <v>303</v>
      </c>
      <c r="H130" s="116">
        <f t="shared" si="9"/>
        <v>0.77192982456140347</v>
      </c>
      <c r="I130" s="115">
        <v>319</v>
      </c>
      <c r="J130" s="116">
        <f t="shared" si="9"/>
        <v>5.2805280528052778E-2</v>
      </c>
      <c r="K130" s="115">
        <v>260</v>
      </c>
      <c r="L130" s="116">
        <f t="shared" si="9"/>
        <v>-0.1849529780564263</v>
      </c>
      <c r="M130" s="115"/>
      <c r="N130" s="116"/>
    </row>
    <row r="131" spans="2:15" ht="15.75" x14ac:dyDescent="0.25">
      <c r="B131" s="117" t="s">
        <v>30</v>
      </c>
      <c r="C131" s="118">
        <v>1288</v>
      </c>
      <c r="D131" s="119">
        <v>-0.46798843453118544</v>
      </c>
      <c r="E131" s="118">
        <v>921</v>
      </c>
      <c r="F131" s="119">
        <f t="shared" si="9"/>
        <v>-0.28493788819875776</v>
      </c>
      <c r="G131" s="118">
        <v>2403</v>
      </c>
      <c r="H131" s="119">
        <f t="shared" si="9"/>
        <v>1.6091205211726383</v>
      </c>
      <c r="I131" s="118">
        <v>2795</v>
      </c>
      <c r="J131" s="119">
        <f t="shared" si="9"/>
        <v>0.16312942155638788</v>
      </c>
      <c r="K131" s="118">
        <v>3030</v>
      </c>
      <c r="L131" s="119">
        <f t="shared" si="9"/>
        <v>8.4078711985688726E-2</v>
      </c>
      <c r="M131" s="118">
        <v>393</v>
      </c>
      <c r="N131" s="119">
        <v>-0.12080536912751683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0"/>
      <c r="M134" s="120"/>
      <c r="N134" s="122"/>
    </row>
    <row r="136" spans="2:15" ht="48.75" customHeight="1" thickBot="1" x14ac:dyDescent="0.3">
      <c r="B136" s="264" t="s">
        <v>239</v>
      </c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1" t="str">
        <f>C138</f>
        <v>Alemania</v>
      </c>
      <c r="C138" s="286" t="s">
        <v>113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</row>
    <row r="139" spans="2:15" ht="22.5" thickTop="1" thickBot="1" x14ac:dyDescent="0.3">
      <c r="B139" s="109"/>
      <c r="C139" s="288">
        <f>C$7</f>
        <v>2020</v>
      </c>
      <c r="D139" s="289"/>
      <c r="E139" s="288">
        <f>E$7</f>
        <v>2021</v>
      </c>
      <c r="F139" s="289"/>
      <c r="G139" s="288">
        <f>G$7</f>
        <v>2022</v>
      </c>
      <c r="H139" s="289"/>
      <c r="I139" s="288">
        <f>I$7</f>
        <v>2023</v>
      </c>
      <c r="J139" s="289"/>
      <c r="K139" s="288">
        <f>K$7</f>
        <v>2024</v>
      </c>
      <c r="L139" s="289"/>
      <c r="M139" s="288">
        <f>M$7</f>
        <v>2025</v>
      </c>
      <c r="N139" s="289"/>
    </row>
    <row r="140" spans="2:15" ht="16.5" thickTop="1" thickBot="1" x14ac:dyDescent="0.3">
      <c r="B140" s="85"/>
      <c r="C140" s="111" t="s">
        <v>69</v>
      </c>
      <c r="D140" s="112" t="str">
        <f>CONCATENATE("var ",RIGHT(C139,2),"/",RIGHT(C139-1,2))</f>
        <v>var 20/19</v>
      </c>
      <c r="E140" s="113" t="s">
        <v>69</v>
      </c>
      <c r="F140" s="112" t="str">
        <f>CONCATENATE("var ",RIGHT(E139,2),"/",RIGHT(E139-1,2))</f>
        <v>var 21/20</v>
      </c>
      <c r="G140" s="113" t="s">
        <v>69</v>
      </c>
      <c r="H140" s="112" t="str">
        <f>CONCATENATE("var ",RIGHT(G139,2),"/",RIGHT(G139-1,2))</f>
        <v>var 22/21</v>
      </c>
      <c r="I140" s="113" t="s">
        <v>69</v>
      </c>
      <c r="J140" s="112" t="str">
        <f>CONCATENATE("var ",RIGHT(I139,2),"/",RIGHT(I139-1,2))</f>
        <v>var 23/22</v>
      </c>
      <c r="K140" s="113" t="s">
        <v>69</v>
      </c>
      <c r="L140" s="112" t="str">
        <f>CONCATENATE("var ",RIGHT(K139,2),"/",RIGHT(K139-1,2))</f>
        <v>var 24/23</v>
      </c>
      <c r="M140" s="113" t="s">
        <v>69</v>
      </c>
      <c r="N140" s="112" t="str">
        <f>CONCATENATE("var ",RIGHT(M139,2),"/",RIGHT(M139-1,2))</f>
        <v>var 25/24</v>
      </c>
    </row>
    <row r="141" spans="2:15" x14ac:dyDescent="0.25">
      <c r="B141" s="114" t="s">
        <v>71</v>
      </c>
      <c r="C141" s="115">
        <v>427</v>
      </c>
      <c r="D141" s="116">
        <v>0.12368421052631584</v>
      </c>
      <c r="E141" s="115">
        <v>89</v>
      </c>
      <c r="F141" s="116">
        <f t="shared" ref="F141:L153" si="11">IFERROR(E141/C141-1,"-")</f>
        <v>-0.79156908665105385</v>
      </c>
      <c r="G141" s="115">
        <v>309</v>
      </c>
      <c r="H141" s="116">
        <f t="shared" si="11"/>
        <v>2.4719101123595504</v>
      </c>
      <c r="I141" s="115">
        <v>460</v>
      </c>
      <c r="J141" s="116">
        <f t="shared" si="11"/>
        <v>0.48867313915857613</v>
      </c>
      <c r="K141" s="115">
        <v>643</v>
      </c>
      <c r="L141" s="116">
        <f t="shared" si="11"/>
        <v>0.39782608695652177</v>
      </c>
      <c r="M141" s="115">
        <v>526</v>
      </c>
      <c r="N141" s="116">
        <f t="shared" ref="N141:N147" si="12">IFERROR(M141/K141-1,"-")</f>
        <v>-0.18195956454121309</v>
      </c>
    </row>
    <row r="142" spans="2:15" x14ac:dyDescent="0.25">
      <c r="B142" s="114" t="s">
        <v>73</v>
      </c>
      <c r="C142" s="115">
        <v>458</v>
      </c>
      <c r="D142" s="116">
        <v>-3.9832285115304011E-2</v>
      </c>
      <c r="E142" s="115">
        <v>92</v>
      </c>
      <c r="F142" s="116">
        <f t="shared" si="11"/>
        <v>-0.79912663755458513</v>
      </c>
      <c r="G142" s="115">
        <v>390</v>
      </c>
      <c r="H142" s="116">
        <f t="shared" si="11"/>
        <v>3.2391304347826084</v>
      </c>
      <c r="I142" s="115">
        <v>440</v>
      </c>
      <c r="J142" s="116">
        <f t="shared" si="11"/>
        <v>0.12820512820512819</v>
      </c>
      <c r="K142" s="115">
        <v>537</v>
      </c>
      <c r="L142" s="116">
        <f t="shared" si="11"/>
        <v>0.22045454545454546</v>
      </c>
      <c r="M142" s="115"/>
      <c r="N142" s="116"/>
    </row>
    <row r="143" spans="2:15" x14ac:dyDescent="0.25">
      <c r="B143" s="114" t="s">
        <v>75</v>
      </c>
      <c r="C143" s="115">
        <v>186</v>
      </c>
      <c r="D143" s="116">
        <v>-0.70382165605095537</v>
      </c>
      <c r="E143" s="115">
        <v>167</v>
      </c>
      <c r="F143" s="116">
        <f t="shared" si="11"/>
        <v>-0.10215053763440862</v>
      </c>
      <c r="G143" s="115">
        <v>431</v>
      </c>
      <c r="H143" s="116">
        <f t="shared" si="11"/>
        <v>1.5808383233532934</v>
      </c>
      <c r="I143" s="115">
        <v>450</v>
      </c>
      <c r="J143" s="116">
        <f t="shared" si="11"/>
        <v>4.4083526682134666E-2</v>
      </c>
      <c r="K143" s="115">
        <v>565</v>
      </c>
      <c r="L143" s="116">
        <f t="shared" si="11"/>
        <v>0.25555555555555554</v>
      </c>
      <c r="M143" s="115"/>
      <c r="N143" s="116"/>
    </row>
    <row r="144" spans="2:15" x14ac:dyDescent="0.25">
      <c r="B144" s="114" t="s">
        <v>77</v>
      </c>
      <c r="C144" s="115">
        <v>0</v>
      </c>
      <c r="D144" s="116">
        <v>-1</v>
      </c>
      <c r="E144" s="115">
        <v>83</v>
      </c>
      <c r="F144" s="116" t="str">
        <f t="shared" si="11"/>
        <v>-</v>
      </c>
      <c r="G144" s="115">
        <v>352</v>
      </c>
      <c r="H144" s="116">
        <f t="shared" si="11"/>
        <v>3.2409638554216871</v>
      </c>
      <c r="I144" s="115">
        <v>358</v>
      </c>
      <c r="J144" s="116">
        <f t="shared" si="11"/>
        <v>1.7045454545454586E-2</v>
      </c>
      <c r="K144" s="115">
        <v>348</v>
      </c>
      <c r="L144" s="116">
        <f t="shared" si="11"/>
        <v>-2.7932960893854775E-2</v>
      </c>
      <c r="M144" s="115"/>
      <c r="N144" s="116"/>
    </row>
    <row r="145" spans="1:15" x14ac:dyDescent="0.25">
      <c r="B145" s="114" t="s">
        <v>79</v>
      </c>
      <c r="C145" s="115">
        <v>0</v>
      </c>
      <c r="D145" s="116">
        <v>-1</v>
      </c>
      <c r="E145" s="115">
        <v>122</v>
      </c>
      <c r="F145" s="116" t="str">
        <f t="shared" si="11"/>
        <v>-</v>
      </c>
      <c r="G145" s="115">
        <v>190</v>
      </c>
      <c r="H145" s="116">
        <f t="shared" si="11"/>
        <v>0.55737704918032782</v>
      </c>
      <c r="I145" s="115">
        <v>188</v>
      </c>
      <c r="J145" s="116">
        <f t="shared" si="11"/>
        <v>-1.0526315789473717E-2</v>
      </c>
      <c r="K145" s="115">
        <v>242</v>
      </c>
      <c r="L145" s="116">
        <f t="shared" si="11"/>
        <v>0.2872340425531914</v>
      </c>
      <c r="M145" s="115"/>
      <c r="N145" s="116"/>
    </row>
    <row r="146" spans="1:15" x14ac:dyDescent="0.25">
      <c r="B146" s="114" t="s">
        <v>81</v>
      </c>
      <c r="C146" s="115">
        <v>0</v>
      </c>
      <c r="D146" s="116">
        <v>-1</v>
      </c>
      <c r="E146" s="115">
        <v>106</v>
      </c>
      <c r="F146" s="116" t="str">
        <f t="shared" si="11"/>
        <v>-</v>
      </c>
      <c r="G146" s="115">
        <v>171</v>
      </c>
      <c r="H146" s="116">
        <f t="shared" si="11"/>
        <v>0.6132075471698113</v>
      </c>
      <c r="I146" s="115">
        <v>128</v>
      </c>
      <c r="J146" s="116">
        <f t="shared" si="11"/>
        <v>-0.25146198830409361</v>
      </c>
      <c r="K146" s="115">
        <v>154</v>
      </c>
      <c r="L146" s="116">
        <f t="shared" si="11"/>
        <v>0.203125</v>
      </c>
      <c r="M146" s="115"/>
      <c r="N146" s="116"/>
    </row>
    <row r="147" spans="1:15" x14ac:dyDescent="0.25">
      <c r="B147" s="114" t="s">
        <v>83</v>
      </c>
      <c r="C147" s="115">
        <v>0</v>
      </c>
      <c r="D147" s="116">
        <v>-1</v>
      </c>
      <c r="E147" s="115">
        <v>120</v>
      </c>
      <c r="F147" s="116" t="str">
        <f t="shared" si="11"/>
        <v>-</v>
      </c>
      <c r="G147" s="115">
        <v>136</v>
      </c>
      <c r="H147" s="116">
        <f t="shared" si="11"/>
        <v>0.1333333333333333</v>
      </c>
      <c r="I147" s="115">
        <v>108</v>
      </c>
      <c r="J147" s="116">
        <f t="shared" si="11"/>
        <v>-0.20588235294117652</v>
      </c>
      <c r="K147" s="115">
        <v>124</v>
      </c>
      <c r="L147" s="116">
        <f t="shared" si="11"/>
        <v>0.14814814814814814</v>
      </c>
      <c r="M147" s="115"/>
      <c r="N147" s="116"/>
    </row>
    <row r="148" spans="1:15" x14ac:dyDescent="0.25">
      <c r="B148" s="114" t="s">
        <v>85</v>
      </c>
      <c r="C148" s="115">
        <v>86</v>
      </c>
      <c r="D148" s="116">
        <v>-0.38571428571428568</v>
      </c>
      <c r="E148" s="115">
        <v>203</v>
      </c>
      <c r="F148" s="116">
        <f t="shared" si="11"/>
        <v>1.36046511627907</v>
      </c>
      <c r="G148" s="115">
        <v>193</v>
      </c>
      <c r="H148" s="116">
        <f t="shared" si="11"/>
        <v>-4.9261083743842415E-2</v>
      </c>
      <c r="I148" s="115">
        <v>235</v>
      </c>
      <c r="J148" s="116">
        <f t="shared" si="11"/>
        <v>0.21761658031088094</v>
      </c>
      <c r="K148" s="115">
        <v>173</v>
      </c>
      <c r="L148" s="116">
        <f t="shared" si="11"/>
        <v>-0.2638297872340426</v>
      </c>
      <c r="M148" s="115"/>
      <c r="N148" s="116"/>
    </row>
    <row r="149" spans="1:15" x14ac:dyDescent="0.25">
      <c r="B149" s="114" t="s">
        <v>87</v>
      </c>
      <c r="C149" s="115">
        <v>42</v>
      </c>
      <c r="D149" s="116">
        <v>-0.76536312849162014</v>
      </c>
      <c r="E149" s="115">
        <v>194</v>
      </c>
      <c r="F149" s="116">
        <f t="shared" si="11"/>
        <v>3.6190476190476186</v>
      </c>
      <c r="G149" s="115">
        <v>224</v>
      </c>
      <c r="H149" s="116">
        <f t="shared" si="11"/>
        <v>0.15463917525773185</v>
      </c>
      <c r="I149" s="115">
        <v>222</v>
      </c>
      <c r="J149" s="116">
        <f t="shared" si="11"/>
        <v>-8.9285714285713969E-3</v>
      </c>
      <c r="K149" s="115">
        <v>224</v>
      </c>
      <c r="L149" s="116">
        <f t="shared" si="11"/>
        <v>9.009009009008917E-3</v>
      </c>
      <c r="M149" s="115"/>
      <c r="N149" s="116"/>
    </row>
    <row r="150" spans="1:15" x14ac:dyDescent="0.25">
      <c r="A150" s="120"/>
      <c r="B150" s="114" t="s">
        <v>89</v>
      </c>
      <c r="C150" s="115">
        <v>40</v>
      </c>
      <c r="D150" s="116">
        <v>-0.89924433249370272</v>
      </c>
      <c r="E150" s="115">
        <v>402</v>
      </c>
      <c r="F150" s="116">
        <f t="shared" si="11"/>
        <v>9.0500000000000007</v>
      </c>
      <c r="G150" s="115">
        <v>318</v>
      </c>
      <c r="H150" s="116">
        <f t="shared" si="11"/>
        <v>-0.20895522388059706</v>
      </c>
      <c r="I150" s="115">
        <v>304</v>
      </c>
      <c r="J150" s="116">
        <f t="shared" si="11"/>
        <v>-4.4025157232704393E-2</v>
      </c>
      <c r="K150" s="115">
        <v>305</v>
      </c>
      <c r="L150" s="116">
        <f t="shared" si="11"/>
        <v>3.2894736842106198E-3</v>
      </c>
      <c r="M150" s="115"/>
      <c r="N150" s="116"/>
    </row>
    <row r="151" spans="1:15" x14ac:dyDescent="0.25">
      <c r="B151" s="114" t="s">
        <v>91</v>
      </c>
      <c r="C151" s="115">
        <v>103</v>
      </c>
      <c r="D151" s="116">
        <v>-0.80783582089552242</v>
      </c>
      <c r="E151" s="115">
        <v>469</v>
      </c>
      <c r="F151" s="116">
        <f t="shared" si="11"/>
        <v>3.5533980582524274</v>
      </c>
      <c r="G151" s="115">
        <v>407</v>
      </c>
      <c r="H151" s="116">
        <f t="shared" si="11"/>
        <v>-0.13219616204690832</v>
      </c>
      <c r="I151" s="115">
        <v>499</v>
      </c>
      <c r="J151" s="116">
        <f t="shared" si="11"/>
        <v>0.22604422604422614</v>
      </c>
      <c r="K151" s="115">
        <v>459</v>
      </c>
      <c r="L151" s="116">
        <f t="shared" si="11"/>
        <v>-8.0160320641282534E-2</v>
      </c>
      <c r="M151" s="115"/>
      <c r="N151" s="116"/>
    </row>
    <row r="152" spans="1:15" x14ac:dyDescent="0.25">
      <c r="B152" s="114" t="s">
        <v>93</v>
      </c>
      <c r="C152" s="115">
        <v>87</v>
      </c>
      <c r="D152" s="116">
        <v>-0.77044854881266489</v>
      </c>
      <c r="E152" s="115">
        <v>348</v>
      </c>
      <c r="F152" s="116">
        <f t="shared" si="11"/>
        <v>3</v>
      </c>
      <c r="G152" s="115">
        <v>361</v>
      </c>
      <c r="H152" s="116">
        <f t="shared" si="11"/>
        <v>3.7356321839080442E-2</v>
      </c>
      <c r="I152" s="115">
        <v>422</v>
      </c>
      <c r="J152" s="116">
        <f t="shared" si="11"/>
        <v>0.1689750692520775</v>
      </c>
      <c r="K152" s="115">
        <v>460</v>
      </c>
      <c r="L152" s="116">
        <f t="shared" si="11"/>
        <v>9.004739336492884E-2</v>
      </c>
      <c r="M152" s="115"/>
      <c r="N152" s="116"/>
    </row>
    <row r="153" spans="1:15" ht="15.75" x14ac:dyDescent="0.25">
      <c r="B153" s="117" t="s">
        <v>30</v>
      </c>
      <c r="C153" s="118">
        <v>1481</v>
      </c>
      <c r="D153" s="119">
        <v>-0.62074263764404614</v>
      </c>
      <c r="E153" s="118">
        <v>2395</v>
      </c>
      <c r="F153" s="119">
        <f t="shared" si="11"/>
        <v>0.61715057393652928</v>
      </c>
      <c r="G153" s="118">
        <v>3482</v>
      </c>
      <c r="H153" s="119">
        <f t="shared" si="11"/>
        <v>0.45386221294363249</v>
      </c>
      <c r="I153" s="118">
        <v>3814</v>
      </c>
      <c r="J153" s="119">
        <f t="shared" si="11"/>
        <v>9.5347501435956383E-2</v>
      </c>
      <c r="K153" s="118">
        <v>4234</v>
      </c>
      <c r="L153" s="119">
        <f t="shared" si="11"/>
        <v>0.11012060828526482</v>
      </c>
      <c r="M153" s="118">
        <v>526</v>
      </c>
      <c r="N153" s="119">
        <v>-0.18195956454121309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0"/>
      <c r="N156" s="123"/>
    </row>
    <row r="158" spans="1:15" ht="48.75" customHeight="1" thickBot="1" x14ac:dyDescent="0.3">
      <c r="B158" s="264" t="s">
        <v>240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1" t="str">
        <f>C160</f>
        <v>Francia</v>
      </c>
      <c r="C160" s="286" t="s">
        <v>116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</row>
    <row r="161" spans="2:14" ht="22.5" thickTop="1" thickBot="1" x14ac:dyDescent="0.3">
      <c r="B161" s="109"/>
      <c r="C161" s="288">
        <f>C$7</f>
        <v>2020</v>
      </c>
      <c r="D161" s="289"/>
      <c r="E161" s="288">
        <f>E$7</f>
        <v>2021</v>
      </c>
      <c r="F161" s="289"/>
      <c r="G161" s="288">
        <f>G$7</f>
        <v>2022</v>
      </c>
      <c r="H161" s="289"/>
      <c r="I161" s="288">
        <f>I$7</f>
        <v>2023</v>
      </c>
      <c r="J161" s="289"/>
      <c r="K161" s="288">
        <f>K$7</f>
        <v>2024</v>
      </c>
      <c r="L161" s="289"/>
      <c r="M161" s="288">
        <f>M$7</f>
        <v>2025</v>
      </c>
      <c r="N161" s="289"/>
    </row>
    <row r="162" spans="2:14" ht="16.5" thickTop="1" thickBot="1" x14ac:dyDescent="0.3">
      <c r="B162" s="85"/>
      <c r="C162" s="111" t="s">
        <v>69</v>
      </c>
      <c r="D162" s="112" t="str">
        <f>CONCATENATE("var ",RIGHT(C161,2),"/",RIGHT(C161-1,2))</f>
        <v>var 20/19</v>
      </c>
      <c r="E162" s="113" t="s">
        <v>69</v>
      </c>
      <c r="F162" s="112" t="str">
        <f>CONCATENATE("var ",RIGHT(E161,2),"/",RIGHT(E161-1,2))</f>
        <v>var 21/20</v>
      </c>
      <c r="G162" s="113" t="s">
        <v>69</v>
      </c>
      <c r="H162" s="112" t="str">
        <f>CONCATENATE("var ",RIGHT(G161,2),"/",RIGHT(G161-1,2))</f>
        <v>var 22/21</v>
      </c>
      <c r="I162" s="113" t="s">
        <v>69</v>
      </c>
      <c r="J162" s="112" t="str">
        <f>CONCATENATE("var ",RIGHT(I161,2),"/",RIGHT(I161-1,2))</f>
        <v>var 23/22</v>
      </c>
      <c r="K162" s="113" t="s">
        <v>69</v>
      </c>
      <c r="L162" s="112" t="str">
        <f>CONCATENATE("var ",RIGHT(K161,2),"/",RIGHT(K161-1,2))</f>
        <v>var 24/23</v>
      </c>
      <c r="M162" s="113" t="s">
        <v>69</v>
      </c>
      <c r="N162" s="112" t="str">
        <f>CONCATENATE("var ",RIGHT(M161,2),"/",RIGHT(M161-1,2))</f>
        <v>var 25/24</v>
      </c>
    </row>
    <row r="163" spans="2:14" x14ac:dyDescent="0.25">
      <c r="B163" s="114" t="s">
        <v>71</v>
      </c>
      <c r="C163" s="115">
        <v>405</v>
      </c>
      <c r="D163" s="116">
        <v>9.7560975609756184E-2</v>
      </c>
      <c r="E163" s="115">
        <v>213</v>
      </c>
      <c r="F163" s="116">
        <f t="shared" ref="F163:L175" si="13">IFERROR(E163/C163-1,"-")</f>
        <v>-0.47407407407407409</v>
      </c>
      <c r="G163" s="115">
        <v>325</v>
      </c>
      <c r="H163" s="116">
        <f t="shared" si="13"/>
        <v>0.5258215962441315</v>
      </c>
      <c r="I163" s="115">
        <v>488</v>
      </c>
      <c r="J163" s="116">
        <f t="shared" si="13"/>
        <v>0.50153846153846149</v>
      </c>
      <c r="K163" s="115">
        <v>385</v>
      </c>
      <c r="L163" s="116">
        <f t="shared" si="13"/>
        <v>-0.21106557377049184</v>
      </c>
      <c r="M163" s="115">
        <v>398</v>
      </c>
      <c r="N163" s="116">
        <f t="shared" ref="N163:N169" si="14">IFERROR(M163/K163-1,"-")</f>
        <v>3.3766233766233666E-2</v>
      </c>
    </row>
    <row r="164" spans="2:14" x14ac:dyDescent="0.25">
      <c r="B164" s="114" t="s">
        <v>73</v>
      </c>
      <c r="C164" s="115">
        <v>500</v>
      </c>
      <c r="D164" s="116">
        <v>0.50150150150150141</v>
      </c>
      <c r="E164" s="115">
        <v>271</v>
      </c>
      <c r="F164" s="116">
        <f t="shared" si="13"/>
        <v>-0.45799999999999996</v>
      </c>
      <c r="G164" s="115">
        <v>388</v>
      </c>
      <c r="H164" s="116">
        <f t="shared" si="13"/>
        <v>0.43173431734317336</v>
      </c>
      <c r="I164" s="115">
        <v>402</v>
      </c>
      <c r="J164" s="116">
        <f t="shared" si="13"/>
        <v>3.6082474226804218E-2</v>
      </c>
      <c r="K164" s="115">
        <v>456</v>
      </c>
      <c r="L164" s="116">
        <f t="shared" si="13"/>
        <v>0.13432835820895517</v>
      </c>
      <c r="M164" s="115"/>
      <c r="N164" s="116"/>
    </row>
    <row r="165" spans="2:14" x14ac:dyDescent="0.25">
      <c r="B165" s="114" t="s">
        <v>75</v>
      </c>
      <c r="C165" s="115">
        <v>256</v>
      </c>
      <c r="D165" s="116">
        <v>-0.42342342342342343</v>
      </c>
      <c r="E165" s="115">
        <v>451</v>
      </c>
      <c r="F165" s="116">
        <f t="shared" si="13"/>
        <v>0.76171875</v>
      </c>
      <c r="G165" s="115">
        <v>383</v>
      </c>
      <c r="H165" s="116">
        <f t="shared" si="13"/>
        <v>-0.15077605321507759</v>
      </c>
      <c r="I165" s="115">
        <v>468</v>
      </c>
      <c r="J165" s="116">
        <f t="shared" si="13"/>
        <v>0.22193211488250664</v>
      </c>
      <c r="K165" s="115">
        <v>490</v>
      </c>
      <c r="L165" s="116">
        <f t="shared" si="13"/>
        <v>4.7008547008547064E-2</v>
      </c>
      <c r="M165" s="115"/>
      <c r="N165" s="116"/>
    </row>
    <row r="166" spans="2:14" x14ac:dyDescent="0.25">
      <c r="B166" s="114" t="s">
        <v>77</v>
      </c>
      <c r="C166" s="115">
        <v>0</v>
      </c>
      <c r="D166" s="116">
        <v>-1</v>
      </c>
      <c r="E166" s="115">
        <v>363</v>
      </c>
      <c r="F166" s="116" t="str">
        <f t="shared" si="13"/>
        <v>-</v>
      </c>
      <c r="G166" s="115">
        <v>282</v>
      </c>
      <c r="H166" s="116">
        <f t="shared" si="13"/>
        <v>-0.22314049586776863</v>
      </c>
      <c r="I166" s="115">
        <v>300</v>
      </c>
      <c r="J166" s="116">
        <f t="shared" si="13"/>
        <v>6.3829787234042534E-2</v>
      </c>
      <c r="K166" s="115">
        <v>339</v>
      </c>
      <c r="L166" s="116">
        <f t="shared" si="13"/>
        <v>0.12999999999999989</v>
      </c>
      <c r="M166" s="115"/>
      <c r="N166" s="116"/>
    </row>
    <row r="167" spans="2:14" x14ac:dyDescent="0.25">
      <c r="B167" s="114" t="s">
        <v>79</v>
      </c>
      <c r="C167" s="115">
        <v>0</v>
      </c>
      <c r="D167" s="116">
        <v>-1</v>
      </c>
      <c r="E167" s="115">
        <v>392</v>
      </c>
      <c r="F167" s="116" t="str">
        <f t="shared" si="13"/>
        <v>-</v>
      </c>
      <c r="G167" s="115">
        <v>279</v>
      </c>
      <c r="H167" s="116">
        <f t="shared" si="13"/>
        <v>-0.28826530612244894</v>
      </c>
      <c r="I167" s="115">
        <v>309</v>
      </c>
      <c r="J167" s="116">
        <f t="shared" si="13"/>
        <v>0.10752688172043001</v>
      </c>
      <c r="K167" s="115">
        <v>294</v>
      </c>
      <c r="L167" s="116">
        <f t="shared" si="13"/>
        <v>-4.8543689320388328E-2</v>
      </c>
      <c r="M167" s="115"/>
      <c r="N167" s="116"/>
    </row>
    <row r="168" spans="2:14" x14ac:dyDescent="0.25">
      <c r="B168" s="114" t="s">
        <v>81</v>
      </c>
      <c r="C168" s="115">
        <v>0</v>
      </c>
      <c r="D168" s="116">
        <v>-1</v>
      </c>
      <c r="E168" s="115">
        <v>162</v>
      </c>
      <c r="F168" s="116" t="str">
        <f t="shared" si="13"/>
        <v>-</v>
      </c>
      <c r="G168" s="115">
        <v>122</v>
      </c>
      <c r="H168" s="116">
        <f t="shared" si="13"/>
        <v>-0.24691358024691357</v>
      </c>
      <c r="I168" s="115">
        <v>150</v>
      </c>
      <c r="J168" s="116">
        <f t="shared" si="13"/>
        <v>0.22950819672131151</v>
      </c>
      <c r="K168" s="115">
        <v>118</v>
      </c>
      <c r="L168" s="116">
        <f t="shared" si="13"/>
        <v>-0.21333333333333337</v>
      </c>
      <c r="M168" s="115"/>
      <c r="N168" s="116"/>
    </row>
    <row r="169" spans="2:14" x14ac:dyDescent="0.25">
      <c r="B169" s="114" t="s">
        <v>83</v>
      </c>
      <c r="C169" s="115">
        <v>0</v>
      </c>
      <c r="D169" s="116">
        <v>-1</v>
      </c>
      <c r="E169" s="115">
        <v>212</v>
      </c>
      <c r="F169" s="116" t="str">
        <f t="shared" si="13"/>
        <v>-</v>
      </c>
      <c r="G169" s="115">
        <v>200</v>
      </c>
      <c r="H169" s="116">
        <f t="shared" si="13"/>
        <v>-5.6603773584905648E-2</v>
      </c>
      <c r="I169" s="115">
        <v>186</v>
      </c>
      <c r="J169" s="116">
        <f t="shared" si="13"/>
        <v>-6.9999999999999951E-2</v>
      </c>
      <c r="K169" s="115">
        <v>184</v>
      </c>
      <c r="L169" s="116">
        <f t="shared" si="13"/>
        <v>-1.0752688172043001E-2</v>
      </c>
      <c r="M169" s="115"/>
      <c r="N169" s="116"/>
    </row>
    <row r="170" spans="2:14" x14ac:dyDescent="0.25">
      <c r="B170" s="114" t="s">
        <v>85</v>
      </c>
      <c r="C170" s="115">
        <v>285</v>
      </c>
      <c r="D170" s="116">
        <v>-0.25</v>
      </c>
      <c r="E170" s="115">
        <v>419</v>
      </c>
      <c r="F170" s="116">
        <f t="shared" si="13"/>
        <v>0.47017543859649114</v>
      </c>
      <c r="G170" s="115">
        <v>410</v>
      </c>
      <c r="H170" s="116">
        <f t="shared" si="13"/>
        <v>-2.1479713603818618E-2</v>
      </c>
      <c r="I170" s="115">
        <v>328</v>
      </c>
      <c r="J170" s="116">
        <f t="shared" si="13"/>
        <v>-0.19999999999999996</v>
      </c>
      <c r="K170" s="115">
        <v>334</v>
      </c>
      <c r="L170" s="116">
        <f t="shared" si="13"/>
        <v>1.8292682926829285E-2</v>
      </c>
      <c r="M170" s="115"/>
      <c r="N170" s="116"/>
    </row>
    <row r="171" spans="2:14" x14ac:dyDescent="0.25">
      <c r="B171" s="114" t="s">
        <v>87</v>
      </c>
      <c r="C171" s="115">
        <v>48</v>
      </c>
      <c r="D171" s="116">
        <v>-0.77251184834123221</v>
      </c>
      <c r="E171" s="115">
        <v>180</v>
      </c>
      <c r="F171" s="116">
        <f t="shared" si="13"/>
        <v>2.75</v>
      </c>
      <c r="G171" s="115">
        <v>154</v>
      </c>
      <c r="H171" s="116">
        <f t="shared" si="13"/>
        <v>-0.14444444444444449</v>
      </c>
      <c r="I171" s="115">
        <v>208</v>
      </c>
      <c r="J171" s="116">
        <f t="shared" si="13"/>
        <v>0.35064935064935066</v>
      </c>
      <c r="K171" s="115">
        <v>152</v>
      </c>
      <c r="L171" s="116">
        <f t="shared" si="13"/>
        <v>-0.26923076923076927</v>
      </c>
      <c r="M171" s="115"/>
      <c r="N171" s="116"/>
    </row>
    <row r="172" spans="2:14" x14ac:dyDescent="0.25">
      <c r="B172" s="114" t="s">
        <v>89</v>
      </c>
      <c r="C172" s="115">
        <v>154</v>
      </c>
      <c r="D172" s="116">
        <v>-0.53191489361702127</v>
      </c>
      <c r="E172" s="115">
        <v>204</v>
      </c>
      <c r="F172" s="116">
        <f t="shared" si="13"/>
        <v>0.32467532467532467</v>
      </c>
      <c r="G172" s="115">
        <v>223</v>
      </c>
      <c r="H172" s="116">
        <f t="shared" si="13"/>
        <v>9.3137254901960675E-2</v>
      </c>
      <c r="I172" s="115">
        <v>290</v>
      </c>
      <c r="J172" s="116">
        <f t="shared" si="13"/>
        <v>0.30044843049327352</v>
      </c>
      <c r="K172" s="115">
        <v>286</v>
      </c>
      <c r="L172" s="116">
        <f t="shared" si="13"/>
        <v>-1.379310344827589E-2</v>
      </c>
      <c r="M172" s="115"/>
      <c r="N172" s="116"/>
    </row>
    <row r="173" spans="2:14" x14ac:dyDescent="0.25">
      <c r="B173" s="114" t="s">
        <v>91</v>
      </c>
      <c r="C173" s="115">
        <v>49</v>
      </c>
      <c r="D173" s="116">
        <v>-0.87037037037037035</v>
      </c>
      <c r="E173" s="115">
        <v>310</v>
      </c>
      <c r="F173" s="116">
        <f t="shared" si="13"/>
        <v>5.3265306122448983</v>
      </c>
      <c r="G173" s="115">
        <v>289</v>
      </c>
      <c r="H173" s="116">
        <f t="shared" si="13"/>
        <v>-6.7741935483870974E-2</v>
      </c>
      <c r="I173" s="115">
        <v>452</v>
      </c>
      <c r="J173" s="116">
        <f t="shared" si="13"/>
        <v>0.56401384083044981</v>
      </c>
      <c r="K173" s="115">
        <v>367</v>
      </c>
      <c r="L173" s="116">
        <f t="shared" si="13"/>
        <v>-0.18805309734513276</v>
      </c>
      <c r="M173" s="115"/>
      <c r="N173" s="116"/>
    </row>
    <row r="174" spans="2:14" x14ac:dyDescent="0.25">
      <c r="B174" s="114" t="s">
        <v>93</v>
      </c>
      <c r="C174" s="115">
        <v>202</v>
      </c>
      <c r="D174" s="116">
        <v>-0.40236686390532539</v>
      </c>
      <c r="E174" s="115">
        <v>364</v>
      </c>
      <c r="F174" s="116">
        <f t="shared" si="13"/>
        <v>0.80198019801980203</v>
      </c>
      <c r="G174" s="115">
        <v>357</v>
      </c>
      <c r="H174" s="116">
        <f t="shared" si="13"/>
        <v>-1.9230769230769273E-2</v>
      </c>
      <c r="I174" s="115">
        <v>304</v>
      </c>
      <c r="J174" s="116">
        <f t="shared" si="13"/>
        <v>-0.14845938375350143</v>
      </c>
      <c r="K174" s="115">
        <v>280</v>
      </c>
      <c r="L174" s="116">
        <f t="shared" si="13"/>
        <v>-7.8947368421052655E-2</v>
      </c>
      <c r="M174" s="115"/>
      <c r="N174" s="116"/>
    </row>
    <row r="175" spans="2:14" ht="15.75" x14ac:dyDescent="0.25">
      <c r="B175" s="117" t="s">
        <v>30</v>
      </c>
      <c r="C175" s="118">
        <v>1974</v>
      </c>
      <c r="D175" s="119">
        <v>-0.48780487804878048</v>
      </c>
      <c r="E175" s="118">
        <v>3541</v>
      </c>
      <c r="F175" s="119">
        <f t="shared" si="13"/>
        <v>0.79381965552178313</v>
      </c>
      <c r="G175" s="118">
        <v>3412</v>
      </c>
      <c r="H175" s="119">
        <f t="shared" si="13"/>
        <v>-3.6430386896356914E-2</v>
      </c>
      <c r="I175" s="118">
        <v>3885</v>
      </c>
      <c r="J175" s="119">
        <f t="shared" si="13"/>
        <v>0.13862837045720977</v>
      </c>
      <c r="K175" s="118">
        <v>3685</v>
      </c>
      <c r="L175" s="119">
        <f t="shared" si="13"/>
        <v>-5.1480051480051525E-2</v>
      </c>
      <c r="M175" s="118">
        <v>398</v>
      </c>
      <c r="N175" s="119">
        <v>3.3766233766233666E-2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</row>
    <row r="180" spans="1:15" ht="48.75" customHeight="1" thickBot="1" x14ac:dyDescent="0.3">
      <c r="B180" s="264" t="s">
        <v>241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1" t="str">
        <f>C182</f>
        <v>Bélgica</v>
      </c>
      <c r="C182" s="286" t="s">
        <v>119</v>
      </c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</row>
    <row r="183" spans="1:15" ht="22.5" thickTop="1" thickBot="1" x14ac:dyDescent="0.3">
      <c r="B183" s="109"/>
      <c r="C183" s="288">
        <f>C$7</f>
        <v>2020</v>
      </c>
      <c r="D183" s="289"/>
      <c r="E183" s="288">
        <f>E$7</f>
        <v>2021</v>
      </c>
      <c r="F183" s="289"/>
      <c r="G183" s="288">
        <f>G$7</f>
        <v>2022</v>
      </c>
      <c r="H183" s="289"/>
      <c r="I183" s="288">
        <f>I$7</f>
        <v>2023</v>
      </c>
      <c r="J183" s="289"/>
      <c r="K183" s="288">
        <f>K$7</f>
        <v>2024</v>
      </c>
      <c r="L183" s="289"/>
      <c r="M183" s="288">
        <f>M$7</f>
        <v>2025</v>
      </c>
      <c r="N183" s="289"/>
    </row>
    <row r="184" spans="1:15" ht="16.5" thickTop="1" thickBot="1" x14ac:dyDescent="0.3">
      <c r="B184" s="85"/>
      <c r="C184" s="111" t="s">
        <v>69</v>
      </c>
      <c r="D184" s="112" t="str">
        <f>CONCATENATE("var ",RIGHT(C183,2),"/",RIGHT(C183-1,2))</f>
        <v>var 20/19</v>
      </c>
      <c r="E184" s="113" t="s">
        <v>69</v>
      </c>
      <c r="F184" s="112" t="str">
        <f>CONCATENATE("var ",RIGHT(E183,2),"/",RIGHT(E183-1,2))</f>
        <v>var 21/20</v>
      </c>
      <c r="G184" s="113" t="s">
        <v>69</v>
      </c>
      <c r="H184" s="112" t="str">
        <f>CONCATENATE("var ",RIGHT(G183,2),"/",RIGHT(G183-1,2))</f>
        <v>var 22/21</v>
      </c>
      <c r="I184" s="113" t="s">
        <v>69</v>
      </c>
      <c r="J184" s="112" t="str">
        <f>CONCATENATE("var ",RIGHT(I183,2),"/",RIGHT(I183-1,2))</f>
        <v>var 23/22</v>
      </c>
      <c r="K184" s="113" t="s">
        <v>69</v>
      </c>
      <c r="L184" s="112" t="str">
        <f>CONCATENATE("var ",RIGHT(K183,2),"/",RIGHT(K183-1,2))</f>
        <v>var 24/23</v>
      </c>
      <c r="M184" s="113" t="s">
        <v>69</v>
      </c>
      <c r="N184" s="112" t="str">
        <f>CONCATENATE("var ",RIGHT(M183,2),"/",RIGHT(M183-1,2))</f>
        <v>var 25/24</v>
      </c>
    </row>
    <row r="185" spans="1:15" x14ac:dyDescent="0.25">
      <c r="A185" s="120"/>
      <c r="B185" s="114" t="s">
        <v>71</v>
      </c>
      <c r="C185" s="115">
        <v>71</v>
      </c>
      <c r="D185" s="116">
        <v>-4.0540540540540571E-2</v>
      </c>
      <c r="E185" s="115">
        <v>24</v>
      </c>
      <c r="F185" s="116">
        <f t="shared" ref="F185:L197" si="15">IFERROR(E185/C185-1,"-")</f>
        <v>-0.6619718309859155</v>
      </c>
      <c r="G185" s="115">
        <v>89</v>
      </c>
      <c r="H185" s="116">
        <f t="shared" si="15"/>
        <v>2.7083333333333335</v>
      </c>
      <c r="I185" s="115">
        <v>81</v>
      </c>
      <c r="J185" s="116">
        <f t="shared" si="15"/>
        <v>-8.98876404494382E-2</v>
      </c>
      <c r="K185" s="115">
        <v>171</v>
      </c>
      <c r="L185" s="116">
        <f t="shared" si="15"/>
        <v>1.1111111111111112</v>
      </c>
      <c r="M185" s="115">
        <v>130</v>
      </c>
      <c r="N185" s="116">
        <f t="shared" ref="N185:N196" si="16">IFERROR(M185/K185-1,"-")</f>
        <v>-0.23976608187134507</v>
      </c>
    </row>
    <row r="186" spans="1:15" x14ac:dyDescent="0.25">
      <c r="B186" s="114" t="s">
        <v>73</v>
      </c>
      <c r="C186" s="115">
        <v>29</v>
      </c>
      <c r="D186" s="116">
        <v>-0.546875</v>
      </c>
      <c r="E186" s="115">
        <v>14</v>
      </c>
      <c r="F186" s="116">
        <f t="shared" si="15"/>
        <v>-0.51724137931034475</v>
      </c>
      <c r="G186" s="115">
        <v>81</v>
      </c>
      <c r="H186" s="116">
        <f t="shared" si="15"/>
        <v>4.7857142857142856</v>
      </c>
      <c r="I186" s="115">
        <v>33</v>
      </c>
      <c r="J186" s="116">
        <f t="shared" si="15"/>
        <v>-0.59259259259259256</v>
      </c>
      <c r="K186" s="115">
        <v>95</v>
      </c>
      <c r="L186" s="116">
        <f t="shared" si="15"/>
        <v>1.8787878787878789</v>
      </c>
      <c r="M186" s="115"/>
      <c r="N186" s="116"/>
    </row>
    <row r="187" spans="1:15" x14ac:dyDescent="0.25">
      <c r="B187" s="114" t="s">
        <v>75</v>
      </c>
      <c r="C187" s="115">
        <v>32</v>
      </c>
      <c r="D187" s="116">
        <v>-0.47540983606557374</v>
      </c>
      <c r="E187" s="115">
        <v>12</v>
      </c>
      <c r="F187" s="116">
        <f t="shared" si="15"/>
        <v>-0.625</v>
      </c>
      <c r="G187" s="115">
        <v>80</v>
      </c>
      <c r="H187" s="116">
        <f t="shared" si="15"/>
        <v>5.666666666666667</v>
      </c>
      <c r="I187" s="115">
        <v>71</v>
      </c>
      <c r="J187" s="116">
        <f t="shared" si="15"/>
        <v>-0.11250000000000004</v>
      </c>
      <c r="K187" s="115">
        <v>93</v>
      </c>
      <c r="L187" s="116">
        <f t="shared" si="15"/>
        <v>0.3098591549295775</v>
      </c>
      <c r="M187" s="115"/>
      <c r="N187" s="116"/>
    </row>
    <row r="188" spans="1:15" x14ac:dyDescent="0.25">
      <c r="B188" s="114" t="s">
        <v>77</v>
      </c>
      <c r="C188" s="115">
        <v>0</v>
      </c>
      <c r="D188" s="116">
        <v>-1</v>
      </c>
      <c r="E188" s="115">
        <v>35</v>
      </c>
      <c r="F188" s="116" t="str">
        <f t="shared" si="15"/>
        <v>-</v>
      </c>
      <c r="G188" s="115">
        <v>60</v>
      </c>
      <c r="H188" s="116">
        <f t="shared" si="15"/>
        <v>0.71428571428571419</v>
      </c>
      <c r="I188" s="115">
        <v>44</v>
      </c>
      <c r="J188" s="116">
        <f t="shared" si="15"/>
        <v>-0.26666666666666672</v>
      </c>
      <c r="K188" s="115">
        <v>87</v>
      </c>
      <c r="L188" s="116">
        <f t="shared" si="15"/>
        <v>0.97727272727272729</v>
      </c>
      <c r="M188" s="115"/>
      <c r="N188" s="116"/>
    </row>
    <row r="189" spans="1:15" x14ac:dyDescent="0.25">
      <c r="B189" s="114" t="s">
        <v>79</v>
      </c>
      <c r="C189" s="115">
        <v>0</v>
      </c>
      <c r="D189" s="116">
        <v>-1</v>
      </c>
      <c r="E189" s="115">
        <v>44</v>
      </c>
      <c r="F189" s="116" t="str">
        <f t="shared" si="15"/>
        <v>-</v>
      </c>
      <c r="G189" s="115">
        <v>32</v>
      </c>
      <c r="H189" s="116">
        <f t="shared" si="15"/>
        <v>-0.27272727272727271</v>
      </c>
      <c r="I189" s="115">
        <v>32</v>
      </c>
      <c r="J189" s="116">
        <f t="shared" si="15"/>
        <v>0</v>
      </c>
      <c r="K189" s="115">
        <v>49</v>
      </c>
      <c r="L189" s="116">
        <f t="shared" si="15"/>
        <v>0.53125</v>
      </c>
      <c r="M189" s="115"/>
      <c r="N189" s="116"/>
    </row>
    <row r="190" spans="1:15" x14ac:dyDescent="0.25">
      <c r="B190" s="114" t="s">
        <v>120</v>
      </c>
      <c r="C190" s="115">
        <v>0</v>
      </c>
      <c r="D190" s="116">
        <v>-1</v>
      </c>
      <c r="E190" s="115">
        <v>25</v>
      </c>
      <c r="F190" s="116" t="str">
        <f t="shared" si="15"/>
        <v>-</v>
      </c>
      <c r="G190" s="115">
        <v>31</v>
      </c>
      <c r="H190" s="116">
        <f t="shared" si="15"/>
        <v>0.24</v>
      </c>
      <c r="I190" s="115">
        <v>32</v>
      </c>
      <c r="J190" s="116">
        <f t="shared" si="15"/>
        <v>3.2258064516129004E-2</v>
      </c>
      <c r="K190" s="115">
        <v>19</v>
      </c>
      <c r="L190" s="116">
        <f t="shared" si="15"/>
        <v>-0.40625</v>
      </c>
      <c r="M190" s="115"/>
      <c r="N190" s="116"/>
    </row>
    <row r="191" spans="1:15" x14ac:dyDescent="0.25">
      <c r="B191" s="114" t="s">
        <v>83</v>
      </c>
      <c r="C191" s="115">
        <v>0</v>
      </c>
      <c r="D191" s="116">
        <v>-1</v>
      </c>
      <c r="E191" s="115">
        <v>43</v>
      </c>
      <c r="F191" s="116" t="str">
        <f t="shared" si="15"/>
        <v>-</v>
      </c>
      <c r="G191" s="115">
        <v>61</v>
      </c>
      <c r="H191" s="116">
        <f t="shared" si="15"/>
        <v>0.41860465116279078</v>
      </c>
      <c r="I191" s="115">
        <v>43</v>
      </c>
      <c r="J191" s="116">
        <f t="shared" si="15"/>
        <v>-0.29508196721311475</v>
      </c>
      <c r="K191" s="115">
        <v>25</v>
      </c>
      <c r="L191" s="116">
        <f t="shared" si="15"/>
        <v>-0.41860465116279066</v>
      </c>
      <c r="M191" s="115"/>
      <c r="N191" s="116"/>
    </row>
    <row r="192" spans="1:15" x14ac:dyDescent="0.25">
      <c r="B192" s="114" t="s">
        <v>85</v>
      </c>
      <c r="C192" s="115">
        <v>45</v>
      </c>
      <c r="D192" s="116">
        <v>1.0454545454545454</v>
      </c>
      <c r="E192" s="115">
        <v>39</v>
      </c>
      <c r="F192" s="116">
        <f t="shared" si="15"/>
        <v>-0.1333333333333333</v>
      </c>
      <c r="G192" s="115">
        <v>59</v>
      </c>
      <c r="H192" s="116">
        <f t="shared" si="15"/>
        <v>0.51282051282051277</v>
      </c>
      <c r="I192" s="115">
        <v>49</v>
      </c>
      <c r="J192" s="116">
        <f t="shared" si="15"/>
        <v>-0.16949152542372881</v>
      </c>
      <c r="K192" s="115">
        <v>59</v>
      </c>
      <c r="L192" s="116">
        <f t="shared" si="15"/>
        <v>0.20408163265306123</v>
      </c>
      <c r="M192" s="115"/>
      <c r="N192" s="116"/>
    </row>
    <row r="193" spans="2:15" x14ac:dyDescent="0.25">
      <c r="B193" s="114" t="s">
        <v>87</v>
      </c>
      <c r="C193" s="115">
        <v>40</v>
      </c>
      <c r="D193" s="116">
        <v>1.5</v>
      </c>
      <c r="E193" s="115">
        <v>36</v>
      </c>
      <c r="F193" s="116">
        <f t="shared" si="15"/>
        <v>-9.9999999999999978E-2</v>
      </c>
      <c r="G193" s="115">
        <v>30</v>
      </c>
      <c r="H193" s="116">
        <f t="shared" si="15"/>
        <v>-0.16666666666666663</v>
      </c>
      <c r="I193" s="115">
        <v>41</v>
      </c>
      <c r="J193" s="116">
        <f t="shared" si="15"/>
        <v>0.3666666666666667</v>
      </c>
      <c r="K193" s="115">
        <v>41</v>
      </c>
      <c r="L193" s="116">
        <f t="shared" si="15"/>
        <v>0</v>
      </c>
      <c r="M193" s="115"/>
      <c r="N193" s="116"/>
    </row>
    <row r="194" spans="2:15" x14ac:dyDescent="0.25">
      <c r="B194" s="114" t="s">
        <v>89</v>
      </c>
      <c r="C194" s="115">
        <v>39</v>
      </c>
      <c r="D194" s="116">
        <v>0.44444444444444442</v>
      </c>
      <c r="E194" s="115">
        <v>62</v>
      </c>
      <c r="F194" s="116">
        <f t="shared" si="15"/>
        <v>0.58974358974358965</v>
      </c>
      <c r="G194" s="115">
        <v>37</v>
      </c>
      <c r="H194" s="116">
        <f t="shared" si="15"/>
        <v>-0.40322580645161288</v>
      </c>
      <c r="I194" s="115">
        <v>40</v>
      </c>
      <c r="J194" s="116">
        <f t="shared" si="15"/>
        <v>8.1081081081081141E-2</v>
      </c>
      <c r="K194" s="115">
        <v>57</v>
      </c>
      <c r="L194" s="116">
        <f t="shared" si="15"/>
        <v>0.42500000000000004</v>
      </c>
      <c r="M194" s="115"/>
      <c r="N194" s="116"/>
    </row>
    <row r="195" spans="2:15" x14ac:dyDescent="0.25">
      <c r="B195" s="114" t="s">
        <v>91</v>
      </c>
      <c r="C195" s="115">
        <v>51</v>
      </c>
      <c r="D195" s="116">
        <v>-0.35443037974683544</v>
      </c>
      <c r="E195" s="115">
        <v>104</v>
      </c>
      <c r="F195" s="116">
        <f t="shared" si="15"/>
        <v>1.0392156862745097</v>
      </c>
      <c r="G195" s="115">
        <v>70</v>
      </c>
      <c r="H195" s="116">
        <f t="shared" si="15"/>
        <v>-0.32692307692307687</v>
      </c>
      <c r="I195" s="115">
        <v>105</v>
      </c>
      <c r="J195" s="116">
        <f t="shared" si="15"/>
        <v>0.5</v>
      </c>
      <c r="K195" s="115">
        <v>64</v>
      </c>
      <c r="L195" s="116">
        <f t="shared" si="15"/>
        <v>-0.39047619047619042</v>
      </c>
      <c r="M195" s="115"/>
      <c r="N195" s="116"/>
    </row>
    <row r="196" spans="2:15" x14ac:dyDescent="0.25">
      <c r="B196" s="114" t="s">
        <v>93</v>
      </c>
      <c r="C196" s="115">
        <v>20</v>
      </c>
      <c r="D196" s="116">
        <v>-0.5</v>
      </c>
      <c r="E196" s="115">
        <v>69</v>
      </c>
      <c r="F196" s="116">
        <f t="shared" si="15"/>
        <v>2.4500000000000002</v>
      </c>
      <c r="G196" s="115">
        <v>52</v>
      </c>
      <c r="H196" s="116">
        <f t="shared" si="15"/>
        <v>-0.24637681159420288</v>
      </c>
      <c r="I196" s="115">
        <v>79</v>
      </c>
      <c r="J196" s="116">
        <f t="shared" si="15"/>
        <v>0.51923076923076916</v>
      </c>
      <c r="K196" s="115">
        <v>143</v>
      </c>
      <c r="L196" s="116">
        <f t="shared" si="15"/>
        <v>0.81012658227848111</v>
      </c>
      <c r="M196" s="115"/>
      <c r="N196" s="116"/>
    </row>
    <row r="197" spans="2:15" ht="15.75" x14ac:dyDescent="0.25">
      <c r="B197" s="117" t="s">
        <v>30</v>
      </c>
      <c r="C197" s="118">
        <v>351</v>
      </c>
      <c r="D197" s="119">
        <v>-0.32369942196531787</v>
      </c>
      <c r="E197" s="118">
        <v>507</v>
      </c>
      <c r="F197" s="119">
        <f t="shared" si="15"/>
        <v>0.44444444444444442</v>
      </c>
      <c r="G197" s="118">
        <v>682</v>
      </c>
      <c r="H197" s="119">
        <f t="shared" si="15"/>
        <v>0.34516765285996054</v>
      </c>
      <c r="I197" s="118">
        <v>650</v>
      </c>
      <c r="J197" s="119">
        <f t="shared" si="15"/>
        <v>-4.692082111436946E-2</v>
      </c>
      <c r="K197" s="118">
        <v>903</v>
      </c>
      <c r="L197" s="119">
        <f t="shared" si="15"/>
        <v>0.38923076923076927</v>
      </c>
      <c r="M197" s="118">
        <v>130</v>
      </c>
      <c r="N197" s="119">
        <v>-0.23976608187134507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0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4" t="s">
        <v>242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1" t="str">
        <f>C204</f>
        <v>Países Bajos</v>
      </c>
      <c r="C204" s="286" t="s">
        <v>123</v>
      </c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</row>
    <row r="205" spans="2:15" ht="22.5" thickTop="1" thickBot="1" x14ac:dyDescent="0.3">
      <c r="B205" s="109"/>
      <c r="C205" s="288">
        <f>C$7</f>
        <v>2020</v>
      </c>
      <c r="D205" s="289"/>
      <c r="E205" s="288">
        <f>E$7</f>
        <v>2021</v>
      </c>
      <c r="F205" s="289"/>
      <c r="G205" s="288">
        <f>G$7</f>
        <v>2022</v>
      </c>
      <c r="H205" s="289"/>
      <c r="I205" s="288">
        <f>I$7</f>
        <v>2023</v>
      </c>
      <c r="J205" s="289"/>
      <c r="K205" s="288">
        <f>K$7</f>
        <v>2024</v>
      </c>
      <c r="L205" s="289"/>
      <c r="M205" s="288">
        <f>M$7</f>
        <v>2025</v>
      </c>
      <c r="N205" s="289"/>
    </row>
    <row r="206" spans="2:15" ht="16.5" thickTop="1" thickBot="1" x14ac:dyDescent="0.3">
      <c r="B206" s="85"/>
      <c r="C206" s="111" t="s">
        <v>69</v>
      </c>
      <c r="D206" s="112" t="str">
        <f>CONCATENATE("var ",RIGHT(C205,2),"/",RIGHT(C205-1,2))</f>
        <v>var 20/19</v>
      </c>
      <c r="E206" s="113" t="s">
        <v>69</v>
      </c>
      <c r="F206" s="112" t="str">
        <f>CONCATENATE("var ",RIGHT(E205,2),"/",RIGHT(E205-1,2))</f>
        <v>var 21/20</v>
      </c>
      <c r="G206" s="113" t="s">
        <v>69</v>
      </c>
      <c r="H206" s="112" t="str">
        <f>CONCATENATE("var ",RIGHT(G205,2),"/",RIGHT(G205-1,2))</f>
        <v>var 22/21</v>
      </c>
      <c r="I206" s="113" t="s">
        <v>69</v>
      </c>
      <c r="J206" s="112" t="str">
        <f>CONCATENATE("var ",RIGHT(I205,2),"/",RIGHT(I205-1,2))</f>
        <v>var 23/22</v>
      </c>
      <c r="K206" s="113" t="s">
        <v>69</v>
      </c>
      <c r="L206" s="112" t="str">
        <f>CONCATENATE("var ",RIGHT(K205,2),"/",RIGHT(K205-1,2))</f>
        <v>var 24/23</v>
      </c>
      <c r="M206" s="113" t="s">
        <v>69</v>
      </c>
      <c r="N206" s="112" t="str">
        <f>CONCATENATE("var ",RIGHT(M205,2),"/",RIGHT(M205-1,2))</f>
        <v>var 25/24</v>
      </c>
    </row>
    <row r="207" spans="2:15" x14ac:dyDescent="0.25">
      <c r="B207" s="114" t="s">
        <v>71</v>
      </c>
      <c r="C207" s="115">
        <v>89</v>
      </c>
      <c r="D207" s="116">
        <v>0.11250000000000004</v>
      </c>
      <c r="E207" s="115">
        <v>5</v>
      </c>
      <c r="F207" s="116">
        <f t="shared" ref="F207:L219" si="17">IFERROR(E207/C207-1,"-")</f>
        <v>-0.9438202247191011</v>
      </c>
      <c r="G207" s="115">
        <v>129</v>
      </c>
      <c r="H207" s="116">
        <f t="shared" si="17"/>
        <v>24.8</v>
      </c>
      <c r="I207" s="115">
        <v>137</v>
      </c>
      <c r="J207" s="116">
        <f t="shared" si="17"/>
        <v>6.2015503875969102E-2</v>
      </c>
      <c r="K207" s="115">
        <v>154</v>
      </c>
      <c r="L207" s="116">
        <f t="shared" si="17"/>
        <v>0.12408759124087587</v>
      </c>
      <c r="M207" s="115">
        <v>182</v>
      </c>
      <c r="N207" s="116">
        <f t="shared" ref="N207:N213" si="18">IFERROR(M207/K207-1,"-")</f>
        <v>0.18181818181818188</v>
      </c>
    </row>
    <row r="208" spans="2:15" x14ac:dyDescent="0.25">
      <c r="B208" s="114" t="s">
        <v>73</v>
      </c>
      <c r="C208" s="115">
        <v>153</v>
      </c>
      <c r="D208" s="116">
        <v>2.1875</v>
      </c>
      <c r="E208" s="115">
        <v>10</v>
      </c>
      <c r="F208" s="116">
        <f t="shared" si="17"/>
        <v>-0.934640522875817</v>
      </c>
      <c r="G208" s="115">
        <v>117</v>
      </c>
      <c r="H208" s="116">
        <f t="shared" si="17"/>
        <v>10.7</v>
      </c>
      <c r="I208" s="115">
        <v>88</v>
      </c>
      <c r="J208" s="116">
        <f t="shared" si="17"/>
        <v>-0.24786324786324787</v>
      </c>
      <c r="K208" s="115">
        <v>146</v>
      </c>
      <c r="L208" s="116">
        <f t="shared" si="17"/>
        <v>0.65909090909090917</v>
      </c>
      <c r="M208" s="115"/>
      <c r="N208" s="116"/>
    </row>
    <row r="209" spans="2:15" x14ac:dyDescent="0.25">
      <c r="B209" s="114" t="s">
        <v>75</v>
      </c>
      <c r="C209" s="115">
        <v>23</v>
      </c>
      <c r="D209" s="116">
        <v>-0.77450980392156865</v>
      </c>
      <c r="E209" s="115">
        <v>22</v>
      </c>
      <c r="F209" s="116">
        <f t="shared" si="17"/>
        <v>-4.3478260869565188E-2</v>
      </c>
      <c r="G209" s="115">
        <v>156</v>
      </c>
      <c r="H209" s="116">
        <f t="shared" si="17"/>
        <v>6.0909090909090908</v>
      </c>
      <c r="I209" s="115">
        <v>155</v>
      </c>
      <c r="J209" s="116">
        <f t="shared" si="17"/>
        <v>-6.4102564102563875E-3</v>
      </c>
      <c r="K209" s="115">
        <v>158</v>
      </c>
      <c r="L209" s="116">
        <f t="shared" si="17"/>
        <v>1.9354838709677358E-2</v>
      </c>
      <c r="M209" s="115"/>
      <c r="N209" s="116"/>
    </row>
    <row r="210" spans="2:15" x14ac:dyDescent="0.25">
      <c r="B210" s="114" t="s">
        <v>77</v>
      </c>
      <c r="C210" s="115">
        <v>0</v>
      </c>
      <c r="D210" s="116">
        <v>-1</v>
      </c>
      <c r="E210" s="115">
        <v>12</v>
      </c>
      <c r="F210" s="116" t="str">
        <f t="shared" si="17"/>
        <v>-</v>
      </c>
      <c r="G210" s="115">
        <v>104</v>
      </c>
      <c r="H210" s="116">
        <f t="shared" si="17"/>
        <v>7.6666666666666661</v>
      </c>
      <c r="I210" s="115">
        <v>80</v>
      </c>
      <c r="J210" s="116">
        <f t="shared" si="17"/>
        <v>-0.23076923076923073</v>
      </c>
      <c r="K210" s="115">
        <v>62</v>
      </c>
      <c r="L210" s="116">
        <f t="shared" si="17"/>
        <v>-0.22499999999999998</v>
      </c>
      <c r="M210" s="115"/>
      <c r="N210" s="116"/>
    </row>
    <row r="211" spans="2:15" x14ac:dyDescent="0.25">
      <c r="B211" s="114" t="s">
        <v>79</v>
      </c>
      <c r="C211" s="115">
        <v>0</v>
      </c>
      <c r="D211" s="116">
        <v>-1</v>
      </c>
      <c r="E211" s="115">
        <v>18</v>
      </c>
      <c r="F211" s="116" t="str">
        <f t="shared" si="17"/>
        <v>-</v>
      </c>
      <c r="G211" s="115">
        <v>81</v>
      </c>
      <c r="H211" s="116">
        <f t="shared" si="17"/>
        <v>3.5</v>
      </c>
      <c r="I211" s="115">
        <v>41</v>
      </c>
      <c r="J211" s="116">
        <f t="shared" si="17"/>
        <v>-0.49382716049382713</v>
      </c>
      <c r="K211" s="115">
        <v>42</v>
      </c>
      <c r="L211" s="116">
        <f t="shared" si="17"/>
        <v>2.4390243902439046E-2</v>
      </c>
      <c r="M211" s="115"/>
      <c r="N211" s="116"/>
    </row>
    <row r="212" spans="2:15" x14ac:dyDescent="0.25">
      <c r="B212" s="114" t="s">
        <v>81</v>
      </c>
      <c r="C212" s="115">
        <v>0</v>
      </c>
      <c r="D212" s="116">
        <v>-1</v>
      </c>
      <c r="E212" s="115">
        <v>17</v>
      </c>
      <c r="F212" s="116" t="str">
        <f t="shared" si="17"/>
        <v>-</v>
      </c>
      <c r="G212" s="115">
        <v>85</v>
      </c>
      <c r="H212" s="116">
        <f t="shared" si="17"/>
        <v>4</v>
      </c>
      <c r="I212" s="115">
        <v>30</v>
      </c>
      <c r="J212" s="116">
        <f t="shared" si="17"/>
        <v>-0.64705882352941169</v>
      </c>
      <c r="K212" s="115">
        <v>36</v>
      </c>
      <c r="L212" s="116">
        <f t="shared" si="17"/>
        <v>0.19999999999999996</v>
      </c>
      <c r="M212" s="115"/>
      <c r="N212" s="116"/>
    </row>
    <row r="213" spans="2:15" x14ac:dyDescent="0.25">
      <c r="B213" s="114" t="s">
        <v>83</v>
      </c>
      <c r="C213" s="115">
        <v>0</v>
      </c>
      <c r="D213" s="116">
        <v>-1</v>
      </c>
      <c r="E213" s="115">
        <v>15</v>
      </c>
      <c r="F213" s="116" t="str">
        <f t="shared" si="17"/>
        <v>-</v>
      </c>
      <c r="G213" s="115">
        <v>42</v>
      </c>
      <c r="H213" s="116">
        <f t="shared" si="17"/>
        <v>1.7999999999999998</v>
      </c>
      <c r="I213" s="115">
        <v>38</v>
      </c>
      <c r="J213" s="116">
        <f t="shared" si="17"/>
        <v>-9.5238095238095233E-2</v>
      </c>
      <c r="K213" s="115">
        <v>29</v>
      </c>
      <c r="L213" s="116">
        <f t="shared" si="17"/>
        <v>-0.23684210526315785</v>
      </c>
      <c r="M213" s="115"/>
      <c r="N213" s="116"/>
    </row>
    <row r="214" spans="2:15" x14ac:dyDescent="0.25">
      <c r="B214" s="114" t="s">
        <v>85</v>
      </c>
      <c r="C214" s="115">
        <v>9</v>
      </c>
      <c r="D214" s="116">
        <v>-0.76315789473684215</v>
      </c>
      <c r="E214" s="115">
        <v>24</v>
      </c>
      <c r="F214" s="116">
        <f t="shared" si="17"/>
        <v>1.6666666666666665</v>
      </c>
      <c r="G214" s="115">
        <v>106</v>
      </c>
      <c r="H214" s="116">
        <f t="shared" si="17"/>
        <v>3.416666666666667</v>
      </c>
      <c r="I214" s="115">
        <v>46</v>
      </c>
      <c r="J214" s="116">
        <f t="shared" si="17"/>
        <v>-0.56603773584905659</v>
      </c>
      <c r="K214" s="115">
        <v>43</v>
      </c>
      <c r="L214" s="116">
        <f t="shared" si="17"/>
        <v>-6.5217391304347783E-2</v>
      </c>
      <c r="M214" s="115"/>
      <c r="N214" s="116"/>
    </row>
    <row r="215" spans="2:15" x14ac:dyDescent="0.25">
      <c r="B215" s="114" t="s">
        <v>87</v>
      </c>
      <c r="C215" s="115">
        <v>6</v>
      </c>
      <c r="D215" s="116">
        <v>-0.7931034482758621</v>
      </c>
      <c r="E215" s="115">
        <v>39</v>
      </c>
      <c r="F215" s="116">
        <f t="shared" si="17"/>
        <v>5.5</v>
      </c>
      <c r="G215" s="115">
        <v>66</v>
      </c>
      <c r="H215" s="116">
        <f t="shared" si="17"/>
        <v>0.69230769230769229</v>
      </c>
      <c r="I215" s="115">
        <v>31</v>
      </c>
      <c r="J215" s="116">
        <f t="shared" si="17"/>
        <v>-0.53030303030303028</v>
      </c>
      <c r="K215" s="115">
        <v>31</v>
      </c>
      <c r="L215" s="116">
        <f t="shared" si="17"/>
        <v>0</v>
      </c>
      <c r="M215" s="115"/>
      <c r="N215" s="116"/>
    </row>
    <row r="216" spans="2:15" x14ac:dyDescent="0.25">
      <c r="B216" s="114" t="s">
        <v>89</v>
      </c>
      <c r="C216" s="115">
        <v>4</v>
      </c>
      <c r="D216" s="116">
        <v>-0.94366197183098588</v>
      </c>
      <c r="E216" s="115">
        <v>46</v>
      </c>
      <c r="F216" s="116">
        <f t="shared" si="17"/>
        <v>10.5</v>
      </c>
      <c r="G216" s="115">
        <v>72</v>
      </c>
      <c r="H216" s="116">
        <f t="shared" si="17"/>
        <v>0.56521739130434789</v>
      </c>
      <c r="I216" s="115">
        <v>65</v>
      </c>
      <c r="J216" s="116">
        <f t="shared" si="17"/>
        <v>-9.722222222222221E-2</v>
      </c>
      <c r="K216" s="115">
        <v>79</v>
      </c>
      <c r="L216" s="116">
        <f t="shared" si="17"/>
        <v>0.21538461538461529</v>
      </c>
      <c r="M216" s="115"/>
      <c r="N216" s="116"/>
    </row>
    <row r="217" spans="2:15" x14ac:dyDescent="0.25">
      <c r="B217" s="114" t="s">
        <v>91</v>
      </c>
      <c r="C217" s="115">
        <v>18</v>
      </c>
      <c r="D217" s="116">
        <v>-0.83018867924528306</v>
      </c>
      <c r="E217" s="115">
        <v>117</v>
      </c>
      <c r="F217" s="116">
        <f t="shared" si="17"/>
        <v>5.5</v>
      </c>
      <c r="G217" s="115">
        <v>93</v>
      </c>
      <c r="H217" s="116">
        <f t="shared" si="17"/>
        <v>-0.20512820512820518</v>
      </c>
      <c r="I217" s="115">
        <v>114</v>
      </c>
      <c r="J217" s="116">
        <f t="shared" si="17"/>
        <v>0.22580645161290325</v>
      </c>
      <c r="K217" s="115">
        <v>78</v>
      </c>
      <c r="L217" s="116">
        <f t="shared" si="17"/>
        <v>-0.31578947368421051</v>
      </c>
      <c r="M217" s="115"/>
      <c r="N217" s="116"/>
    </row>
    <row r="218" spans="2:15" x14ac:dyDescent="0.25">
      <c r="B218" s="114" t="s">
        <v>93</v>
      </c>
      <c r="C218" s="115">
        <v>14</v>
      </c>
      <c r="D218" s="116">
        <v>-0.82499999999999996</v>
      </c>
      <c r="E218" s="115">
        <v>107</v>
      </c>
      <c r="F218" s="116">
        <f t="shared" si="17"/>
        <v>6.6428571428571432</v>
      </c>
      <c r="G218" s="115">
        <v>121</v>
      </c>
      <c r="H218" s="116">
        <f t="shared" si="17"/>
        <v>0.13084112149532712</v>
      </c>
      <c r="I218" s="115">
        <v>113</v>
      </c>
      <c r="J218" s="116">
        <f t="shared" si="17"/>
        <v>-6.6115702479338845E-2</v>
      </c>
      <c r="K218" s="115">
        <v>75</v>
      </c>
      <c r="L218" s="116">
        <f t="shared" si="17"/>
        <v>-0.33628318584070793</v>
      </c>
      <c r="M218" s="115"/>
      <c r="N218" s="116"/>
    </row>
    <row r="219" spans="2:15" ht="15.75" x14ac:dyDescent="0.25">
      <c r="B219" s="117" t="s">
        <v>30</v>
      </c>
      <c r="C219" s="118">
        <v>323</v>
      </c>
      <c r="D219" s="119">
        <v>-0.53791130185979974</v>
      </c>
      <c r="E219" s="118">
        <v>432</v>
      </c>
      <c r="F219" s="119">
        <f t="shared" si="17"/>
        <v>0.33746130030959742</v>
      </c>
      <c r="G219" s="118">
        <v>1172</v>
      </c>
      <c r="H219" s="119">
        <f t="shared" si="17"/>
        <v>1.7129629629629628</v>
      </c>
      <c r="I219" s="118">
        <v>938</v>
      </c>
      <c r="J219" s="119">
        <f t="shared" si="17"/>
        <v>-0.19965870307167233</v>
      </c>
      <c r="K219" s="118">
        <v>933</v>
      </c>
      <c r="L219" s="119">
        <f t="shared" si="17"/>
        <v>-5.3304904051172386E-3</v>
      </c>
      <c r="M219" s="118">
        <v>182</v>
      </c>
      <c r="N219" s="119">
        <v>0.18181818181818188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0"/>
      <c r="M222" s="122"/>
    </row>
    <row r="224" spans="2:15" ht="48.75" customHeight="1" thickBot="1" x14ac:dyDescent="0.3">
      <c r="B224" s="264" t="s">
        <v>241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1" t="str">
        <f>C226</f>
        <v>Bélgica</v>
      </c>
      <c r="C226" s="286" t="s">
        <v>119</v>
      </c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</row>
    <row r="227" spans="2:15" ht="22.5" thickTop="1" thickBot="1" x14ac:dyDescent="0.3">
      <c r="B227" s="109"/>
      <c r="C227" s="288">
        <f>C$7</f>
        <v>2020</v>
      </c>
      <c r="D227" s="289"/>
      <c r="E227" s="288">
        <f>E$7</f>
        <v>2021</v>
      </c>
      <c r="F227" s="289"/>
      <c r="G227" s="288">
        <f>G$7</f>
        <v>2022</v>
      </c>
      <c r="H227" s="289"/>
      <c r="I227" s="288">
        <f>I$7</f>
        <v>2023</v>
      </c>
      <c r="J227" s="289"/>
      <c r="K227" s="288">
        <f>K$7</f>
        <v>2024</v>
      </c>
      <c r="L227" s="289"/>
      <c r="M227" s="288">
        <f>M$7</f>
        <v>2025</v>
      </c>
      <c r="N227" s="289"/>
    </row>
    <row r="228" spans="2:15" ht="16.5" thickTop="1" thickBot="1" x14ac:dyDescent="0.3">
      <c r="B228" s="85"/>
      <c r="C228" s="111" t="s">
        <v>69</v>
      </c>
      <c r="D228" s="112" t="str">
        <f>CONCATENATE("var ",RIGHT(C227,2),"/",RIGHT(C227-1,2))</f>
        <v>var 20/19</v>
      </c>
      <c r="E228" s="113" t="s">
        <v>69</v>
      </c>
      <c r="F228" s="112" t="str">
        <f>CONCATENATE("var ",RIGHT(E227,2),"/",RIGHT(E227-1,2))</f>
        <v>var 21/20</v>
      </c>
      <c r="G228" s="113" t="s">
        <v>69</v>
      </c>
      <c r="H228" s="112" t="str">
        <f>CONCATENATE("var ",RIGHT(G227,2),"/",RIGHT(G227-1,2))</f>
        <v>var 22/21</v>
      </c>
      <c r="I228" s="113" t="s">
        <v>69</v>
      </c>
      <c r="J228" s="112" t="str">
        <f>CONCATENATE("var ",RIGHT(I227,2),"/",RIGHT(I227-1,2))</f>
        <v>var 23/22</v>
      </c>
      <c r="K228" s="113" t="s">
        <v>69</v>
      </c>
      <c r="L228" s="112" t="str">
        <f>CONCATENATE("var ",RIGHT(K227,2),"/",RIGHT(K227-1,2))</f>
        <v>var 24/23</v>
      </c>
      <c r="M228" s="113" t="s">
        <v>69</v>
      </c>
      <c r="N228" s="112" t="str">
        <f>CONCATENATE("var ",RIGHT(M227,2),"/",RIGHT(M227-1,2))</f>
        <v>var 25/24</v>
      </c>
    </row>
    <row r="229" spans="2:15" x14ac:dyDescent="0.25">
      <c r="B229" s="114" t="s">
        <v>71</v>
      </c>
      <c r="C229" s="115">
        <v>71</v>
      </c>
      <c r="D229" s="116">
        <v>-4.0540540540540571E-2</v>
      </c>
      <c r="E229" s="115">
        <v>24</v>
      </c>
      <c r="F229" s="116">
        <f t="shared" ref="F229:L241" si="19">IFERROR(E229/C229-1,"-")</f>
        <v>-0.6619718309859155</v>
      </c>
      <c r="G229" s="115">
        <v>89</v>
      </c>
      <c r="H229" s="116">
        <f t="shared" si="19"/>
        <v>2.7083333333333335</v>
      </c>
      <c r="I229" s="115">
        <v>81</v>
      </c>
      <c r="J229" s="116">
        <f t="shared" si="19"/>
        <v>-8.98876404494382E-2</v>
      </c>
      <c r="K229" s="115">
        <v>171</v>
      </c>
      <c r="L229" s="116">
        <f t="shared" si="19"/>
        <v>1.1111111111111112</v>
      </c>
      <c r="M229" s="115">
        <v>130</v>
      </c>
      <c r="N229" s="116">
        <f t="shared" ref="N229:N235" si="20">IFERROR(M229/K229-1,"-")</f>
        <v>-0.23976608187134507</v>
      </c>
    </row>
    <row r="230" spans="2:15" x14ac:dyDescent="0.25">
      <c r="B230" s="114" t="s">
        <v>73</v>
      </c>
      <c r="C230" s="115">
        <v>29</v>
      </c>
      <c r="D230" s="116">
        <v>-0.546875</v>
      </c>
      <c r="E230" s="115">
        <v>14</v>
      </c>
      <c r="F230" s="116">
        <f t="shared" si="19"/>
        <v>-0.51724137931034475</v>
      </c>
      <c r="G230" s="115">
        <v>81</v>
      </c>
      <c r="H230" s="116">
        <f t="shared" si="19"/>
        <v>4.7857142857142856</v>
      </c>
      <c r="I230" s="115">
        <v>33</v>
      </c>
      <c r="J230" s="116">
        <f t="shared" si="19"/>
        <v>-0.59259259259259256</v>
      </c>
      <c r="K230" s="115">
        <v>95</v>
      </c>
      <c r="L230" s="116">
        <f t="shared" si="19"/>
        <v>1.8787878787878789</v>
      </c>
      <c r="M230" s="115"/>
      <c r="N230" s="116"/>
    </row>
    <row r="231" spans="2:15" x14ac:dyDescent="0.25">
      <c r="B231" s="114" t="s">
        <v>75</v>
      </c>
      <c r="C231" s="115">
        <v>32</v>
      </c>
      <c r="D231" s="116">
        <v>-0.47540983606557374</v>
      </c>
      <c r="E231" s="115">
        <v>12</v>
      </c>
      <c r="F231" s="116">
        <f t="shared" si="19"/>
        <v>-0.625</v>
      </c>
      <c r="G231" s="115">
        <v>80</v>
      </c>
      <c r="H231" s="116">
        <f t="shared" si="19"/>
        <v>5.666666666666667</v>
      </c>
      <c r="I231" s="115">
        <v>71</v>
      </c>
      <c r="J231" s="116">
        <f t="shared" si="19"/>
        <v>-0.11250000000000004</v>
      </c>
      <c r="K231" s="115">
        <v>93</v>
      </c>
      <c r="L231" s="116">
        <f t="shared" si="19"/>
        <v>0.3098591549295775</v>
      </c>
      <c r="M231" s="115"/>
      <c r="N231" s="116"/>
    </row>
    <row r="232" spans="2:15" x14ac:dyDescent="0.25">
      <c r="B232" s="114" t="s">
        <v>77</v>
      </c>
      <c r="C232" s="115">
        <v>0</v>
      </c>
      <c r="D232" s="116">
        <v>-1</v>
      </c>
      <c r="E232" s="115">
        <v>35</v>
      </c>
      <c r="F232" s="116" t="str">
        <f t="shared" si="19"/>
        <v>-</v>
      </c>
      <c r="G232" s="115">
        <v>60</v>
      </c>
      <c r="H232" s="116">
        <f t="shared" si="19"/>
        <v>0.71428571428571419</v>
      </c>
      <c r="I232" s="115">
        <v>44</v>
      </c>
      <c r="J232" s="116">
        <f t="shared" si="19"/>
        <v>-0.26666666666666672</v>
      </c>
      <c r="K232" s="115">
        <v>87</v>
      </c>
      <c r="L232" s="116">
        <f t="shared" si="19"/>
        <v>0.97727272727272729</v>
      </c>
      <c r="M232" s="115"/>
      <c r="N232" s="116"/>
    </row>
    <row r="233" spans="2:15" x14ac:dyDescent="0.25">
      <c r="B233" s="114" t="s">
        <v>79</v>
      </c>
      <c r="C233" s="115">
        <v>0</v>
      </c>
      <c r="D233" s="116">
        <v>-1</v>
      </c>
      <c r="E233" s="115">
        <v>44</v>
      </c>
      <c r="F233" s="116" t="str">
        <f t="shared" si="19"/>
        <v>-</v>
      </c>
      <c r="G233" s="115">
        <v>32</v>
      </c>
      <c r="H233" s="116">
        <f t="shared" si="19"/>
        <v>-0.27272727272727271</v>
      </c>
      <c r="I233" s="115">
        <v>32</v>
      </c>
      <c r="J233" s="116">
        <f t="shared" si="19"/>
        <v>0</v>
      </c>
      <c r="K233" s="115">
        <v>49</v>
      </c>
      <c r="L233" s="116">
        <f t="shared" si="19"/>
        <v>0.53125</v>
      </c>
      <c r="M233" s="115"/>
      <c r="N233" s="116"/>
    </row>
    <row r="234" spans="2:15" x14ac:dyDescent="0.25">
      <c r="B234" s="114" t="s">
        <v>81</v>
      </c>
      <c r="C234" s="115">
        <v>0</v>
      </c>
      <c r="D234" s="116">
        <v>-1</v>
      </c>
      <c r="E234" s="115">
        <v>25</v>
      </c>
      <c r="F234" s="116" t="str">
        <f t="shared" si="19"/>
        <v>-</v>
      </c>
      <c r="G234" s="115">
        <v>31</v>
      </c>
      <c r="H234" s="116">
        <f t="shared" si="19"/>
        <v>0.24</v>
      </c>
      <c r="I234" s="115">
        <v>32</v>
      </c>
      <c r="J234" s="116">
        <f t="shared" si="19"/>
        <v>3.2258064516129004E-2</v>
      </c>
      <c r="K234" s="115">
        <v>19</v>
      </c>
      <c r="L234" s="116">
        <f t="shared" si="19"/>
        <v>-0.40625</v>
      </c>
      <c r="M234" s="115"/>
      <c r="N234" s="116"/>
    </row>
    <row r="235" spans="2:15" x14ac:dyDescent="0.25">
      <c r="B235" s="114" t="s">
        <v>83</v>
      </c>
      <c r="C235" s="115">
        <v>0</v>
      </c>
      <c r="D235" s="116">
        <v>-1</v>
      </c>
      <c r="E235" s="115">
        <v>43</v>
      </c>
      <c r="F235" s="116" t="str">
        <f t="shared" si="19"/>
        <v>-</v>
      </c>
      <c r="G235" s="115">
        <v>61</v>
      </c>
      <c r="H235" s="116">
        <f t="shared" si="19"/>
        <v>0.41860465116279078</v>
      </c>
      <c r="I235" s="115">
        <v>43</v>
      </c>
      <c r="J235" s="116">
        <f t="shared" si="19"/>
        <v>-0.29508196721311475</v>
      </c>
      <c r="K235" s="115">
        <v>25</v>
      </c>
      <c r="L235" s="116">
        <f t="shared" si="19"/>
        <v>-0.41860465116279066</v>
      </c>
      <c r="M235" s="115"/>
      <c r="N235" s="116"/>
    </row>
    <row r="236" spans="2:15" x14ac:dyDescent="0.25">
      <c r="B236" s="114" t="s">
        <v>85</v>
      </c>
      <c r="C236" s="115">
        <v>45</v>
      </c>
      <c r="D236" s="116">
        <v>1.0454545454545454</v>
      </c>
      <c r="E236" s="115">
        <v>39</v>
      </c>
      <c r="F236" s="116">
        <f t="shared" si="19"/>
        <v>-0.1333333333333333</v>
      </c>
      <c r="G236" s="115">
        <v>59</v>
      </c>
      <c r="H236" s="116">
        <f t="shared" si="19"/>
        <v>0.51282051282051277</v>
      </c>
      <c r="I236" s="115">
        <v>49</v>
      </c>
      <c r="J236" s="116">
        <f t="shared" si="19"/>
        <v>-0.16949152542372881</v>
      </c>
      <c r="K236" s="115">
        <v>59</v>
      </c>
      <c r="L236" s="116">
        <f t="shared" si="19"/>
        <v>0.20408163265306123</v>
      </c>
      <c r="M236" s="115"/>
      <c r="N236" s="116"/>
    </row>
    <row r="237" spans="2:15" x14ac:dyDescent="0.25">
      <c r="B237" s="114" t="s">
        <v>87</v>
      </c>
      <c r="C237" s="115">
        <v>40</v>
      </c>
      <c r="D237" s="116">
        <v>1.5</v>
      </c>
      <c r="E237" s="115">
        <v>36</v>
      </c>
      <c r="F237" s="116">
        <f t="shared" si="19"/>
        <v>-9.9999999999999978E-2</v>
      </c>
      <c r="G237" s="115">
        <v>30</v>
      </c>
      <c r="H237" s="116">
        <f t="shared" si="19"/>
        <v>-0.16666666666666663</v>
      </c>
      <c r="I237" s="115">
        <v>41</v>
      </c>
      <c r="J237" s="116">
        <f t="shared" si="19"/>
        <v>0.3666666666666667</v>
      </c>
      <c r="K237" s="115">
        <v>41</v>
      </c>
      <c r="L237" s="116">
        <f t="shared" si="19"/>
        <v>0</v>
      </c>
      <c r="M237" s="115"/>
      <c r="N237" s="116"/>
    </row>
    <row r="238" spans="2:15" x14ac:dyDescent="0.25">
      <c r="B238" s="114" t="s">
        <v>89</v>
      </c>
      <c r="C238" s="115">
        <v>39</v>
      </c>
      <c r="D238" s="116">
        <v>0.44444444444444442</v>
      </c>
      <c r="E238" s="115">
        <v>62</v>
      </c>
      <c r="F238" s="116">
        <f t="shared" si="19"/>
        <v>0.58974358974358965</v>
      </c>
      <c r="G238" s="115">
        <v>37</v>
      </c>
      <c r="H238" s="116">
        <f t="shared" si="19"/>
        <v>-0.40322580645161288</v>
      </c>
      <c r="I238" s="115">
        <v>40</v>
      </c>
      <c r="J238" s="116">
        <f t="shared" si="19"/>
        <v>8.1081081081081141E-2</v>
      </c>
      <c r="K238" s="115">
        <v>57</v>
      </c>
      <c r="L238" s="116">
        <f t="shared" si="19"/>
        <v>0.42500000000000004</v>
      </c>
      <c r="M238" s="115"/>
      <c r="N238" s="116"/>
    </row>
    <row r="239" spans="2:15" x14ac:dyDescent="0.25">
      <c r="B239" s="114" t="s">
        <v>91</v>
      </c>
      <c r="C239" s="115">
        <v>51</v>
      </c>
      <c r="D239" s="116">
        <v>-0.35443037974683544</v>
      </c>
      <c r="E239" s="115">
        <v>104</v>
      </c>
      <c r="F239" s="116">
        <f t="shared" si="19"/>
        <v>1.0392156862745097</v>
      </c>
      <c r="G239" s="115">
        <v>70</v>
      </c>
      <c r="H239" s="116">
        <f t="shared" si="19"/>
        <v>-0.32692307692307687</v>
      </c>
      <c r="I239" s="115">
        <v>105</v>
      </c>
      <c r="J239" s="116">
        <f t="shared" si="19"/>
        <v>0.5</v>
      </c>
      <c r="K239" s="115">
        <v>64</v>
      </c>
      <c r="L239" s="116">
        <f t="shared" si="19"/>
        <v>-0.39047619047619042</v>
      </c>
      <c r="M239" s="115"/>
      <c r="N239" s="116"/>
    </row>
    <row r="240" spans="2:15" x14ac:dyDescent="0.25">
      <c r="B240" s="114" t="s">
        <v>93</v>
      </c>
      <c r="C240" s="115">
        <v>20</v>
      </c>
      <c r="D240" s="116">
        <v>-0.5</v>
      </c>
      <c r="E240" s="115">
        <v>69</v>
      </c>
      <c r="F240" s="116">
        <f t="shared" si="19"/>
        <v>2.4500000000000002</v>
      </c>
      <c r="G240" s="115">
        <v>52</v>
      </c>
      <c r="H240" s="116">
        <f t="shared" si="19"/>
        <v>-0.24637681159420288</v>
      </c>
      <c r="I240" s="115">
        <v>79</v>
      </c>
      <c r="J240" s="116">
        <f t="shared" si="19"/>
        <v>0.51923076923076916</v>
      </c>
      <c r="K240" s="115">
        <v>143</v>
      </c>
      <c r="L240" s="116">
        <f t="shared" si="19"/>
        <v>0.81012658227848111</v>
      </c>
      <c r="M240" s="115"/>
      <c r="N240" s="116"/>
    </row>
    <row r="241" spans="2:15" ht="15.75" x14ac:dyDescent="0.25">
      <c r="B241" s="117" t="s">
        <v>30</v>
      </c>
      <c r="C241" s="118">
        <v>351</v>
      </c>
      <c r="D241" s="119">
        <v>-0.32369942196531787</v>
      </c>
      <c r="E241" s="118">
        <v>507</v>
      </c>
      <c r="F241" s="119">
        <f t="shared" si="19"/>
        <v>0.44444444444444442</v>
      </c>
      <c r="G241" s="118">
        <v>682</v>
      </c>
      <c r="H241" s="119">
        <f t="shared" si="19"/>
        <v>0.34516765285996054</v>
      </c>
      <c r="I241" s="118">
        <v>650</v>
      </c>
      <c r="J241" s="119">
        <f t="shared" si="19"/>
        <v>-4.692082111436946E-2</v>
      </c>
      <c r="K241" s="118">
        <v>903</v>
      </c>
      <c r="L241" s="119">
        <f t="shared" si="19"/>
        <v>0.38923076923076927</v>
      </c>
      <c r="M241" s="118">
        <v>130</v>
      </c>
      <c r="N241" s="119">
        <v>-0.23976608187134507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M244" s="105"/>
    </row>
    <row r="246" spans="2:15" ht="48.75" customHeight="1" thickBot="1" x14ac:dyDescent="0.3">
      <c r="B246" s="264" t="s">
        <v>243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1" t="str">
        <f>C248</f>
        <v>Dinamarca</v>
      </c>
      <c r="C248" s="286" t="s">
        <v>128</v>
      </c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</row>
    <row r="249" spans="2:15" ht="22.5" thickTop="1" thickBot="1" x14ac:dyDescent="0.3">
      <c r="B249" s="109"/>
      <c r="C249" s="288">
        <f>C$7</f>
        <v>2020</v>
      </c>
      <c r="D249" s="289"/>
      <c r="E249" s="288">
        <f>E$7</f>
        <v>2021</v>
      </c>
      <c r="F249" s="289"/>
      <c r="G249" s="288">
        <f>G$7</f>
        <v>2022</v>
      </c>
      <c r="H249" s="289"/>
      <c r="I249" s="288">
        <f>I$7</f>
        <v>2023</v>
      </c>
      <c r="J249" s="289"/>
      <c r="K249" s="288">
        <f>K$7</f>
        <v>2024</v>
      </c>
      <c r="L249" s="289"/>
      <c r="M249" s="288">
        <f>M$7</f>
        <v>2025</v>
      </c>
      <c r="N249" s="289"/>
    </row>
    <row r="250" spans="2:15" ht="16.5" thickTop="1" thickBot="1" x14ac:dyDescent="0.3">
      <c r="B250" s="85"/>
      <c r="C250" s="111" t="s">
        <v>69</v>
      </c>
      <c r="D250" s="112" t="str">
        <f>CONCATENATE("var ",RIGHT(C249,2),"/",RIGHT(C249-1,2))</f>
        <v>var 20/19</v>
      </c>
      <c r="E250" s="113" t="s">
        <v>69</v>
      </c>
      <c r="F250" s="112" t="str">
        <f>CONCATENATE("var ",RIGHT(E249,2),"/",RIGHT(E249-1,2))</f>
        <v>var 21/20</v>
      </c>
      <c r="G250" s="113" t="s">
        <v>69</v>
      </c>
      <c r="H250" s="112" t="str">
        <f>CONCATENATE("var ",RIGHT(G249,2),"/",RIGHT(G249-1,2))</f>
        <v>var 22/21</v>
      </c>
      <c r="I250" s="113" t="s">
        <v>69</v>
      </c>
      <c r="J250" s="112" t="str">
        <f>CONCATENATE("var ",RIGHT(I249,2),"/",RIGHT(I249-1,2))</f>
        <v>var 23/22</v>
      </c>
      <c r="K250" s="113" t="s">
        <v>69</v>
      </c>
      <c r="L250" s="112" t="str">
        <f>CONCATENATE("var ",RIGHT(K249,2),"/",RIGHT(K249-1,2))</f>
        <v>var 24/23</v>
      </c>
      <c r="M250" s="113" t="s">
        <v>69</v>
      </c>
      <c r="N250" s="112" t="str">
        <f>CONCATENATE("var ",RIGHT(M249,2),"/",RIGHT(M249-1,2))</f>
        <v>var 25/24</v>
      </c>
    </row>
    <row r="251" spans="2:15" x14ac:dyDescent="0.25">
      <c r="B251" s="114" t="s">
        <v>71</v>
      </c>
      <c r="C251" s="115">
        <v>87</v>
      </c>
      <c r="D251" s="116">
        <v>1.4166666666666665</v>
      </c>
      <c r="E251" s="115">
        <v>4</v>
      </c>
      <c r="F251" s="116">
        <f t="shared" ref="F251:L263" si="21">IFERROR(E251/C251-1,"-")</f>
        <v>-0.95402298850574718</v>
      </c>
      <c r="G251" s="115">
        <v>50</v>
      </c>
      <c r="H251" s="116">
        <f t="shared" si="21"/>
        <v>11.5</v>
      </c>
      <c r="I251" s="115">
        <v>36</v>
      </c>
      <c r="J251" s="116">
        <f t="shared" si="21"/>
        <v>-0.28000000000000003</v>
      </c>
      <c r="K251" s="115">
        <v>58</v>
      </c>
      <c r="L251" s="116">
        <f t="shared" si="21"/>
        <v>0.61111111111111116</v>
      </c>
      <c r="M251" s="115">
        <v>22</v>
      </c>
      <c r="N251" s="116">
        <f t="shared" ref="N251:N257" si="22">IFERROR(M251/K251-1,"-")</f>
        <v>-0.62068965517241381</v>
      </c>
    </row>
    <row r="252" spans="2:15" x14ac:dyDescent="0.25">
      <c r="B252" s="114" t="s">
        <v>73</v>
      </c>
      <c r="C252" s="115">
        <v>17</v>
      </c>
      <c r="D252" s="116">
        <v>-0.5</v>
      </c>
      <c r="E252" s="115">
        <v>5</v>
      </c>
      <c r="F252" s="116">
        <f t="shared" si="21"/>
        <v>-0.70588235294117641</v>
      </c>
      <c r="G252" s="115">
        <v>65</v>
      </c>
      <c r="H252" s="116">
        <f t="shared" si="21"/>
        <v>12</v>
      </c>
      <c r="I252" s="115">
        <v>17</v>
      </c>
      <c r="J252" s="116">
        <f t="shared" si="21"/>
        <v>-0.7384615384615385</v>
      </c>
      <c r="K252" s="115">
        <v>33</v>
      </c>
      <c r="L252" s="116">
        <f t="shared" si="21"/>
        <v>0.94117647058823528</v>
      </c>
      <c r="M252" s="115"/>
      <c r="N252" s="116"/>
    </row>
    <row r="253" spans="2:15" x14ac:dyDescent="0.25">
      <c r="B253" s="114" t="s">
        <v>75</v>
      </c>
      <c r="C253" s="115">
        <v>8</v>
      </c>
      <c r="D253" s="116">
        <v>-0.46666666666666667</v>
      </c>
      <c r="E253" s="115">
        <v>1</v>
      </c>
      <c r="F253" s="116">
        <f t="shared" si="21"/>
        <v>-0.875</v>
      </c>
      <c r="G253" s="115">
        <v>44</v>
      </c>
      <c r="H253" s="116">
        <f t="shared" si="21"/>
        <v>43</v>
      </c>
      <c r="I253" s="115">
        <v>14</v>
      </c>
      <c r="J253" s="116">
        <f t="shared" si="21"/>
        <v>-0.68181818181818188</v>
      </c>
      <c r="K253" s="115">
        <v>13</v>
      </c>
      <c r="L253" s="116">
        <f t="shared" si="21"/>
        <v>-7.1428571428571397E-2</v>
      </c>
      <c r="M253" s="115"/>
      <c r="N253" s="116"/>
    </row>
    <row r="254" spans="2:15" x14ac:dyDescent="0.25">
      <c r="B254" s="114" t="s">
        <v>77</v>
      </c>
      <c r="C254" s="115">
        <v>0</v>
      </c>
      <c r="D254" s="116">
        <v>-1</v>
      </c>
      <c r="E254" s="115">
        <v>5</v>
      </c>
      <c r="F254" s="116" t="str">
        <f t="shared" si="21"/>
        <v>-</v>
      </c>
      <c r="G254" s="115">
        <v>10</v>
      </c>
      <c r="H254" s="116">
        <f t="shared" si="21"/>
        <v>1</v>
      </c>
      <c r="I254" s="115">
        <v>16</v>
      </c>
      <c r="J254" s="116">
        <f t="shared" si="21"/>
        <v>0.60000000000000009</v>
      </c>
      <c r="K254" s="115">
        <v>0</v>
      </c>
      <c r="L254" s="116">
        <f t="shared" si="21"/>
        <v>-1</v>
      </c>
      <c r="M254" s="115"/>
      <c r="N254" s="116"/>
    </row>
    <row r="255" spans="2:15" x14ac:dyDescent="0.25">
      <c r="B255" s="114" t="s">
        <v>79</v>
      </c>
      <c r="C255" s="115">
        <v>0</v>
      </c>
      <c r="D255" s="116">
        <v>-1</v>
      </c>
      <c r="E255" s="115">
        <v>2</v>
      </c>
      <c r="F255" s="116" t="str">
        <f t="shared" si="21"/>
        <v>-</v>
      </c>
      <c r="G255" s="115">
        <v>6</v>
      </c>
      <c r="H255" s="116">
        <f t="shared" si="21"/>
        <v>2</v>
      </c>
      <c r="I255" s="115">
        <v>2</v>
      </c>
      <c r="J255" s="116">
        <f t="shared" si="21"/>
        <v>-0.66666666666666674</v>
      </c>
      <c r="K255" s="115">
        <v>0</v>
      </c>
      <c r="L255" s="116">
        <f t="shared" si="21"/>
        <v>-1</v>
      </c>
      <c r="M255" s="115"/>
      <c r="N255" s="116"/>
    </row>
    <row r="256" spans="2:15" x14ac:dyDescent="0.25">
      <c r="B256" s="114" t="s">
        <v>81</v>
      </c>
      <c r="C256" s="115">
        <v>0</v>
      </c>
      <c r="D256" s="116">
        <v>-1</v>
      </c>
      <c r="E256" s="115">
        <v>0</v>
      </c>
      <c r="F256" s="116" t="str">
        <f t="shared" si="21"/>
        <v>-</v>
      </c>
      <c r="G256" s="115">
        <v>7</v>
      </c>
      <c r="H256" s="116" t="str">
        <f t="shared" si="21"/>
        <v>-</v>
      </c>
      <c r="I256" s="115">
        <v>2</v>
      </c>
      <c r="J256" s="116">
        <f t="shared" si="21"/>
        <v>-0.7142857142857143</v>
      </c>
      <c r="K256" s="115">
        <v>47</v>
      </c>
      <c r="L256" s="116">
        <f t="shared" si="21"/>
        <v>22.5</v>
      </c>
      <c r="M256" s="115"/>
      <c r="N256" s="116"/>
    </row>
    <row r="257" spans="2:15" x14ac:dyDescent="0.25">
      <c r="B257" s="114" t="s">
        <v>83</v>
      </c>
      <c r="C257" s="115">
        <v>0</v>
      </c>
      <c r="D257" s="116">
        <v>-1</v>
      </c>
      <c r="E257" s="115">
        <v>2</v>
      </c>
      <c r="F257" s="116" t="str">
        <f t="shared" si="21"/>
        <v>-</v>
      </c>
      <c r="G257" s="115">
        <v>8</v>
      </c>
      <c r="H257" s="116">
        <f t="shared" si="21"/>
        <v>3</v>
      </c>
      <c r="I257" s="115">
        <v>9</v>
      </c>
      <c r="J257" s="116">
        <f t="shared" si="21"/>
        <v>0.125</v>
      </c>
      <c r="K257" s="115">
        <v>10</v>
      </c>
      <c r="L257" s="116">
        <f t="shared" si="21"/>
        <v>0.11111111111111116</v>
      </c>
      <c r="M257" s="115"/>
      <c r="N257" s="116"/>
    </row>
    <row r="258" spans="2:15" x14ac:dyDescent="0.25">
      <c r="B258" s="114" t="s">
        <v>85</v>
      </c>
      <c r="C258" s="115">
        <v>1</v>
      </c>
      <c r="D258" s="116">
        <v>0</v>
      </c>
      <c r="E258" s="115">
        <v>0</v>
      </c>
      <c r="F258" s="116">
        <f t="shared" si="21"/>
        <v>-1</v>
      </c>
      <c r="G258" s="115">
        <v>27</v>
      </c>
      <c r="H258" s="116" t="str">
        <f t="shared" si="21"/>
        <v>-</v>
      </c>
      <c r="I258" s="115">
        <v>6</v>
      </c>
      <c r="J258" s="116">
        <f t="shared" si="21"/>
        <v>-0.77777777777777779</v>
      </c>
      <c r="K258" s="115">
        <v>4</v>
      </c>
      <c r="L258" s="116">
        <f t="shared" si="21"/>
        <v>-0.33333333333333337</v>
      </c>
      <c r="M258" s="115"/>
      <c r="N258" s="116"/>
    </row>
    <row r="259" spans="2:15" x14ac:dyDescent="0.25">
      <c r="B259" s="114" t="s">
        <v>87</v>
      </c>
      <c r="C259" s="115">
        <v>1</v>
      </c>
      <c r="D259" s="116">
        <v>-0.5</v>
      </c>
      <c r="E259" s="115">
        <v>1</v>
      </c>
      <c r="F259" s="116">
        <f t="shared" si="21"/>
        <v>0</v>
      </c>
      <c r="G259" s="115">
        <v>5</v>
      </c>
      <c r="H259" s="116">
        <f t="shared" si="21"/>
        <v>4</v>
      </c>
      <c r="I259" s="115">
        <v>4</v>
      </c>
      <c r="J259" s="116">
        <f t="shared" si="21"/>
        <v>-0.19999999999999996</v>
      </c>
      <c r="K259" s="115">
        <v>13</v>
      </c>
      <c r="L259" s="116">
        <f t="shared" si="21"/>
        <v>2.25</v>
      </c>
      <c r="M259" s="115"/>
      <c r="N259" s="116"/>
    </row>
    <row r="260" spans="2:15" x14ac:dyDescent="0.25">
      <c r="B260" s="114" t="s">
        <v>89</v>
      </c>
      <c r="C260" s="115">
        <v>0</v>
      </c>
      <c r="D260" s="116">
        <v>-1</v>
      </c>
      <c r="E260" s="115">
        <v>31</v>
      </c>
      <c r="F260" s="116" t="str">
        <f t="shared" si="21"/>
        <v>-</v>
      </c>
      <c r="G260" s="115">
        <v>14</v>
      </c>
      <c r="H260" s="116">
        <f t="shared" si="21"/>
        <v>-0.54838709677419351</v>
      </c>
      <c r="I260" s="115">
        <v>6</v>
      </c>
      <c r="J260" s="116">
        <f t="shared" si="21"/>
        <v>-0.5714285714285714</v>
      </c>
      <c r="K260" s="115">
        <v>10</v>
      </c>
      <c r="L260" s="116">
        <f t="shared" si="21"/>
        <v>0.66666666666666674</v>
      </c>
      <c r="M260" s="115"/>
      <c r="N260" s="116"/>
    </row>
    <row r="261" spans="2:15" x14ac:dyDescent="0.25">
      <c r="B261" s="114" t="s">
        <v>91</v>
      </c>
      <c r="C261" s="115">
        <v>4</v>
      </c>
      <c r="D261" s="116">
        <v>-0.75</v>
      </c>
      <c r="E261" s="115">
        <v>22</v>
      </c>
      <c r="F261" s="116">
        <f t="shared" si="21"/>
        <v>4.5</v>
      </c>
      <c r="G261" s="115">
        <v>12</v>
      </c>
      <c r="H261" s="116">
        <f t="shared" si="21"/>
        <v>-0.45454545454545459</v>
      </c>
      <c r="I261" s="115">
        <v>24</v>
      </c>
      <c r="J261" s="116">
        <f t="shared" si="21"/>
        <v>1</v>
      </c>
      <c r="K261" s="115">
        <v>38</v>
      </c>
      <c r="L261" s="116">
        <f t="shared" si="21"/>
        <v>0.58333333333333326</v>
      </c>
      <c r="M261" s="115"/>
      <c r="N261" s="116"/>
    </row>
    <row r="262" spans="2:15" x14ac:dyDescent="0.25">
      <c r="B262" s="114" t="s">
        <v>93</v>
      </c>
      <c r="C262" s="115">
        <v>2</v>
      </c>
      <c r="D262" s="116">
        <v>-0.9</v>
      </c>
      <c r="E262" s="115">
        <v>32</v>
      </c>
      <c r="F262" s="116">
        <f t="shared" si="21"/>
        <v>15</v>
      </c>
      <c r="G262" s="115">
        <v>22</v>
      </c>
      <c r="H262" s="116">
        <f t="shared" si="21"/>
        <v>-0.3125</v>
      </c>
      <c r="I262" s="115">
        <v>17</v>
      </c>
      <c r="J262" s="116">
        <f t="shared" si="21"/>
        <v>-0.22727272727272729</v>
      </c>
      <c r="K262" s="115">
        <v>4</v>
      </c>
      <c r="L262" s="116">
        <f t="shared" si="21"/>
        <v>-0.76470588235294112</v>
      </c>
      <c r="M262" s="115"/>
      <c r="N262" s="116"/>
    </row>
    <row r="263" spans="2:15" ht="15.75" x14ac:dyDescent="0.25">
      <c r="B263" s="117" t="s">
        <v>30</v>
      </c>
      <c r="C263" s="118">
        <v>124</v>
      </c>
      <c r="D263" s="119">
        <v>-0.19999999999999996</v>
      </c>
      <c r="E263" s="118">
        <v>105</v>
      </c>
      <c r="F263" s="119">
        <f t="shared" si="21"/>
        <v>-0.15322580645161288</v>
      </c>
      <c r="G263" s="118">
        <v>270</v>
      </c>
      <c r="H263" s="119">
        <f t="shared" si="21"/>
        <v>1.5714285714285716</v>
      </c>
      <c r="I263" s="118">
        <v>153</v>
      </c>
      <c r="J263" s="119">
        <f t="shared" si="21"/>
        <v>-0.43333333333333335</v>
      </c>
      <c r="K263" s="118">
        <v>230</v>
      </c>
      <c r="L263" s="119">
        <f t="shared" si="21"/>
        <v>0.50326797385620914</v>
      </c>
      <c r="M263" s="118">
        <v>22</v>
      </c>
      <c r="N263" s="119">
        <v>-0.62068965517241381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0"/>
    </row>
    <row r="268" spans="2:15" ht="48.75" customHeight="1" thickBot="1" x14ac:dyDescent="0.3">
      <c r="B268" s="264" t="s">
        <v>244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1" t="str">
        <f>C270</f>
        <v>Suecia</v>
      </c>
      <c r="C270" s="286" t="s">
        <v>131</v>
      </c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</row>
    <row r="271" spans="2:15" ht="22.5" thickTop="1" thickBot="1" x14ac:dyDescent="0.3">
      <c r="B271" s="109"/>
      <c r="C271" s="288">
        <f>C$7</f>
        <v>2020</v>
      </c>
      <c r="D271" s="289"/>
      <c r="E271" s="288">
        <f>E$7</f>
        <v>2021</v>
      </c>
      <c r="F271" s="289"/>
      <c r="G271" s="288">
        <f>G$7</f>
        <v>2022</v>
      </c>
      <c r="H271" s="289"/>
      <c r="I271" s="288">
        <f>I$7</f>
        <v>2023</v>
      </c>
      <c r="J271" s="289"/>
      <c r="K271" s="288">
        <f>K$7</f>
        <v>2024</v>
      </c>
      <c r="L271" s="289"/>
      <c r="M271" s="288">
        <f>M$7</f>
        <v>2025</v>
      </c>
      <c r="N271" s="289"/>
    </row>
    <row r="272" spans="2:15" ht="16.5" thickTop="1" thickBot="1" x14ac:dyDescent="0.3">
      <c r="B272" s="85"/>
      <c r="C272" s="111" t="s">
        <v>69</v>
      </c>
      <c r="D272" s="112" t="str">
        <f>CONCATENATE("var ",RIGHT(C271,2),"/",RIGHT(C271-1,2))</f>
        <v>var 20/19</v>
      </c>
      <c r="E272" s="113" t="s">
        <v>69</v>
      </c>
      <c r="F272" s="112" t="str">
        <f>CONCATENATE("var ",RIGHT(E271,2),"/",RIGHT(E271-1,2))</f>
        <v>var 21/20</v>
      </c>
      <c r="G272" s="113" t="s">
        <v>69</v>
      </c>
      <c r="H272" s="112" t="str">
        <f>CONCATENATE("var ",RIGHT(G271,2),"/",RIGHT(G271-1,2))</f>
        <v>var 22/21</v>
      </c>
      <c r="I272" s="113" t="s">
        <v>69</v>
      </c>
      <c r="J272" s="112" t="str">
        <f>CONCATENATE("var ",RIGHT(I271,2),"/",RIGHT(I271-1,2))</f>
        <v>var 23/22</v>
      </c>
      <c r="K272" s="113" t="s">
        <v>69</v>
      </c>
      <c r="L272" s="112" t="str">
        <f>CONCATENATE("var ",RIGHT(K271,2),"/",RIGHT(K271-1,2))</f>
        <v>var 24/23</v>
      </c>
      <c r="M272" s="113" t="s">
        <v>69</v>
      </c>
      <c r="N272" s="112" t="str">
        <f>CONCATENATE("var ",RIGHT(M271,2),"/",RIGHT(M271-1,2))</f>
        <v>var 25/24</v>
      </c>
    </row>
    <row r="273" spans="2:14" x14ac:dyDescent="0.25">
      <c r="B273" s="114" t="s">
        <v>71</v>
      </c>
      <c r="C273" s="115">
        <v>30</v>
      </c>
      <c r="D273" s="116">
        <v>0.875</v>
      </c>
      <c r="E273" s="115">
        <v>7</v>
      </c>
      <c r="F273" s="116">
        <f t="shared" ref="F273:L285" si="23">IFERROR(E273/C273-1,"-")</f>
        <v>-0.76666666666666661</v>
      </c>
      <c r="G273" s="115">
        <v>37</v>
      </c>
      <c r="H273" s="116">
        <f t="shared" si="23"/>
        <v>4.2857142857142856</v>
      </c>
      <c r="I273" s="115">
        <v>64</v>
      </c>
      <c r="J273" s="116">
        <f t="shared" si="23"/>
        <v>0.72972972972972983</v>
      </c>
      <c r="K273" s="115">
        <v>161</v>
      </c>
      <c r="L273" s="116">
        <f t="shared" si="23"/>
        <v>1.515625</v>
      </c>
      <c r="M273" s="115">
        <v>83</v>
      </c>
      <c r="N273" s="116">
        <f t="shared" ref="N273:N279" si="24">IFERROR(M273/K273-1,"-")</f>
        <v>-0.48447204968944102</v>
      </c>
    </row>
    <row r="274" spans="2:14" x14ac:dyDescent="0.25">
      <c r="B274" s="114" t="s">
        <v>73</v>
      </c>
      <c r="C274" s="115">
        <v>26</v>
      </c>
      <c r="D274" s="116">
        <v>-0.21212121212121215</v>
      </c>
      <c r="E274" s="115">
        <v>2</v>
      </c>
      <c r="F274" s="116">
        <f t="shared" si="23"/>
        <v>-0.92307692307692313</v>
      </c>
      <c r="G274" s="115">
        <v>10</v>
      </c>
      <c r="H274" s="116">
        <f t="shared" si="23"/>
        <v>4</v>
      </c>
      <c r="I274" s="115">
        <v>16</v>
      </c>
      <c r="J274" s="116">
        <f t="shared" si="23"/>
        <v>0.60000000000000009</v>
      </c>
      <c r="K274" s="115">
        <v>45</v>
      </c>
      <c r="L274" s="116">
        <f t="shared" si="23"/>
        <v>1.8125</v>
      </c>
      <c r="M274" s="115"/>
      <c r="N274" s="116"/>
    </row>
    <row r="275" spans="2:14" x14ac:dyDescent="0.25">
      <c r="B275" s="114" t="s">
        <v>75</v>
      </c>
      <c r="C275" s="115">
        <v>5</v>
      </c>
      <c r="D275" s="116">
        <v>-0.86842105263157898</v>
      </c>
      <c r="E275" s="115">
        <v>8</v>
      </c>
      <c r="F275" s="116">
        <f t="shared" si="23"/>
        <v>0.60000000000000009</v>
      </c>
      <c r="G275" s="115">
        <v>22</v>
      </c>
      <c r="H275" s="116">
        <f t="shared" si="23"/>
        <v>1.75</v>
      </c>
      <c r="I275" s="115">
        <v>38</v>
      </c>
      <c r="J275" s="116">
        <f t="shared" si="23"/>
        <v>0.72727272727272729</v>
      </c>
      <c r="K275" s="115">
        <v>35</v>
      </c>
      <c r="L275" s="116">
        <f t="shared" si="23"/>
        <v>-7.8947368421052655E-2</v>
      </c>
      <c r="M275" s="115"/>
      <c r="N275" s="116"/>
    </row>
    <row r="276" spans="2:14" x14ac:dyDescent="0.25">
      <c r="B276" s="114" t="s">
        <v>77</v>
      </c>
      <c r="C276" s="115">
        <v>0</v>
      </c>
      <c r="D276" s="116">
        <v>-1</v>
      </c>
      <c r="E276" s="115">
        <v>8</v>
      </c>
      <c r="F276" s="116" t="str">
        <f t="shared" si="23"/>
        <v>-</v>
      </c>
      <c r="G276" s="115">
        <v>2</v>
      </c>
      <c r="H276" s="116">
        <f t="shared" si="23"/>
        <v>-0.75</v>
      </c>
      <c r="I276" s="115">
        <v>22</v>
      </c>
      <c r="J276" s="116">
        <f t="shared" si="23"/>
        <v>10</v>
      </c>
      <c r="K276" s="115">
        <v>20</v>
      </c>
      <c r="L276" s="116">
        <f t="shared" si="23"/>
        <v>-9.0909090909090939E-2</v>
      </c>
      <c r="M276" s="115"/>
      <c r="N276" s="116"/>
    </row>
    <row r="277" spans="2:14" x14ac:dyDescent="0.25">
      <c r="B277" s="114" t="s">
        <v>79</v>
      </c>
      <c r="C277" s="115">
        <v>0</v>
      </c>
      <c r="D277" s="116">
        <v>-1</v>
      </c>
      <c r="E277" s="115">
        <v>12</v>
      </c>
      <c r="F277" s="116" t="str">
        <f t="shared" si="23"/>
        <v>-</v>
      </c>
      <c r="G277" s="115">
        <v>6</v>
      </c>
      <c r="H277" s="116">
        <f t="shared" si="23"/>
        <v>-0.5</v>
      </c>
      <c r="I277" s="115">
        <v>6</v>
      </c>
      <c r="J277" s="116">
        <f t="shared" si="23"/>
        <v>0</v>
      </c>
      <c r="K277" s="115">
        <v>4</v>
      </c>
      <c r="L277" s="116">
        <f t="shared" si="23"/>
        <v>-0.33333333333333337</v>
      </c>
      <c r="M277" s="115"/>
      <c r="N277" s="116"/>
    </row>
    <row r="278" spans="2:14" x14ac:dyDescent="0.25">
      <c r="B278" s="114" t="s">
        <v>81</v>
      </c>
      <c r="C278" s="115">
        <v>0</v>
      </c>
      <c r="D278" s="116">
        <v>-1</v>
      </c>
      <c r="E278" s="115">
        <v>5</v>
      </c>
      <c r="F278" s="116" t="str">
        <f t="shared" si="23"/>
        <v>-</v>
      </c>
      <c r="G278" s="115">
        <v>22</v>
      </c>
      <c r="H278" s="116">
        <f t="shared" si="23"/>
        <v>3.4000000000000004</v>
      </c>
      <c r="I278" s="115">
        <v>9</v>
      </c>
      <c r="J278" s="116">
        <f t="shared" si="23"/>
        <v>-0.59090909090909083</v>
      </c>
      <c r="K278" s="115">
        <v>0</v>
      </c>
      <c r="L278" s="116">
        <f t="shared" si="23"/>
        <v>-1</v>
      </c>
      <c r="M278" s="115"/>
      <c r="N278" s="116"/>
    </row>
    <row r="279" spans="2:14" x14ac:dyDescent="0.25">
      <c r="B279" s="114" t="s">
        <v>83</v>
      </c>
      <c r="C279" s="115">
        <v>0</v>
      </c>
      <c r="D279" s="116">
        <v>-1</v>
      </c>
      <c r="E279" s="115">
        <v>2</v>
      </c>
      <c r="F279" s="116" t="str">
        <f t="shared" si="23"/>
        <v>-</v>
      </c>
      <c r="G279" s="115">
        <v>4</v>
      </c>
      <c r="H279" s="116">
        <f t="shared" si="23"/>
        <v>1</v>
      </c>
      <c r="I279" s="115">
        <v>9</v>
      </c>
      <c r="J279" s="116">
        <f t="shared" si="23"/>
        <v>1.25</v>
      </c>
      <c r="K279" s="115">
        <v>2</v>
      </c>
      <c r="L279" s="116">
        <f t="shared" si="23"/>
        <v>-0.77777777777777779</v>
      </c>
      <c r="M279" s="115"/>
      <c r="N279" s="116"/>
    </row>
    <row r="280" spans="2:14" x14ac:dyDescent="0.25">
      <c r="B280" s="114" t="s">
        <v>85</v>
      </c>
      <c r="C280" s="115">
        <v>3</v>
      </c>
      <c r="D280" s="116">
        <v>-0.5714285714285714</v>
      </c>
      <c r="E280" s="115">
        <v>9</v>
      </c>
      <c r="F280" s="116">
        <f t="shared" si="23"/>
        <v>2</v>
      </c>
      <c r="G280" s="115">
        <v>5</v>
      </c>
      <c r="H280" s="116">
        <f t="shared" si="23"/>
        <v>-0.44444444444444442</v>
      </c>
      <c r="I280" s="115">
        <v>14</v>
      </c>
      <c r="J280" s="116">
        <f t="shared" si="23"/>
        <v>1.7999999999999998</v>
      </c>
      <c r="K280" s="115">
        <v>5</v>
      </c>
      <c r="L280" s="116">
        <f t="shared" si="23"/>
        <v>-0.64285714285714279</v>
      </c>
      <c r="M280" s="115"/>
      <c r="N280" s="116"/>
    </row>
    <row r="281" spans="2:14" x14ac:dyDescent="0.25">
      <c r="B281" s="114" t="s">
        <v>87</v>
      </c>
      <c r="C281" s="115">
        <v>2</v>
      </c>
      <c r="D281" s="116" t="s">
        <v>227</v>
      </c>
      <c r="E281" s="115">
        <v>10</v>
      </c>
      <c r="F281" s="116">
        <f t="shared" si="23"/>
        <v>4</v>
      </c>
      <c r="G281" s="115">
        <v>6</v>
      </c>
      <c r="H281" s="116">
        <f t="shared" si="23"/>
        <v>-0.4</v>
      </c>
      <c r="I281" s="115">
        <v>12</v>
      </c>
      <c r="J281" s="116">
        <f t="shared" si="23"/>
        <v>1</v>
      </c>
      <c r="K281" s="115">
        <v>10</v>
      </c>
      <c r="L281" s="116">
        <f t="shared" si="23"/>
        <v>-0.16666666666666663</v>
      </c>
      <c r="M281" s="115"/>
      <c r="N281" s="116"/>
    </row>
    <row r="282" spans="2:14" x14ac:dyDescent="0.25">
      <c r="B282" s="114" t="s">
        <v>89</v>
      </c>
      <c r="C282" s="115">
        <v>4</v>
      </c>
      <c r="D282" s="116">
        <v>-0.81818181818181812</v>
      </c>
      <c r="E282" s="115">
        <v>4</v>
      </c>
      <c r="F282" s="116">
        <f t="shared" si="23"/>
        <v>0</v>
      </c>
      <c r="G282" s="115">
        <v>11</v>
      </c>
      <c r="H282" s="116">
        <f t="shared" si="23"/>
        <v>1.75</v>
      </c>
      <c r="I282" s="115">
        <v>16</v>
      </c>
      <c r="J282" s="116">
        <f t="shared" si="23"/>
        <v>0.45454545454545459</v>
      </c>
      <c r="K282" s="115">
        <v>26</v>
      </c>
      <c r="L282" s="116">
        <f t="shared" si="23"/>
        <v>0.625</v>
      </c>
      <c r="M282" s="115"/>
      <c r="N282" s="116"/>
    </row>
    <row r="283" spans="2:14" x14ac:dyDescent="0.25">
      <c r="B283" s="114" t="s">
        <v>91</v>
      </c>
      <c r="C283" s="115">
        <v>12</v>
      </c>
      <c r="D283" s="116">
        <v>-0.80645161290322576</v>
      </c>
      <c r="E283" s="115">
        <v>13</v>
      </c>
      <c r="F283" s="116">
        <f t="shared" si="23"/>
        <v>8.3333333333333259E-2</v>
      </c>
      <c r="G283" s="115">
        <v>8</v>
      </c>
      <c r="H283" s="116">
        <f t="shared" si="23"/>
        <v>-0.38461538461538458</v>
      </c>
      <c r="I283" s="115">
        <v>32</v>
      </c>
      <c r="J283" s="116">
        <f t="shared" si="23"/>
        <v>3</v>
      </c>
      <c r="K283" s="115">
        <v>34</v>
      </c>
      <c r="L283" s="116">
        <f t="shared" si="23"/>
        <v>6.25E-2</v>
      </c>
      <c r="M283" s="115"/>
      <c r="N283" s="116"/>
    </row>
    <row r="284" spans="2:14" x14ac:dyDescent="0.25">
      <c r="B284" s="114" t="s">
        <v>93</v>
      </c>
      <c r="C284" s="115">
        <v>5</v>
      </c>
      <c r="D284" s="116">
        <v>-0.87804878048780488</v>
      </c>
      <c r="E284" s="115">
        <v>16</v>
      </c>
      <c r="F284" s="116">
        <f t="shared" si="23"/>
        <v>2.2000000000000002</v>
      </c>
      <c r="G284" s="115">
        <v>35</v>
      </c>
      <c r="H284" s="116">
        <f t="shared" si="23"/>
        <v>1.1875</v>
      </c>
      <c r="I284" s="115">
        <v>32</v>
      </c>
      <c r="J284" s="116">
        <f t="shared" si="23"/>
        <v>-8.5714285714285743E-2</v>
      </c>
      <c r="K284" s="115">
        <v>42</v>
      </c>
      <c r="L284" s="116">
        <f t="shared" si="23"/>
        <v>0.3125</v>
      </c>
      <c r="M284" s="115"/>
      <c r="N284" s="116"/>
    </row>
    <row r="285" spans="2:14" ht="15.75" x14ac:dyDescent="0.25">
      <c r="B285" s="117" t="s">
        <v>30</v>
      </c>
      <c r="C285" s="118">
        <v>89</v>
      </c>
      <c r="D285" s="119">
        <v>-0.67158671586715868</v>
      </c>
      <c r="E285" s="118">
        <v>96</v>
      </c>
      <c r="F285" s="119">
        <f t="shared" si="23"/>
        <v>7.8651685393258397E-2</v>
      </c>
      <c r="G285" s="118">
        <v>168</v>
      </c>
      <c r="H285" s="119">
        <f t="shared" si="23"/>
        <v>0.75</v>
      </c>
      <c r="I285" s="118">
        <v>270</v>
      </c>
      <c r="J285" s="119">
        <f t="shared" si="23"/>
        <v>0.60714285714285721</v>
      </c>
      <c r="K285" s="118">
        <v>384</v>
      </c>
      <c r="L285" s="119">
        <f t="shared" si="23"/>
        <v>0.42222222222222228</v>
      </c>
      <c r="M285" s="118">
        <v>83</v>
      </c>
      <c r="N285" s="119">
        <v>-0.48447204968944102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EB1A-D487-4B0C-BF2F-91A3C7796876}">
  <sheetPr codeName="Hoja9"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64" t="s">
        <v>233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86" t="s">
        <v>132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</row>
    <row r="7" spans="1:18" ht="22.5" thickTop="1" thickBot="1" x14ac:dyDescent="0.3">
      <c r="B7" s="109"/>
      <c r="C7" s="110">
        <v>2018</v>
      </c>
      <c r="D7" s="288">
        <v>2019</v>
      </c>
      <c r="E7" s="289"/>
      <c r="F7" s="288">
        <v>2020</v>
      </c>
      <c r="G7" s="289"/>
      <c r="H7" s="288">
        <v>2021</v>
      </c>
      <c r="I7" s="289"/>
      <c r="J7" s="288">
        <v>2022</v>
      </c>
      <c r="K7" s="289"/>
      <c r="L7" s="290">
        <v>2023</v>
      </c>
      <c r="M7" s="289"/>
      <c r="N7" s="290">
        <v>2024</v>
      </c>
      <c r="O7" s="291"/>
      <c r="P7" s="290">
        <v>2025</v>
      </c>
      <c r="Q7" s="291"/>
    </row>
    <row r="8" spans="1:18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136</v>
      </c>
      <c r="L8" s="113" t="s">
        <v>69</v>
      </c>
      <c r="M8" s="112" t="s">
        <v>245</v>
      </c>
      <c r="N8" s="113" t="s">
        <v>69</v>
      </c>
      <c r="O8" s="112" t="s">
        <v>246</v>
      </c>
      <c r="P8" s="113" t="s">
        <v>69</v>
      </c>
      <c r="Q8" s="112" t="s">
        <v>136</v>
      </c>
    </row>
    <row r="9" spans="1:18" x14ac:dyDescent="0.25">
      <c r="A9" s="1" t="s">
        <v>70</v>
      </c>
      <c r="B9" s="114" t="s">
        <v>71</v>
      </c>
      <c r="C9" s="115">
        <v>4847</v>
      </c>
      <c r="D9" s="115">
        <v>4716</v>
      </c>
      <c r="E9" s="116">
        <f t="shared" ref="E9:E21" si="0">D9/C9-1</f>
        <v>-2.7027027027026973E-2</v>
      </c>
      <c r="F9" s="115">
        <v>5197</v>
      </c>
      <c r="G9" s="116">
        <f>F9/D9-1</f>
        <v>0.10199321458863442</v>
      </c>
      <c r="H9" s="115">
        <v>1146</v>
      </c>
      <c r="I9" s="116">
        <f>IFERROR(H9/F9-1,"-")</f>
        <v>-0.77948816624975947</v>
      </c>
      <c r="J9" s="115">
        <v>3527</v>
      </c>
      <c r="K9" s="116">
        <f>IFERROR(J9/H9-1,"-")</f>
        <v>2.0776614310645725</v>
      </c>
      <c r="L9" s="115">
        <v>5390</v>
      </c>
      <c r="M9" s="116">
        <f t="shared" ref="M9:M21" si="1">IFERROR(L9/J9-1,"-")</f>
        <v>0.52821094414516589</v>
      </c>
      <c r="N9" s="115">
        <v>5217</v>
      </c>
      <c r="O9" s="116">
        <f>IFERROR(N9/L9-1,"-")</f>
        <v>-3.2096474953617782E-2</v>
      </c>
      <c r="P9" s="115">
        <v>5311</v>
      </c>
      <c r="Q9" s="116">
        <f t="shared" ref="Q9:Q20" si="2">IFERROR(P9/N9-1,"-")</f>
        <v>1.8018018018018056E-2</v>
      </c>
    </row>
    <row r="10" spans="1:18" x14ac:dyDescent="0.25">
      <c r="A10" s="1" t="s">
        <v>72</v>
      </c>
      <c r="B10" s="114" t="s">
        <v>73</v>
      </c>
      <c r="C10" s="115">
        <v>4884</v>
      </c>
      <c r="D10" s="115">
        <v>4935</v>
      </c>
      <c r="E10" s="116">
        <f t="shared" si="0"/>
        <v>1.0442260442260487E-2</v>
      </c>
      <c r="F10" s="115">
        <v>5359</v>
      </c>
      <c r="G10" s="116">
        <f t="shared" ref="G10:G20" si="3">F10/D10-1</f>
        <v>8.5916919959473148E-2</v>
      </c>
      <c r="H10" s="115">
        <v>1385</v>
      </c>
      <c r="I10" s="116">
        <f t="shared" ref="I10:I21" si="4">IFERROR(H10/F10-1,"-")</f>
        <v>-0.74155626049636125</v>
      </c>
      <c r="J10" s="115">
        <v>4177</v>
      </c>
      <c r="K10" s="116">
        <f t="shared" ref="K10:K21" si="5">IFERROR(J10/H10-1,"-")</f>
        <v>2.0158844765342958</v>
      </c>
      <c r="L10" s="115">
        <v>5270</v>
      </c>
      <c r="M10" s="116">
        <f t="shared" si="1"/>
        <v>0.2616710557816615</v>
      </c>
      <c r="N10" s="115">
        <v>4803</v>
      </c>
      <c r="O10" s="116">
        <f t="shared" ref="O10:O21" si="6">IFERROR(N10/L10-1,"-")</f>
        <v>-8.861480075901329E-2</v>
      </c>
      <c r="P10" s="115" t="s">
        <v>227</v>
      </c>
      <c r="Q10" s="116" t="str">
        <f t="shared" si="2"/>
        <v>-</v>
      </c>
    </row>
    <row r="11" spans="1:18" x14ac:dyDescent="0.25">
      <c r="A11" s="1" t="s">
        <v>74</v>
      </c>
      <c r="B11" s="114" t="s">
        <v>75</v>
      </c>
      <c r="C11" s="115">
        <v>5201</v>
      </c>
      <c r="D11" s="115">
        <v>5148</v>
      </c>
      <c r="E11" s="116">
        <f t="shared" si="0"/>
        <v>-1.0190348009998074E-2</v>
      </c>
      <c r="F11" s="115">
        <v>2198</v>
      </c>
      <c r="G11" s="116">
        <f t="shared" si="3"/>
        <v>-0.57303807303807308</v>
      </c>
      <c r="H11" s="115">
        <v>2288</v>
      </c>
      <c r="I11" s="116">
        <f t="shared" si="4"/>
        <v>4.0946314831665109E-2</v>
      </c>
      <c r="J11" s="115">
        <v>4740</v>
      </c>
      <c r="K11" s="116">
        <f t="shared" si="5"/>
        <v>1.0716783216783217</v>
      </c>
      <c r="L11" s="115">
        <v>5659</v>
      </c>
      <c r="M11" s="116">
        <f t="shared" si="1"/>
        <v>0.19388185654008439</v>
      </c>
      <c r="N11" s="115">
        <v>5168</v>
      </c>
      <c r="O11" s="116">
        <f t="shared" si="6"/>
        <v>-8.6764446015197061E-2</v>
      </c>
      <c r="P11" s="115" t="s">
        <v>227</v>
      </c>
      <c r="Q11" s="116" t="str">
        <f t="shared" si="2"/>
        <v>-</v>
      </c>
    </row>
    <row r="12" spans="1:18" x14ac:dyDescent="0.25">
      <c r="A12" s="1" t="s">
        <v>76</v>
      </c>
      <c r="B12" s="114" t="s">
        <v>77</v>
      </c>
      <c r="C12" s="115">
        <v>4789</v>
      </c>
      <c r="D12" s="115">
        <v>4194</v>
      </c>
      <c r="E12" s="116">
        <f t="shared" si="0"/>
        <v>-0.12424305700563787</v>
      </c>
      <c r="F12" s="115">
        <v>0</v>
      </c>
      <c r="G12" s="116">
        <f t="shared" si="3"/>
        <v>-1</v>
      </c>
      <c r="H12" s="115">
        <v>1830</v>
      </c>
      <c r="I12" s="116" t="str">
        <f t="shared" si="4"/>
        <v>-</v>
      </c>
      <c r="J12" s="115">
        <v>4075</v>
      </c>
      <c r="K12" s="116">
        <f t="shared" si="5"/>
        <v>1.2267759562841531</v>
      </c>
      <c r="L12" s="115">
        <v>5170</v>
      </c>
      <c r="M12" s="116">
        <f t="shared" si="1"/>
        <v>0.26871165644171779</v>
      </c>
      <c r="N12" s="115">
        <v>5054</v>
      </c>
      <c r="O12" s="116">
        <f t="shared" si="6"/>
        <v>-2.2437137330754364E-2</v>
      </c>
      <c r="P12" s="115" t="s">
        <v>227</v>
      </c>
      <c r="Q12" s="116" t="str">
        <f t="shared" si="2"/>
        <v>-</v>
      </c>
    </row>
    <row r="13" spans="1:18" x14ac:dyDescent="0.25">
      <c r="A13" s="1" t="s">
        <v>78</v>
      </c>
      <c r="B13" s="114" t="s">
        <v>79</v>
      </c>
      <c r="C13" s="115">
        <v>4097</v>
      </c>
      <c r="D13" s="115">
        <v>4065</v>
      </c>
      <c r="E13" s="116">
        <f t="shared" si="0"/>
        <v>-7.810593116914788E-3</v>
      </c>
      <c r="F13" s="115">
        <v>0</v>
      </c>
      <c r="G13" s="116">
        <f t="shared" si="3"/>
        <v>-1</v>
      </c>
      <c r="H13" s="115">
        <v>2659</v>
      </c>
      <c r="I13" s="116" t="str">
        <f t="shared" si="4"/>
        <v>-</v>
      </c>
      <c r="J13" s="115">
        <v>3632</v>
      </c>
      <c r="K13" s="116">
        <f t="shared" si="5"/>
        <v>0.365927040240692</v>
      </c>
      <c r="L13" s="115">
        <v>5013</v>
      </c>
      <c r="M13" s="116">
        <f t="shared" si="1"/>
        <v>0.38023127753303965</v>
      </c>
      <c r="N13" s="115">
        <v>4992</v>
      </c>
      <c r="O13" s="116">
        <f t="shared" si="6"/>
        <v>-4.1891083183722699E-3</v>
      </c>
      <c r="P13" s="115" t="s">
        <v>227</v>
      </c>
      <c r="Q13" s="116" t="str">
        <f t="shared" si="2"/>
        <v>-</v>
      </c>
    </row>
    <row r="14" spans="1:18" x14ac:dyDescent="0.25">
      <c r="A14" s="1" t="s">
        <v>80</v>
      </c>
      <c r="B14" s="114" t="s">
        <v>81</v>
      </c>
      <c r="C14" s="115">
        <v>4053</v>
      </c>
      <c r="D14" s="115">
        <v>3920</v>
      </c>
      <c r="E14" s="116">
        <f t="shared" si="0"/>
        <v>-3.2815198618307395E-2</v>
      </c>
      <c r="F14" s="115">
        <v>0</v>
      </c>
      <c r="G14" s="116">
        <f t="shared" si="3"/>
        <v>-1</v>
      </c>
      <c r="H14" s="115">
        <v>2494</v>
      </c>
      <c r="I14" s="116" t="str">
        <f t="shared" si="4"/>
        <v>-</v>
      </c>
      <c r="J14" s="115">
        <v>4520</v>
      </c>
      <c r="K14" s="116">
        <f t="shared" si="5"/>
        <v>0.81234963913392133</v>
      </c>
      <c r="L14" s="115">
        <v>4181</v>
      </c>
      <c r="M14" s="116">
        <f t="shared" si="1"/>
        <v>-7.4999999999999956E-2</v>
      </c>
      <c r="N14" s="115">
        <v>3964</v>
      </c>
      <c r="O14" s="116">
        <f t="shared" si="6"/>
        <v>-5.1901458981104986E-2</v>
      </c>
      <c r="P14" s="115" t="s">
        <v>227</v>
      </c>
      <c r="Q14" s="116" t="str">
        <f t="shared" si="2"/>
        <v>-</v>
      </c>
    </row>
    <row r="15" spans="1:18" x14ac:dyDescent="0.25">
      <c r="A15" s="1" t="s">
        <v>82</v>
      </c>
      <c r="B15" s="114" t="s">
        <v>83</v>
      </c>
      <c r="C15" s="115">
        <v>4147</v>
      </c>
      <c r="D15" s="115">
        <v>4387</v>
      </c>
      <c r="E15" s="116">
        <f t="shared" si="0"/>
        <v>5.7873161321437161E-2</v>
      </c>
      <c r="F15" s="115">
        <v>0</v>
      </c>
      <c r="G15" s="116">
        <f t="shared" si="3"/>
        <v>-1</v>
      </c>
      <c r="H15" s="115">
        <v>2428</v>
      </c>
      <c r="I15" s="116" t="str">
        <f t="shared" si="4"/>
        <v>-</v>
      </c>
      <c r="J15" s="115">
        <v>4275</v>
      </c>
      <c r="K15" s="116">
        <f t="shared" si="5"/>
        <v>0.76070840197693568</v>
      </c>
      <c r="L15" s="115">
        <v>4340</v>
      </c>
      <c r="M15" s="116">
        <f t="shared" si="1"/>
        <v>1.5204678362572999E-2</v>
      </c>
      <c r="N15" s="115">
        <v>4593</v>
      </c>
      <c r="O15" s="116">
        <f t="shared" si="6"/>
        <v>5.8294930875576023E-2</v>
      </c>
      <c r="P15" s="115" t="s">
        <v>227</v>
      </c>
      <c r="Q15" s="116" t="str">
        <f t="shared" si="2"/>
        <v>-</v>
      </c>
    </row>
    <row r="16" spans="1:18" x14ac:dyDescent="0.25">
      <c r="A16" s="1" t="s">
        <v>84</v>
      </c>
      <c r="B16" s="114" t="s">
        <v>85</v>
      </c>
      <c r="C16" s="115">
        <v>3443</v>
      </c>
      <c r="D16" s="115">
        <v>4223</v>
      </c>
      <c r="E16" s="116">
        <f t="shared" si="0"/>
        <v>0.22654661632297413</v>
      </c>
      <c r="F16" s="115">
        <v>2777</v>
      </c>
      <c r="G16" s="116">
        <f t="shared" si="3"/>
        <v>-0.34241060857210515</v>
      </c>
      <c r="H16" s="115">
        <v>2929</v>
      </c>
      <c r="I16" s="116">
        <f t="shared" si="4"/>
        <v>5.473532589124952E-2</v>
      </c>
      <c r="J16" s="115">
        <v>3932</v>
      </c>
      <c r="K16" s="116">
        <f t="shared" si="5"/>
        <v>0.34243769204506647</v>
      </c>
      <c r="L16" s="115">
        <v>4645</v>
      </c>
      <c r="M16" s="116">
        <f t="shared" si="1"/>
        <v>0.18133265513733465</v>
      </c>
      <c r="N16" s="115">
        <v>2899</v>
      </c>
      <c r="O16" s="116">
        <f t="shared" si="6"/>
        <v>-0.37588805166846073</v>
      </c>
      <c r="P16" s="115" t="s">
        <v>227</v>
      </c>
      <c r="Q16" s="116" t="str">
        <f t="shared" si="2"/>
        <v>-</v>
      </c>
    </row>
    <row r="17" spans="1:17" x14ac:dyDescent="0.25">
      <c r="A17" s="1" t="s">
        <v>86</v>
      </c>
      <c r="B17" s="114" t="s">
        <v>87</v>
      </c>
      <c r="C17" s="115">
        <v>3174</v>
      </c>
      <c r="D17" s="115">
        <v>3835</v>
      </c>
      <c r="E17" s="116">
        <f t="shared" si="0"/>
        <v>0.20825456836798995</v>
      </c>
      <c r="F17" s="115">
        <v>1764</v>
      </c>
      <c r="G17" s="116">
        <f t="shared" si="3"/>
        <v>-0.54002607561929594</v>
      </c>
      <c r="H17" s="115">
        <v>3914</v>
      </c>
      <c r="I17" s="116">
        <f t="shared" si="4"/>
        <v>1.2188208616780045</v>
      </c>
      <c r="J17" s="115">
        <v>4578</v>
      </c>
      <c r="K17" s="116">
        <f t="shared" si="5"/>
        <v>0.16964741951967288</v>
      </c>
      <c r="L17" s="115">
        <v>4521</v>
      </c>
      <c r="M17" s="116">
        <f t="shared" si="1"/>
        <v>-1.2450851900393189E-2</v>
      </c>
      <c r="N17" s="115">
        <v>5087</v>
      </c>
      <c r="O17" s="116">
        <f t="shared" si="6"/>
        <v>0.12519354125193538</v>
      </c>
      <c r="P17" s="115" t="s">
        <v>227</v>
      </c>
      <c r="Q17" s="116" t="str">
        <f t="shared" si="2"/>
        <v>-</v>
      </c>
    </row>
    <row r="18" spans="1:17" x14ac:dyDescent="0.25">
      <c r="A18" s="1" t="s">
        <v>88</v>
      </c>
      <c r="B18" s="114" t="s">
        <v>89</v>
      </c>
      <c r="C18" s="115">
        <v>4636</v>
      </c>
      <c r="D18" s="115">
        <v>4677</v>
      </c>
      <c r="E18" s="116">
        <f t="shared" si="0"/>
        <v>8.8438308886971129E-3</v>
      </c>
      <c r="F18" s="115">
        <v>1764</v>
      </c>
      <c r="G18" s="116">
        <f t="shared" si="3"/>
        <v>-0.62283515073765239</v>
      </c>
      <c r="H18" s="115">
        <v>3380</v>
      </c>
      <c r="I18" s="116">
        <f t="shared" si="4"/>
        <v>0.91609977324263037</v>
      </c>
      <c r="J18" s="115">
        <v>4025</v>
      </c>
      <c r="K18" s="116">
        <f t="shared" si="5"/>
        <v>0.19082840236686383</v>
      </c>
      <c r="L18" s="115">
        <v>4419</v>
      </c>
      <c r="M18" s="116">
        <f t="shared" si="1"/>
        <v>9.7888198757764E-2</v>
      </c>
      <c r="N18" s="115">
        <v>4919</v>
      </c>
      <c r="O18" s="116">
        <f t="shared" si="6"/>
        <v>0.11314777098891149</v>
      </c>
      <c r="P18" s="115" t="s">
        <v>227</v>
      </c>
      <c r="Q18" s="116" t="str">
        <f t="shared" si="2"/>
        <v>-</v>
      </c>
    </row>
    <row r="19" spans="1:17" x14ac:dyDescent="0.25">
      <c r="A19" s="1" t="s">
        <v>90</v>
      </c>
      <c r="B19" s="114" t="s">
        <v>91</v>
      </c>
      <c r="C19" s="115">
        <v>5331</v>
      </c>
      <c r="D19" s="115">
        <v>6020</v>
      </c>
      <c r="E19" s="116">
        <f t="shared" si="0"/>
        <v>0.12924404426936786</v>
      </c>
      <c r="F19" s="115">
        <v>1763</v>
      </c>
      <c r="G19" s="116">
        <f t="shared" si="3"/>
        <v>-0.70714285714285707</v>
      </c>
      <c r="H19" s="115">
        <v>4448</v>
      </c>
      <c r="I19" s="116">
        <f t="shared" si="4"/>
        <v>1.5229722064662505</v>
      </c>
      <c r="J19" s="115">
        <v>4838</v>
      </c>
      <c r="K19" s="116">
        <f t="shared" si="5"/>
        <v>8.7679856115107979E-2</v>
      </c>
      <c r="L19" s="115">
        <v>4964</v>
      </c>
      <c r="M19" s="116">
        <f t="shared" si="1"/>
        <v>2.6043819760231512E-2</v>
      </c>
      <c r="N19" s="115">
        <v>5464</v>
      </c>
      <c r="O19" s="116">
        <f t="shared" si="6"/>
        <v>0.10072522159548747</v>
      </c>
      <c r="P19" s="115" t="s">
        <v>227</v>
      </c>
      <c r="Q19" s="116" t="str">
        <f t="shared" si="2"/>
        <v>-</v>
      </c>
    </row>
    <row r="20" spans="1:17" x14ac:dyDescent="0.25">
      <c r="A20" s="1" t="s">
        <v>92</v>
      </c>
      <c r="B20" s="114" t="s">
        <v>93</v>
      </c>
      <c r="C20" s="115">
        <v>5384</v>
      </c>
      <c r="D20" s="115">
        <v>5767</v>
      </c>
      <c r="E20" s="116">
        <f t="shared" si="0"/>
        <v>7.113670133729566E-2</v>
      </c>
      <c r="F20" s="115">
        <v>1794</v>
      </c>
      <c r="G20" s="116">
        <f t="shared" si="3"/>
        <v>-0.6889197156233744</v>
      </c>
      <c r="H20" s="115">
        <v>4543</v>
      </c>
      <c r="I20" s="116">
        <f t="shared" si="4"/>
        <v>1.5323299888517279</v>
      </c>
      <c r="J20" s="115">
        <v>5166</v>
      </c>
      <c r="K20" s="116">
        <f t="shared" si="5"/>
        <v>0.13713405238828957</v>
      </c>
      <c r="L20" s="115">
        <v>4585</v>
      </c>
      <c r="M20" s="116">
        <f t="shared" si="1"/>
        <v>-0.11246612466124661</v>
      </c>
      <c r="N20" s="115">
        <v>5228</v>
      </c>
      <c r="O20" s="116">
        <f t="shared" si="6"/>
        <v>0.14023991275899683</v>
      </c>
      <c r="P20" s="115" t="s">
        <v>227</v>
      </c>
      <c r="Q20" s="116" t="str">
        <f t="shared" si="2"/>
        <v>-</v>
      </c>
    </row>
    <row r="21" spans="1:17" ht="15.75" x14ac:dyDescent="0.25">
      <c r="A21" s="1" t="s">
        <v>0</v>
      </c>
      <c r="B21" s="117" t="s">
        <v>30</v>
      </c>
      <c r="C21" s="118">
        <v>53986</v>
      </c>
      <c r="D21" s="118">
        <v>55887</v>
      </c>
      <c r="E21" s="119">
        <f t="shared" si="0"/>
        <v>3.521283295669253E-2</v>
      </c>
      <c r="F21" s="118">
        <v>24221</v>
      </c>
      <c r="G21" s="119">
        <f>F21/D21-1</f>
        <v>-0.56660761894537193</v>
      </c>
      <c r="H21" s="118">
        <v>33444</v>
      </c>
      <c r="I21" s="119">
        <f t="shared" si="4"/>
        <v>0.38078526898146237</v>
      </c>
      <c r="J21" s="118">
        <v>51485</v>
      </c>
      <c r="K21" s="119">
        <f t="shared" si="5"/>
        <v>0.53943906231312044</v>
      </c>
      <c r="L21" s="118">
        <v>58157</v>
      </c>
      <c r="M21" s="119">
        <f t="shared" si="1"/>
        <v>0.12959114305137409</v>
      </c>
      <c r="N21" s="118">
        <v>57388</v>
      </c>
      <c r="O21" s="119">
        <f t="shared" si="6"/>
        <v>-1.3222827862510056E-2</v>
      </c>
      <c r="P21" s="118">
        <v>5311</v>
      </c>
      <c r="Q21" s="119">
        <v>1.8018018018018056E-2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5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2CA6-6E5C-4D55-BAEF-BB7EE8EFBB3C}">
  <sheetPr codeName="Hoja21"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4" t="s">
        <v>247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86" t="s">
        <v>132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5" ht="22.5" thickTop="1" thickBot="1" x14ac:dyDescent="0.3">
      <c r="B7" s="109"/>
      <c r="C7" s="288">
        <f>E7-1</f>
        <v>2020</v>
      </c>
      <c r="D7" s="289"/>
      <c r="E7" s="290">
        <f t="shared" ref="E7" si="0">G7-1</f>
        <v>2021</v>
      </c>
      <c r="F7" s="289"/>
      <c r="G7" s="290">
        <f t="shared" ref="G7" si="1">I7-1</f>
        <v>2022</v>
      </c>
      <c r="H7" s="289"/>
      <c r="I7" s="290">
        <f t="shared" ref="I7" si="2">K7-1</f>
        <v>2023</v>
      </c>
      <c r="J7" s="289"/>
      <c r="K7" s="290">
        <f>M7-1</f>
        <v>2024</v>
      </c>
      <c r="L7" s="289"/>
      <c r="M7" s="290">
        <v>2025</v>
      </c>
      <c r="N7" s="291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",RIGHT(E7,2),"/",RIGHT(E7-1,2))</f>
        <v>var 21/20</v>
      </c>
      <c r="G8" s="113" t="s">
        <v>69</v>
      </c>
      <c r="H8" s="112" t="str">
        <f>CONCATENATE("var ",RIGHT(G7,2),"/",RIGHT(G7-1,2))</f>
        <v>var 22/21</v>
      </c>
      <c r="I8" s="113" t="s">
        <v>69</v>
      </c>
      <c r="J8" s="112" t="str">
        <f>CONCATENATE("var ",RIGHT(I7,2),"/",RIGHT(I7-1,2))</f>
        <v>var 23/22</v>
      </c>
      <c r="K8" s="113" t="s">
        <v>69</v>
      </c>
      <c r="L8" s="112" t="str">
        <f>CONCATENATE("var ",RIGHT(K7,2),"/",RIGHT(K7-1,2))</f>
        <v>var 24/23</v>
      </c>
      <c r="M8" s="113" t="s">
        <v>69</v>
      </c>
      <c r="N8" s="112" t="str">
        <f>CONCATENATE("var ",RIGHT(M7,2),"/",RIGHT(M7-1,2))</f>
        <v>var 25/24</v>
      </c>
    </row>
    <row r="9" spans="1:15" x14ac:dyDescent="0.25">
      <c r="A9" s="1" t="s">
        <v>70</v>
      </c>
      <c r="B9" s="114" t="s">
        <v>71</v>
      </c>
      <c r="C9" s="115">
        <v>5197</v>
      </c>
      <c r="D9" s="116">
        <v>0.10199321458863442</v>
      </c>
      <c r="E9" s="115">
        <v>1146</v>
      </c>
      <c r="F9" s="116">
        <f t="shared" ref="F9:L21" si="3">IFERROR(E9/C9-1,"-")</f>
        <v>-0.77948816624975947</v>
      </c>
      <c r="G9" s="115">
        <v>3527</v>
      </c>
      <c r="H9" s="116">
        <f t="shared" si="3"/>
        <v>2.0776614310645725</v>
      </c>
      <c r="I9" s="115">
        <v>5390</v>
      </c>
      <c r="J9" s="116">
        <f t="shared" si="3"/>
        <v>0.52821094414516589</v>
      </c>
      <c r="K9" s="115">
        <v>5217</v>
      </c>
      <c r="L9" s="116">
        <f t="shared" si="3"/>
        <v>-3.2096474953617782E-2</v>
      </c>
      <c r="M9" s="115">
        <v>5311</v>
      </c>
      <c r="N9" s="116">
        <f t="shared" ref="N9:N17" si="4">IFERROR(M9/K9-1,"-")</f>
        <v>1.8018018018018056E-2</v>
      </c>
    </row>
    <row r="10" spans="1:15" x14ac:dyDescent="0.25">
      <c r="A10" s="1" t="s">
        <v>72</v>
      </c>
      <c r="B10" s="114" t="s">
        <v>73</v>
      </c>
      <c r="C10" s="115">
        <v>5359</v>
      </c>
      <c r="D10" s="116">
        <v>8.5916919959473148E-2</v>
      </c>
      <c r="E10" s="115">
        <v>1385</v>
      </c>
      <c r="F10" s="116">
        <f t="shared" si="3"/>
        <v>-0.74155626049636125</v>
      </c>
      <c r="G10" s="115">
        <v>4177</v>
      </c>
      <c r="H10" s="116">
        <f t="shared" si="3"/>
        <v>2.0158844765342958</v>
      </c>
      <c r="I10" s="115">
        <v>5270</v>
      </c>
      <c r="J10" s="116">
        <f t="shared" si="3"/>
        <v>0.2616710557816615</v>
      </c>
      <c r="K10" s="115">
        <v>4803</v>
      </c>
      <c r="L10" s="116">
        <f t="shared" si="3"/>
        <v>-8.861480075901329E-2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2198</v>
      </c>
      <c r="D11" s="116">
        <v>-0.57303807303807308</v>
      </c>
      <c r="E11" s="115">
        <v>2288</v>
      </c>
      <c r="F11" s="116">
        <f t="shared" si="3"/>
        <v>4.0946314831665109E-2</v>
      </c>
      <c r="G11" s="115">
        <v>4740</v>
      </c>
      <c r="H11" s="116">
        <f t="shared" si="3"/>
        <v>1.0716783216783217</v>
      </c>
      <c r="I11" s="115">
        <v>5659</v>
      </c>
      <c r="J11" s="116">
        <f t="shared" si="3"/>
        <v>0.19388185654008439</v>
      </c>
      <c r="K11" s="115">
        <v>5168</v>
      </c>
      <c r="L11" s="116">
        <f t="shared" si="3"/>
        <v>-8.6764446015197061E-2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1830</v>
      </c>
      <c r="F12" s="116" t="str">
        <f t="shared" si="3"/>
        <v>-</v>
      </c>
      <c r="G12" s="115">
        <v>4075</v>
      </c>
      <c r="H12" s="116">
        <f t="shared" si="3"/>
        <v>1.2267759562841531</v>
      </c>
      <c r="I12" s="115">
        <v>5170</v>
      </c>
      <c r="J12" s="116">
        <f t="shared" si="3"/>
        <v>0.26871165644171779</v>
      </c>
      <c r="K12" s="115">
        <v>5054</v>
      </c>
      <c r="L12" s="116">
        <f t="shared" si="3"/>
        <v>-2.2437137330754364E-2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2659</v>
      </c>
      <c r="F13" s="116" t="str">
        <f t="shared" si="3"/>
        <v>-</v>
      </c>
      <c r="G13" s="115">
        <v>3632</v>
      </c>
      <c r="H13" s="116">
        <f t="shared" si="3"/>
        <v>0.365927040240692</v>
      </c>
      <c r="I13" s="115">
        <v>5013</v>
      </c>
      <c r="J13" s="116">
        <f t="shared" si="3"/>
        <v>0.38023127753303965</v>
      </c>
      <c r="K13" s="115">
        <v>4992</v>
      </c>
      <c r="L13" s="116">
        <f t="shared" si="3"/>
        <v>-4.1891083183722699E-3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2494</v>
      </c>
      <c r="F14" s="116" t="str">
        <f t="shared" si="3"/>
        <v>-</v>
      </c>
      <c r="G14" s="115">
        <v>4520</v>
      </c>
      <c r="H14" s="116">
        <f t="shared" si="3"/>
        <v>0.81234963913392133</v>
      </c>
      <c r="I14" s="115">
        <v>4181</v>
      </c>
      <c r="J14" s="116">
        <f t="shared" si="3"/>
        <v>-7.4999999999999956E-2</v>
      </c>
      <c r="K14" s="115">
        <v>3964</v>
      </c>
      <c r="L14" s="116">
        <f t="shared" si="3"/>
        <v>-5.1901458981104986E-2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2428</v>
      </c>
      <c r="F15" s="116" t="str">
        <f t="shared" si="3"/>
        <v>-</v>
      </c>
      <c r="G15" s="115">
        <v>4275</v>
      </c>
      <c r="H15" s="116">
        <f t="shared" si="3"/>
        <v>0.76070840197693568</v>
      </c>
      <c r="I15" s="115">
        <v>4340</v>
      </c>
      <c r="J15" s="116">
        <f t="shared" si="3"/>
        <v>1.5204678362572999E-2</v>
      </c>
      <c r="K15" s="115">
        <v>4593</v>
      </c>
      <c r="L15" s="116">
        <f t="shared" si="3"/>
        <v>5.8294930875576023E-2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2777</v>
      </c>
      <c r="D16" s="116">
        <v>-0.34241060857210515</v>
      </c>
      <c r="E16" s="115">
        <v>2929</v>
      </c>
      <c r="F16" s="116">
        <f t="shared" si="3"/>
        <v>5.473532589124952E-2</v>
      </c>
      <c r="G16" s="115">
        <v>3932</v>
      </c>
      <c r="H16" s="116">
        <f t="shared" si="3"/>
        <v>0.34243769204506647</v>
      </c>
      <c r="I16" s="115">
        <v>4645</v>
      </c>
      <c r="J16" s="116">
        <f t="shared" si="3"/>
        <v>0.18133265513733465</v>
      </c>
      <c r="K16" s="115">
        <v>2899</v>
      </c>
      <c r="L16" s="116">
        <f t="shared" si="3"/>
        <v>-0.37588805166846073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1764</v>
      </c>
      <c r="D17" s="116">
        <v>-0.54002607561929594</v>
      </c>
      <c r="E17" s="115">
        <v>3914</v>
      </c>
      <c r="F17" s="116">
        <f t="shared" si="3"/>
        <v>1.2188208616780045</v>
      </c>
      <c r="G17" s="115">
        <v>4578</v>
      </c>
      <c r="H17" s="116">
        <f t="shared" si="3"/>
        <v>0.16964741951967288</v>
      </c>
      <c r="I17" s="115">
        <v>4521</v>
      </c>
      <c r="J17" s="116">
        <f t="shared" si="3"/>
        <v>-1.2450851900393189E-2</v>
      </c>
      <c r="K17" s="115">
        <v>5087</v>
      </c>
      <c r="L17" s="116">
        <f t="shared" si="3"/>
        <v>0.12519354125193538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1764</v>
      </c>
      <c r="D18" s="116">
        <v>-0.62283515073765239</v>
      </c>
      <c r="E18" s="115">
        <v>3380</v>
      </c>
      <c r="F18" s="116">
        <f t="shared" si="3"/>
        <v>0.91609977324263037</v>
      </c>
      <c r="G18" s="115">
        <v>4025</v>
      </c>
      <c r="H18" s="116">
        <f t="shared" si="3"/>
        <v>0.19082840236686383</v>
      </c>
      <c r="I18" s="115">
        <v>4419</v>
      </c>
      <c r="J18" s="116">
        <f t="shared" si="3"/>
        <v>9.7888198757764E-2</v>
      </c>
      <c r="K18" s="115">
        <v>4919</v>
      </c>
      <c r="L18" s="116">
        <f t="shared" si="3"/>
        <v>0.11314777098891149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1763</v>
      </c>
      <c r="D19" s="116">
        <v>-0.70714285714285707</v>
      </c>
      <c r="E19" s="115">
        <v>4448</v>
      </c>
      <c r="F19" s="116">
        <f t="shared" si="3"/>
        <v>1.5229722064662505</v>
      </c>
      <c r="G19" s="115">
        <v>4838</v>
      </c>
      <c r="H19" s="116">
        <f t="shared" si="3"/>
        <v>8.7679856115107979E-2</v>
      </c>
      <c r="I19" s="115">
        <v>4964</v>
      </c>
      <c r="J19" s="116">
        <f t="shared" si="3"/>
        <v>2.6043819760231512E-2</v>
      </c>
      <c r="K19" s="115">
        <v>5464</v>
      </c>
      <c r="L19" s="116">
        <f t="shared" si="3"/>
        <v>0.10072522159548747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1794</v>
      </c>
      <c r="D20" s="116">
        <v>-0.6889197156233744</v>
      </c>
      <c r="E20" s="115">
        <v>4543</v>
      </c>
      <c r="F20" s="116">
        <f t="shared" si="3"/>
        <v>1.5323299888517279</v>
      </c>
      <c r="G20" s="115">
        <v>5166</v>
      </c>
      <c r="H20" s="116">
        <f t="shared" si="3"/>
        <v>0.13713405238828957</v>
      </c>
      <c r="I20" s="115">
        <v>4585</v>
      </c>
      <c r="J20" s="116">
        <f t="shared" si="3"/>
        <v>-0.11246612466124661</v>
      </c>
      <c r="K20" s="115">
        <v>5228</v>
      </c>
      <c r="L20" s="116">
        <f t="shared" si="3"/>
        <v>0.14023991275899683</v>
      </c>
      <c r="M20" s="115"/>
      <c r="N20" s="116"/>
    </row>
    <row r="21" spans="1:15" ht="15.75" x14ac:dyDescent="0.25">
      <c r="A21" s="1" t="s">
        <v>0</v>
      </c>
      <c r="B21" s="117" t="s">
        <v>30</v>
      </c>
      <c r="C21" s="118">
        <v>24221</v>
      </c>
      <c r="D21" s="119">
        <v>-0.56660761894537193</v>
      </c>
      <c r="E21" s="118">
        <v>33444</v>
      </c>
      <c r="F21" s="119">
        <f t="shared" si="3"/>
        <v>0.38078526898146237</v>
      </c>
      <c r="G21" s="118">
        <v>51485</v>
      </c>
      <c r="H21" s="119">
        <f t="shared" si="3"/>
        <v>0.53943906231312044</v>
      </c>
      <c r="I21" s="118">
        <v>58157</v>
      </c>
      <c r="J21" s="119">
        <f t="shared" si="3"/>
        <v>0.12959114305137409</v>
      </c>
      <c r="K21" s="118">
        <v>57388</v>
      </c>
      <c r="L21" s="119">
        <f t="shared" si="3"/>
        <v>-1.3222827862510056E-2</v>
      </c>
      <c r="M21" s="118">
        <v>5311</v>
      </c>
      <c r="N21" s="119">
        <v>1.8018018018018056E-2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</row>
    <row r="24" spans="1:15" x14ac:dyDescent="0.25">
      <c r="K24" s="120"/>
      <c r="N24" s="79"/>
    </row>
    <row r="26" spans="1:15" ht="48.75" customHeight="1" thickBot="1" x14ac:dyDescent="0.3">
      <c r="B26" s="264" t="s">
        <v>248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86" t="s">
        <v>137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15" ht="22.5" thickTop="1" thickBot="1" x14ac:dyDescent="0.3">
      <c r="B29" s="109"/>
      <c r="C29" s="288">
        <f>$C$7</f>
        <v>2020</v>
      </c>
      <c r="D29" s="289"/>
      <c r="E29" s="290">
        <f>$C$7</f>
        <v>2020</v>
      </c>
      <c r="F29" s="289"/>
      <c r="G29" s="290">
        <v>2022</v>
      </c>
      <c r="H29" s="289"/>
      <c r="I29" s="290">
        <v>2023</v>
      </c>
      <c r="J29" s="289"/>
      <c r="K29" s="290">
        <v>2024</v>
      </c>
      <c r="L29" s="289"/>
      <c r="M29" s="290">
        <v>2025</v>
      </c>
      <c r="N29" s="291"/>
    </row>
    <row r="30" spans="1:15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22/21</v>
      </c>
      <c r="I30" s="113" t="s">
        <v>69</v>
      </c>
      <c r="J30" s="112" t="str">
        <f>CONCATENATE("var ",RIGHT(I29,2),"/",RIGHT(I29-1,2))</f>
        <v>var 23/22</v>
      </c>
      <c r="K30" s="113" t="s">
        <v>69</v>
      </c>
      <c r="L30" s="112" t="str">
        <f>CONCATENATE("var ",RIGHT(K29,2),"/",RIGHT(K29-1,2))</f>
        <v>var 24/23</v>
      </c>
      <c r="M30" s="113" t="s">
        <v>69</v>
      </c>
      <c r="N30" s="112" t="str">
        <f>CONCATENATE("var ",RIGHT(M29,2),"/",RIGHT(M29-1,2))</f>
        <v>var 25/24</v>
      </c>
    </row>
    <row r="31" spans="1:15" x14ac:dyDescent="0.25">
      <c r="B31" s="114" t="s">
        <v>71</v>
      </c>
      <c r="C31" s="115">
        <v>5197</v>
      </c>
      <c r="D31" s="116">
        <v>0.10199321458863442</v>
      </c>
      <c r="E31" s="115">
        <v>5197</v>
      </c>
      <c r="F31" s="116">
        <f t="shared" ref="F31:L43" si="5">IFERROR(E31/C31-1,"-")</f>
        <v>0</v>
      </c>
      <c r="G31" s="115">
        <v>3527</v>
      </c>
      <c r="H31" s="116">
        <f t="shared" si="5"/>
        <v>-0.32133923417356169</v>
      </c>
      <c r="I31" s="115">
        <v>5390</v>
      </c>
      <c r="J31" s="116">
        <f t="shared" si="5"/>
        <v>0.52821094414516589</v>
      </c>
      <c r="K31" s="115">
        <v>5217</v>
      </c>
      <c r="L31" s="116">
        <f t="shared" si="5"/>
        <v>-3.2096474953617782E-2</v>
      </c>
      <c r="M31" s="115">
        <v>5311</v>
      </c>
      <c r="N31" s="116">
        <f t="shared" ref="N31:N39" si="6">IFERROR(M31/K31-1,"-")</f>
        <v>1.8018018018018056E-2</v>
      </c>
    </row>
    <row r="32" spans="1:15" x14ac:dyDescent="0.25">
      <c r="B32" s="114" t="s">
        <v>73</v>
      </c>
      <c r="C32" s="115">
        <v>5359</v>
      </c>
      <c r="D32" s="116">
        <v>8.5916919959473148E-2</v>
      </c>
      <c r="E32" s="115">
        <v>5359</v>
      </c>
      <c r="F32" s="116">
        <f t="shared" si="5"/>
        <v>0</v>
      </c>
      <c r="G32" s="115">
        <v>4177</v>
      </c>
      <c r="H32" s="116">
        <f t="shared" si="5"/>
        <v>-0.22056353797350248</v>
      </c>
      <c r="I32" s="115">
        <v>5270</v>
      </c>
      <c r="J32" s="116">
        <f t="shared" si="5"/>
        <v>0.2616710557816615</v>
      </c>
      <c r="K32" s="115">
        <v>4803</v>
      </c>
      <c r="L32" s="116">
        <f t="shared" si="5"/>
        <v>-8.861480075901329E-2</v>
      </c>
      <c r="M32" s="115"/>
      <c r="N32" s="116"/>
    </row>
    <row r="33" spans="2:15" x14ac:dyDescent="0.25">
      <c r="B33" s="114" t="s">
        <v>75</v>
      </c>
      <c r="C33" s="115">
        <v>2198</v>
      </c>
      <c r="D33" s="116">
        <v>-0.57303807303807308</v>
      </c>
      <c r="E33" s="115">
        <v>2198</v>
      </c>
      <c r="F33" s="116">
        <f t="shared" si="5"/>
        <v>0</v>
      </c>
      <c r="G33" s="115">
        <v>4740</v>
      </c>
      <c r="H33" s="116">
        <f t="shared" si="5"/>
        <v>1.1565059144676981</v>
      </c>
      <c r="I33" s="115">
        <v>5659</v>
      </c>
      <c r="J33" s="116">
        <f t="shared" si="5"/>
        <v>0.19388185654008439</v>
      </c>
      <c r="K33" s="115">
        <v>5168</v>
      </c>
      <c r="L33" s="116">
        <f t="shared" si="5"/>
        <v>-8.6764446015197061E-2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0</v>
      </c>
      <c r="F34" s="116" t="str">
        <f t="shared" si="5"/>
        <v>-</v>
      </c>
      <c r="G34" s="115">
        <v>4075</v>
      </c>
      <c r="H34" s="116" t="str">
        <f t="shared" si="5"/>
        <v>-</v>
      </c>
      <c r="I34" s="115">
        <v>5170</v>
      </c>
      <c r="J34" s="116">
        <f t="shared" si="5"/>
        <v>0.26871165644171779</v>
      </c>
      <c r="K34" s="115">
        <v>5054</v>
      </c>
      <c r="L34" s="116">
        <f t="shared" si="5"/>
        <v>-2.2437137330754364E-2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0</v>
      </c>
      <c r="F35" s="116" t="str">
        <f t="shared" si="5"/>
        <v>-</v>
      </c>
      <c r="G35" s="115">
        <v>3632</v>
      </c>
      <c r="H35" s="116" t="str">
        <f t="shared" si="5"/>
        <v>-</v>
      </c>
      <c r="I35" s="115">
        <v>5013</v>
      </c>
      <c r="J35" s="116">
        <f t="shared" si="5"/>
        <v>0.38023127753303965</v>
      </c>
      <c r="K35" s="115">
        <v>4992</v>
      </c>
      <c r="L35" s="116">
        <f t="shared" si="5"/>
        <v>-4.1891083183722699E-3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0</v>
      </c>
      <c r="F36" s="116" t="str">
        <f t="shared" si="5"/>
        <v>-</v>
      </c>
      <c r="G36" s="115">
        <v>4520</v>
      </c>
      <c r="H36" s="116" t="str">
        <f t="shared" si="5"/>
        <v>-</v>
      </c>
      <c r="I36" s="115">
        <v>4181</v>
      </c>
      <c r="J36" s="116">
        <f t="shared" si="5"/>
        <v>-7.4999999999999956E-2</v>
      </c>
      <c r="K36" s="115">
        <v>3964</v>
      </c>
      <c r="L36" s="116">
        <f t="shared" si="5"/>
        <v>-5.1901458981104986E-2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0</v>
      </c>
      <c r="F37" s="116" t="str">
        <f t="shared" si="5"/>
        <v>-</v>
      </c>
      <c r="G37" s="115">
        <v>4275</v>
      </c>
      <c r="H37" s="116" t="str">
        <f t="shared" si="5"/>
        <v>-</v>
      </c>
      <c r="I37" s="115">
        <v>4340</v>
      </c>
      <c r="J37" s="116">
        <f t="shared" si="5"/>
        <v>1.5204678362572999E-2</v>
      </c>
      <c r="K37" s="115">
        <v>4593</v>
      </c>
      <c r="L37" s="116">
        <f t="shared" si="5"/>
        <v>5.8294930875576023E-2</v>
      </c>
      <c r="M37" s="115"/>
      <c r="N37" s="116"/>
    </row>
    <row r="38" spans="2:15" x14ac:dyDescent="0.25">
      <c r="B38" s="114" t="s">
        <v>85</v>
      </c>
      <c r="C38" s="115">
        <v>2777</v>
      </c>
      <c r="D38" s="116">
        <v>-0.34241060857210515</v>
      </c>
      <c r="E38" s="115">
        <v>2777</v>
      </c>
      <c r="F38" s="116">
        <f t="shared" si="5"/>
        <v>0</v>
      </c>
      <c r="G38" s="115">
        <v>3932</v>
      </c>
      <c r="H38" s="116">
        <f t="shared" si="5"/>
        <v>0.41591645660785015</v>
      </c>
      <c r="I38" s="115">
        <v>4645</v>
      </c>
      <c r="J38" s="116">
        <f t="shared" si="5"/>
        <v>0.18133265513733465</v>
      </c>
      <c r="K38" s="115">
        <v>2899</v>
      </c>
      <c r="L38" s="116">
        <f t="shared" si="5"/>
        <v>-0.37588805166846073</v>
      </c>
      <c r="M38" s="115"/>
      <c r="N38" s="116"/>
    </row>
    <row r="39" spans="2:15" x14ac:dyDescent="0.25">
      <c r="B39" s="114" t="s">
        <v>87</v>
      </c>
      <c r="C39" s="115">
        <v>1764</v>
      </c>
      <c r="D39" s="116">
        <v>-0.54002607561929594</v>
      </c>
      <c r="E39" s="115">
        <v>1764</v>
      </c>
      <c r="F39" s="116">
        <f t="shared" si="5"/>
        <v>0</v>
      </c>
      <c r="G39" s="115">
        <v>4578</v>
      </c>
      <c r="H39" s="116">
        <f t="shared" si="5"/>
        <v>1.5952380952380953</v>
      </c>
      <c r="I39" s="115">
        <v>4521</v>
      </c>
      <c r="J39" s="116">
        <f t="shared" si="5"/>
        <v>-1.2450851900393189E-2</v>
      </c>
      <c r="K39" s="115">
        <v>5087</v>
      </c>
      <c r="L39" s="116">
        <f t="shared" si="5"/>
        <v>0.12519354125193538</v>
      </c>
      <c r="M39" s="115"/>
      <c r="N39" s="116"/>
    </row>
    <row r="40" spans="2:15" x14ac:dyDescent="0.25">
      <c r="B40" s="114" t="s">
        <v>89</v>
      </c>
      <c r="C40" s="115">
        <v>1764</v>
      </c>
      <c r="D40" s="116">
        <v>-0.62283515073765239</v>
      </c>
      <c r="E40" s="115">
        <v>1764</v>
      </c>
      <c r="F40" s="116">
        <f t="shared" si="5"/>
        <v>0</v>
      </c>
      <c r="G40" s="115">
        <v>4025</v>
      </c>
      <c r="H40" s="116">
        <f t="shared" si="5"/>
        <v>1.2817460317460316</v>
      </c>
      <c r="I40" s="115">
        <v>4419</v>
      </c>
      <c r="J40" s="116">
        <f t="shared" si="5"/>
        <v>9.7888198757764E-2</v>
      </c>
      <c r="K40" s="115">
        <v>4919</v>
      </c>
      <c r="L40" s="116">
        <f t="shared" si="5"/>
        <v>0.11314777098891149</v>
      </c>
      <c r="M40" s="115"/>
      <c r="N40" s="116"/>
    </row>
    <row r="41" spans="2:15" x14ac:dyDescent="0.25">
      <c r="B41" s="114" t="s">
        <v>91</v>
      </c>
      <c r="C41" s="115">
        <v>1763</v>
      </c>
      <c r="D41" s="116">
        <v>-0.70714285714285707</v>
      </c>
      <c r="E41" s="115">
        <v>1763</v>
      </c>
      <c r="F41" s="116">
        <f t="shared" si="5"/>
        <v>0</v>
      </c>
      <c r="G41" s="115">
        <v>4838</v>
      </c>
      <c r="H41" s="116">
        <f t="shared" si="5"/>
        <v>1.7441860465116279</v>
      </c>
      <c r="I41" s="115">
        <v>4964</v>
      </c>
      <c r="J41" s="116">
        <f t="shared" si="5"/>
        <v>2.6043819760231512E-2</v>
      </c>
      <c r="K41" s="115">
        <v>5464</v>
      </c>
      <c r="L41" s="116">
        <f t="shared" si="5"/>
        <v>0.10072522159548747</v>
      </c>
      <c r="M41" s="115"/>
      <c r="N41" s="116"/>
    </row>
    <row r="42" spans="2:15" x14ac:dyDescent="0.25">
      <c r="B42" s="114" t="s">
        <v>93</v>
      </c>
      <c r="C42" s="115">
        <v>1794</v>
      </c>
      <c r="D42" s="116">
        <v>-0.6889197156233744</v>
      </c>
      <c r="E42" s="115">
        <v>1794</v>
      </c>
      <c r="F42" s="116">
        <f t="shared" si="5"/>
        <v>0</v>
      </c>
      <c r="G42" s="115">
        <v>5166</v>
      </c>
      <c r="H42" s="116">
        <f t="shared" si="5"/>
        <v>1.8795986622073579</v>
      </c>
      <c r="I42" s="115">
        <v>4585</v>
      </c>
      <c r="J42" s="116">
        <f t="shared" si="5"/>
        <v>-0.11246612466124661</v>
      </c>
      <c r="K42" s="115">
        <v>5228</v>
      </c>
      <c r="L42" s="116">
        <f t="shared" si="5"/>
        <v>0.14023991275899683</v>
      </c>
      <c r="M42" s="115"/>
      <c r="N42" s="116"/>
    </row>
    <row r="43" spans="2:15" ht="15.75" x14ac:dyDescent="0.25">
      <c r="B43" s="117" t="s">
        <v>30</v>
      </c>
      <c r="C43" s="118">
        <v>24221</v>
      </c>
      <c r="D43" s="119">
        <v>-0.56660761894537193</v>
      </c>
      <c r="E43" s="118">
        <v>24221</v>
      </c>
      <c r="F43" s="119">
        <f t="shared" si="5"/>
        <v>0</v>
      </c>
      <c r="G43" s="118">
        <v>51485</v>
      </c>
      <c r="H43" s="119">
        <f t="shared" si="5"/>
        <v>1.1256347797365924</v>
      </c>
      <c r="I43" s="118">
        <v>58157</v>
      </c>
      <c r="J43" s="119">
        <f t="shared" si="5"/>
        <v>0.12959114305137409</v>
      </c>
      <c r="K43" s="118">
        <v>57388</v>
      </c>
      <c r="L43" s="119">
        <f t="shared" si="5"/>
        <v>-1.3222827862510056E-2</v>
      </c>
      <c r="M43" s="118">
        <v>5311</v>
      </c>
      <c r="N43" s="119">
        <v>1.8018018018018056E-2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64" t="s">
        <v>249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86" t="s">
        <v>61</v>
      </c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5" ht="22.5" thickTop="1" thickBot="1" x14ac:dyDescent="0.3">
      <c r="B51" s="109"/>
      <c r="C51" s="288">
        <f>$C$7</f>
        <v>2020</v>
      </c>
      <c r="D51" s="289"/>
      <c r="E51" s="290">
        <f>$C$7</f>
        <v>2020</v>
      </c>
      <c r="F51" s="289"/>
      <c r="G51" s="290">
        <v>2022</v>
      </c>
      <c r="H51" s="289"/>
      <c r="I51" s="290">
        <v>2023</v>
      </c>
      <c r="J51" s="289"/>
      <c r="K51" s="290">
        <v>2024</v>
      </c>
      <c r="L51" s="289"/>
      <c r="M51" s="290">
        <v>2025</v>
      </c>
      <c r="N51" s="291"/>
    </row>
    <row r="52" spans="1:15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22/21</v>
      </c>
      <c r="I52" s="113" t="s">
        <v>69</v>
      </c>
      <c r="J52" s="112" t="str">
        <f>CONCATENATE("var ",RIGHT(I51,2),"/",RIGHT(I51-1,2))</f>
        <v>var 23/22</v>
      </c>
      <c r="K52" s="113" t="s">
        <v>69</v>
      </c>
      <c r="L52" s="112" t="str">
        <f>CONCATENATE("var ",RIGHT(K51,2),"/",RIGHT(K51-1,2))</f>
        <v>var 24/23</v>
      </c>
      <c r="M52" s="113" t="s">
        <v>69</v>
      </c>
      <c r="N52" s="112" t="str">
        <f>CONCATENATE("var ",RIGHT(M51,2),"/",RIGHT(M51-1,2))</f>
        <v>var 25/24</v>
      </c>
    </row>
    <row r="53" spans="1:15" x14ac:dyDescent="0.25">
      <c r="A53" s="1">
        <v>1</v>
      </c>
      <c r="B53" s="114" t="s">
        <v>71</v>
      </c>
      <c r="C53" s="115">
        <v>3703</v>
      </c>
      <c r="D53" s="116">
        <v>1.0368349249658904E-2</v>
      </c>
      <c r="E53" s="115">
        <v>3703</v>
      </c>
      <c r="F53" s="116">
        <f t="shared" ref="F53:L65" si="7">IFERROR(E53/C53-1,"-")</f>
        <v>0</v>
      </c>
      <c r="G53" s="115">
        <v>0</v>
      </c>
      <c r="H53" s="116">
        <f t="shared" si="7"/>
        <v>-1</v>
      </c>
      <c r="I53" s="115">
        <v>4641</v>
      </c>
      <c r="J53" s="116" t="str">
        <f t="shared" si="7"/>
        <v>-</v>
      </c>
      <c r="K53" s="115">
        <v>4486</v>
      </c>
      <c r="L53" s="116">
        <f t="shared" si="7"/>
        <v>-3.3397974574445155E-2</v>
      </c>
      <c r="M53" s="115">
        <v>4485</v>
      </c>
      <c r="N53" s="116">
        <f t="shared" ref="N53:N64" si="8">IFERROR(M53/K53-1,"-")</f>
        <v>-2.2291573785104823E-4</v>
      </c>
    </row>
    <row r="54" spans="1:15" x14ac:dyDescent="0.25">
      <c r="A54" s="1">
        <v>2</v>
      </c>
      <c r="B54" s="114" t="s">
        <v>73</v>
      </c>
      <c r="C54" s="115">
        <v>3601</v>
      </c>
      <c r="D54" s="116">
        <v>-5.4607508532423243E-2</v>
      </c>
      <c r="E54" s="115">
        <v>3601</v>
      </c>
      <c r="F54" s="116">
        <f t="shared" si="7"/>
        <v>0</v>
      </c>
      <c r="G54" s="115">
        <v>0</v>
      </c>
      <c r="H54" s="116">
        <f t="shared" si="7"/>
        <v>-1</v>
      </c>
      <c r="I54" s="115">
        <v>4493</v>
      </c>
      <c r="J54" s="116" t="str">
        <f t="shared" si="7"/>
        <v>-</v>
      </c>
      <c r="K54" s="115">
        <v>4023</v>
      </c>
      <c r="L54" s="116">
        <f t="shared" si="7"/>
        <v>-0.10460716670376136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1389</v>
      </c>
      <c r="D55" s="116">
        <v>-0.62821199143468953</v>
      </c>
      <c r="E55" s="115">
        <v>1389</v>
      </c>
      <c r="F55" s="116">
        <f t="shared" si="7"/>
        <v>0</v>
      </c>
      <c r="G55" s="115">
        <v>0</v>
      </c>
      <c r="H55" s="116">
        <f t="shared" si="7"/>
        <v>-1</v>
      </c>
      <c r="I55" s="115">
        <v>4830</v>
      </c>
      <c r="J55" s="116" t="str">
        <f t="shared" si="7"/>
        <v>-</v>
      </c>
      <c r="K55" s="115">
        <v>4388</v>
      </c>
      <c r="L55" s="116">
        <f t="shared" si="7"/>
        <v>-9.1511387163561109E-2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0</v>
      </c>
      <c r="F56" s="116" t="str">
        <f t="shared" si="7"/>
        <v>-</v>
      </c>
      <c r="G56" s="115">
        <v>3637</v>
      </c>
      <c r="H56" s="116" t="str">
        <f t="shared" si="7"/>
        <v>-</v>
      </c>
      <c r="I56" s="115">
        <v>4467</v>
      </c>
      <c r="J56" s="116">
        <f t="shared" si="7"/>
        <v>0.22821006323893323</v>
      </c>
      <c r="K56" s="115">
        <v>4407</v>
      </c>
      <c r="L56" s="116">
        <f t="shared" si="7"/>
        <v>-1.3431833445265329E-2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0</v>
      </c>
      <c r="F57" s="116" t="str">
        <f t="shared" si="7"/>
        <v>-</v>
      </c>
      <c r="G57" s="115">
        <v>3101</v>
      </c>
      <c r="H57" s="116" t="str">
        <f t="shared" si="7"/>
        <v>-</v>
      </c>
      <c r="I57" s="115">
        <v>4524</v>
      </c>
      <c r="J57" s="116">
        <f t="shared" si="7"/>
        <v>0.45888423089326014</v>
      </c>
      <c r="K57" s="115">
        <v>4496</v>
      </c>
      <c r="L57" s="116">
        <f t="shared" si="7"/>
        <v>-6.1892130857648109E-3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0</v>
      </c>
      <c r="F58" s="116" t="str">
        <f t="shared" si="7"/>
        <v>-</v>
      </c>
      <c r="G58" s="115">
        <v>4107</v>
      </c>
      <c r="H58" s="116" t="str">
        <f t="shared" si="7"/>
        <v>-</v>
      </c>
      <c r="I58" s="115">
        <v>3719</v>
      </c>
      <c r="J58" s="116">
        <f t="shared" si="7"/>
        <v>-9.4472851229608024E-2</v>
      </c>
      <c r="K58" s="115">
        <v>3480</v>
      </c>
      <c r="L58" s="116">
        <f t="shared" si="7"/>
        <v>-6.426458725463835E-2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0</v>
      </c>
      <c r="F59" s="116" t="str">
        <f t="shared" si="7"/>
        <v>-</v>
      </c>
      <c r="G59" s="115">
        <v>3890</v>
      </c>
      <c r="H59" s="116" t="str">
        <f t="shared" si="7"/>
        <v>-</v>
      </c>
      <c r="I59" s="115">
        <v>0</v>
      </c>
      <c r="J59" s="116">
        <f t="shared" si="7"/>
        <v>-1</v>
      </c>
      <c r="K59" s="115">
        <v>3932</v>
      </c>
      <c r="L59" s="116" t="str">
        <f t="shared" si="7"/>
        <v>-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0</v>
      </c>
      <c r="D60" s="116">
        <v>-1</v>
      </c>
      <c r="E60" s="115">
        <v>0</v>
      </c>
      <c r="F60" s="116" t="str">
        <f t="shared" si="7"/>
        <v>-</v>
      </c>
      <c r="G60" s="115">
        <v>3368</v>
      </c>
      <c r="H60" s="116" t="str">
        <f t="shared" si="7"/>
        <v>-</v>
      </c>
      <c r="I60" s="115">
        <v>0</v>
      </c>
      <c r="J60" s="116">
        <f t="shared" si="7"/>
        <v>-1</v>
      </c>
      <c r="K60" s="115">
        <v>2669</v>
      </c>
      <c r="L60" s="116" t="str">
        <f t="shared" si="7"/>
        <v>-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0</v>
      </c>
      <c r="D61" s="116">
        <v>-1</v>
      </c>
      <c r="E61" s="115">
        <v>0</v>
      </c>
      <c r="F61" s="116" t="str">
        <f t="shared" si="7"/>
        <v>-</v>
      </c>
      <c r="G61" s="115">
        <v>4017</v>
      </c>
      <c r="H61" s="116" t="str">
        <f t="shared" si="7"/>
        <v>-</v>
      </c>
      <c r="I61" s="115">
        <v>4039</v>
      </c>
      <c r="J61" s="116">
        <f t="shared" si="7"/>
        <v>5.4767239233257659E-3</v>
      </c>
      <c r="K61" s="115">
        <v>4491</v>
      </c>
      <c r="L61" s="116">
        <f t="shared" si="7"/>
        <v>0.11190888833869761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0</v>
      </c>
      <c r="D62" s="116">
        <v>-1</v>
      </c>
      <c r="E62" s="115">
        <v>0</v>
      </c>
      <c r="F62" s="116" t="str">
        <f t="shared" si="7"/>
        <v>-</v>
      </c>
      <c r="G62" s="115">
        <v>3524</v>
      </c>
      <c r="H62" s="116" t="str">
        <f t="shared" si="7"/>
        <v>-</v>
      </c>
      <c r="I62" s="115">
        <v>3716</v>
      </c>
      <c r="J62" s="116">
        <f t="shared" si="7"/>
        <v>5.4483541430192961E-2</v>
      </c>
      <c r="K62" s="115">
        <v>4146</v>
      </c>
      <c r="L62" s="116">
        <f t="shared" si="7"/>
        <v>0.11571582346609266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0</v>
      </c>
      <c r="D63" s="116">
        <v>-1</v>
      </c>
      <c r="E63" s="115">
        <v>0</v>
      </c>
      <c r="F63" s="116" t="str">
        <f t="shared" si="7"/>
        <v>-</v>
      </c>
      <c r="G63" s="115">
        <v>4148</v>
      </c>
      <c r="H63" s="116" t="str">
        <f t="shared" si="7"/>
        <v>-</v>
      </c>
      <c r="I63" s="115">
        <v>4138</v>
      </c>
      <c r="J63" s="116">
        <f t="shared" si="7"/>
        <v>-2.4108003857280513E-3</v>
      </c>
      <c r="K63" s="115">
        <v>4532</v>
      </c>
      <c r="L63" s="116">
        <f t="shared" si="7"/>
        <v>9.5215079748670828E-2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0</v>
      </c>
      <c r="D64" s="116">
        <v>-1</v>
      </c>
      <c r="E64" s="115">
        <v>0</v>
      </c>
      <c r="F64" s="116" t="str">
        <f t="shared" si="7"/>
        <v>-</v>
      </c>
      <c r="G64" s="115">
        <v>4483</v>
      </c>
      <c r="H64" s="116" t="str">
        <f t="shared" si="7"/>
        <v>-</v>
      </c>
      <c r="I64" s="115">
        <v>3751</v>
      </c>
      <c r="J64" s="116">
        <f t="shared" si="7"/>
        <v>-0.16328351550301134</v>
      </c>
      <c r="K64" s="115">
        <v>4415</v>
      </c>
      <c r="L64" s="116">
        <f t="shared" si="7"/>
        <v>0.17701946147693959</v>
      </c>
      <c r="M64" s="115"/>
      <c r="N64" s="116"/>
    </row>
    <row r="65" spans="1:15" ht="15.75" x14ac:dyDescent="0.25">
      <c r="B65" s="117" t="s">
        <v>30</v>
      </c>
      <c r="C65" s="118">
        <v>0</v>
      </c>
      <c r="D65" s="119">
        <v>-1</v>
      </c>
      <c r="E65" s="118">
        <v>0</v>
      </c>
      <c r="F65" s="119" t="str">
        <f t="shared" si="7"/>
        <v>-</v>
      </c>
      <c r="G65" s="118">
        <v>46354</v>
      </c>
      <c r="H65" s="119" t="str">
        <f t="shared" si="7"/>
        <v>-</v>
      </c>
      <c r="I65" s="118">
        <v>50550</v>
      </c>
      <c r="J65" s="119">
        <f t="shared" si="7"/>
        <v>9.0520774906156953E-2</v>
      </c>
      <c r="K65" s="118">
        <v>49465</v>
      </c>
      <c r="L65" s="119">
        <f t="shared" si="7"/>
        <v>-2.1463897131552945E-2</v>
      </c>
      <c r="M65" s="118">
        <v>4485</v>
      </c>
      <c r="N65" s="119">
        <v>-2.2291573785104823E-4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4" t="s">
        <v>250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86" t="s">
        <v>62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5" ht="22.5" thickTop="1" thickBot="1" x14ac:dyDescent="0.3">
      <c r="B73" s="109"/>
      <c r="C73" s="288">
        <f>$C$7</f>
        <v>2020</v>
      </c>
      <c r="D73" s="289"/>
      <c r="E73" s="290">
        <f>$C$7</f>
        <v>2020</v>
      </c>
      <c r="F73" s="289"/>
      <c r="G73" s="290">
        <v>2022</v>
      </c>
      <c r="H73" s="289"/>
      <c r="I73" s="290">
        <v>2023</v>
      </c>
      <c r="J73" s="289"/>
      <c r="K73" s="290">
        <v>2024</v>
      </c>
      <c r="L73" s="289"/>
      <c r="M73" s="290">
        <v>2025</v>
      </c>
      <c r="N73" s="291"/>
    </row>
    <row r="74" spans="1:15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22/21</v>
      </c>
      <c r="I74" s="113" t="s">
        <v>69</v>
      </c>
      <c r="J74" s="112" t="str">
        <f>CONCATENATE("var ",RIGHT(I73,2),"/",RIGHT(I73-1,2))</f>
        <v>var 23/22</v>
      </c>
      <c r="K74" s="113" t="s">
        <v>69</v>
      </c>
      <c r="L74" s="112" t="str">
        <f>CONCATENATE("var ",RIGHT(K73,2),"/",RIGHT(K73-1,2))</f>
        <v>var 24/23</v>
      </c>
      <c r="M74" s="113" t="s">
        <v>69</v>
      </c>
      <c r="N74" s="112" t="str">
        <f>CONCATENATE("var ",RIGHT(M73,2),"/",RIGHT(M73-1,2))</f>
        <v>var 25/24</v>
      </c>
    </row>
    <row r="75" spans="1:15" x14ac:dyDescent="0.25">
      <c r="A75" s="1">
        <v>1</v>
      </c>
      <c r="B75" s="114" t="s">
        <v>71</v>
      </c>
      <c r="C75" s="115">
        <v>1494</v>
      </c>
      <c r="D75" s="116">
        <v>0.42150333016175079</v>
      </c>
      <c r="E75" s="115">
        <v>1494</v>
      </c>
      <c r="F75" s="116">
        <f t="shared" ref="F75:L87" si="9">IFERROR(E75/C75-1,"-")</f>
        <v>0</v>
      </c>
      <c r="G75" s="115">
        <v>0</v>
      </c>
      <c r="H75" s="116">
        <f t="shared" si="9"/>
        <v>-1</v>
      </c>
      <c r="I75" s="115">
        <v>749</v>
      </c>
      <c r="J75" s="116" t="str">
        <f t="shared" si="9"/>
        <v>-</v>
      </c>
      <c r="K75" s="115">
        <v>731</v>
      </c>
      <c r="L75" s="116">
        <f t="shared" si="9"/>
        <v>-2.4032042723631464E-2</v>
      </c>
      <c r="M75" s="115">
        <v>826</v>
      </c>
      <c r="N75" s="116">
        <f t="shared" ref="N75:N86" si="10">IFERROR(M75/K75-1,"-")</f>
        <v>0.12995896032831733</v>
      </c>
    </row>
    <row r="76" spans="1:15" x14ac:dyDescent="0.25">
      <c r="A76" s="1">
        <v>2</v>
      </c>
      <c r="B76" s="114" t="s">
        <v>73</v>
      </c>
      <c r="C76" s="115">
        <v>1758</v>
      </c>
      <c r="D76" s="116">
        <v>0.56127886323268217</v>
      </c>
      <c r="E76" s="115">
        <v>1758</v>
      </c>
      <c r="F76" s="116">
        <f t="shared" si="9"/>
        <v>0</v>
      </c>
      <c r="G76" s="115">
        <v>0</v>
      </c>
      <c r="H76" s="116">
        <f t="shared" si="9"/>
        <v>-1</v>
      </c>
      <c r="I76" s="115">
        <v>777</v>
      </c>
      <c r="J76" s="116" t="str">
        <f t="shared" si="9"/>
        <v>-</v>
      </c>
      <c r="K76" s="115">
        <v>780</v>
      </c>
      <c r="L76" s="116">
        <f t="shared" si="9"/>
        <v>3.8610038610038533E-3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809</v>
      </c>
      <c r="D77" s="116">
        <v>-0.42705382436260619</v>
      </c>
      <c r="E77" s="115">
        <v>809</v>
      </c>
      <c r="F77" s="116">
        <f t="shared" si="9"/>
        <v>0</v>
      </c>
      <c r="G77" s="115">
        <v>0</v>
      </c>
      <c r="H77" s="116">
        <f t="shared" si="9"/>
        <v>-1</v>
      </c>
      <c r="I77" s="115">
        <v>829</v>
      </c>
      <c r="J77" s="116" t="str">
        <f t="shared" si="9"/>
        <v>-</v>
      </c>
      <c r="K77" s="115">
        <v>780</v>
      </c>
      <c r="L77" s="116">
        <f t="shared" si="9"/>
        <v>-5.9107358262967424E-2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0</v>
      </c>
      <c r="F78" s="116" t="str">
        <f t="shared" si="9"/>
        <v>-</v>
      </c>
      <c r="G78" s="115">
        <v>438</v>
      </c>
      <c r="H78" s="116" t="str">
        <f t="shared" si="9"/>
        <v>-</v>
      </c>
      <c r="I78" s="115">
        <v>703</v>
      </c>
      <c r="J78" s="116">
        <f t="shared" si="9"/>
        <v>0.60502283105022836</v>
      </c>
      <c r="K78" s="115">
        <v>647</v>
      </c>
      <c r="L78" s="116">
        <f t="shared" si="9"/>
        <v>-7.9658605974395447E-2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0</v>
      </c>
      <c r="F79" s="116" t="str">
        <f t="shared" si="9"/>
        <v>-</v>
      </c>
      <c r="G79" s="115">
        <v>531</v>
      </c>
      <c r="H79" s="116" t="str">
        <f t="shared" si="9"/>
        <v>-</v>
      </c>
      <c r="I79" s="115">
        <v>489</v>
      </c>
      <c r="J79" s="116">
        <f t="shared" si="9"/>
        <v>-7.9096045197740161E-2</v>
      </c>
      <c r="K79" s="115">
        <v>496</v>
      </c>
      <c r="L79" s="116">
        <f t="shared" si="9"/>
        <v>1.4314928425357865E-2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0</v>
      </c>
      <c r="F80" s="116" t="str">
        <f t="shared" si="9"/>
        <v>-</v>
      </c>
      <c r="G80" s="115">
        <v>413</v>
      </c>
      <c r="H80" s="116" t="str">
        <f t="shared" si="9"/>
        <v>-</v>
      </c>
      <c r="I80" s="115">
        <v>462</v>
      </c>
      <c r="J80" s="116">
        <f t="shared" si="9"/>
        <v>0.11864406779661008</v>
      </c>
      <c r="K80" s="115">
        <v>484</v>
      </c>
      <c r="L80" s="116">
        <f t="shared" si="9"/>
        <v>4.7619047619047672E-2</v>
      </c>
      <c r="M80" s="115"/>
      <c r="N80" s="116"/>
    </row>
    <row r="81" spans="1:14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0</v>
      </c>
      <c r="F81" s="116" t="str">
        <f t="shared" si="9"/>
        <v>-</v>
      </c>
      <c r="G81" s="115">
        <v>385</v>
      </c>
      <c r="H81" s="116" t="str">
        <f t="shared" si="9"/>
        <v>-</v>
      </c>
      <c r="I81" s="115">
        <v>0</v>
      </c>
      <c r="J81" s="116">
        <f t="shared" si="9"/>
        <v>-1</v>
      </c>
      <c r="K81" s="115">
        <v>661</v>
      </c>
      <c r="L81" s="116" t="str">
        <f t="shared" si="9"/>
        <v>-</v>
      </c>
      <c r="M81" s="115"/>
      <c r="N81" s="116"/>
    </row>
    <row r="82" spans="1:14" x14ac:dyDescent="0.25">
      <c r="A82" s="1">
        <v>8</v>
      </c>
      <c r="B82" s="114" t="s">
        <v>85</v>
      </c>
      <c r="C82" s="115">
        <v>0</v>
      </c>
      <c r="D82" s="116">
        <v>-1</v>
      </c>
      <c r="E82" s="115">
        <v>0</v>
      </c>
      <c r="F82" s="116" t="str">
        <f t="shared" si="9"/>
        <v>-</v>
      </c>
      <c r="G82" s="115">
        <v>564</v>
      </c>
      <c r="H82" s="116" t="str">
        <f t="shared" si="9"/>
        <v>-</v>
      </c>
      <c r="I82" s="115">
        <v>0</v>
      </c>
      <c r="J82" s="116">
        <f t="shared" si="9"/>
        <v>-1</v>
      </c>
      <c r="K82" s="115">
        <v>230</v>
      </c>
      <c r="L82" s="116" t="str">
        <f t="shared" si="9"/>
        <v>-</v>
      </c>
      <c r="M82" s="115"/>
      <c r="N82" s="116"/>
    </row>
    <row r="83" spans="1:14" x14ac:dyDescent="0.25">
      <c r="A83" s="1">
        <v>9</v>
      </c>
      <c r="B83" s="114" t="s">
        <v>87</v>
      </c>
      <c r="C83" s="115">
        <v>0</v>
      </c>
      <c r="D83" s="116">
        <v>-1</v>
      </c>
      <c r="E83" s="115">
        <v>0</v>
      </c>
      <c r="F83" s="116" t="str">
        <f t="shared" si="9"/>
        <v>-</v>
      </c>
      <c r="G83" s="115">
        <v>561</v>
      </c>
      <c r="H83" s="116" t="str">
        <f t="shared" si="9"/>
        <v>-</v>
      </c>
      <c r="I83" s="115">
        <v>482</v>
      </c>
      <c r="J83" s="116">
        <f t="shared" si="9"/>
        <v>-0.14081996434937616</v>
      </c>
      <c r="K83" s="115">
        <v>596</v>
      </c>
      <c r="L83" s="116">
        <f t="shared" si="9"/>
        <v>0.23651452282157681</v>
      </c>
      <c r="M83" s="115"/>
      <c r="N83" s="116"/>
    </row>
    <row r="84" spans="1:14" x14ac:dyDescent="0.25">
      <c r="A84" s="1">
        <v>10</v>
      </c>
      <c r="B84" s="114" t="s">
        <v>89</v>
      </c>
      <c r="C84" s="115">
        <v>0</v>
      </c>
      <c r="D84" s="116">
        <v>-1</v>
      </c>
      <c r="E84" s="115">
        <v>0</v>
      </c>
      <c r="F84" s="116" t="str">
        <f t="shared" si="9"/>
        <v>-</v>
      </c>
      <c r="G84" s="115">
        <v>501</v>
      </c>
      <c r="H84" s="116" t="str">
        <f t="shared" si="9"/>
        <v>-</v>
      </c>
      <c r="I84" s="115">
        <v>703</v>
      </c>
      <c r="J84" s="116">
        <f t="shared" si="9"/>
        <v>0.40319361277445109</v>
      </c>
      <c r="K84" s="115">
        <v>773</v>
      </c>
      <c r="L84" s="116">
        <f t="shared" si="9"/>
        <v>9.9573257467994392E-2</v>
      </c>
      <c r="M84" s="115"/>
      <c r="N84" s="116"/>
    </row>
    <row r="85" spans="1:14" x14ac:dyDescent="0.25">
      <c r="A85" s="1">
        <v>11</v>
      </c>
      <c r="B85" s="114" t="s">
        <v>91</v>
      </c>
      <c r="C85" s="115">
        <v>0</v>
      </c>
      <c r="D85" s="116">
        <v>-1</v>
      </c>
      <c r="E85" s="115">
        <v>0</v>
      </c>
      <c r="F85" s="116" t="str">
        <f t="shared" si="9"/>
        <v>-</v>
      </c>
      <c r="G85" s="115">
        <v>690</v>
      </c>
      <c r="H85" s="116" t="str">
        <f t="shared" si="9"/>
        <v>-</v>
      </c>
      <c r="I85" s="115">
        <v>826</v>
      </c>
      <c r="J85" s="116">
        <f t="shared" si="9"/>
        <v>0.19710144927536222</v>
      </c>
      <c r="K85" s="115">
        <v>932</v>
      </c>
      <c r="L85" s="116">
        <f t="shared" si="9"/>
        <v>0.12832929782082325</v>
      </c>
      <c r="M85" s="115"/>
      <c r="N85" s="116"/>
    </row>
    <row r="86" spans="1:14" x14ac:dyDescent="0.25">
      <c r="A86" s="1">
        <v>12</v>
      </c>
      <c r="B86" s="114" t="s">
        <v>93</v>
      </c>
      <c r="C86" s="115">
        <v>0</v>
      </c>
      <c r="D86" s="116">
        <v>-1</v>
      </c>
      <c r="E86" s="115">
        <v>0</v>
      </c>
      <c r="F86" s="116" t="str">
        <f t="shared" si="9"/>
        <v>-</v>
      </c>
      <c r="G86" s="115">
        <v>683</v>
      </c>
      <c r="H86" s="116" t="str">
        <f t="shared" si="9"/>
        <v>-</v>
      </c>
      <c r="I86" s="115">
        <v>834</v>
      </c>
      <c r="J86" s="116">
        <f t="shared" si="9"/>
        <v>0.22108345534407037</v>
      </c>
      <c r="K86" s="115">
        <v>813</v>
      </c>
      <c r="L86" s="116">
        <f t="shared" si="9"/>
        <v>-2.5179856115107868E-2</v>
      </c>
      <c r="M86" s="115"/>
      <c r="N86" s="116"/>
    </row>
    <row r="87" spans="1:14" ht="15.75" x14ac:dyDescent="0.25">
      <c r="B87" s="117" t="s">
        <v>30</v>
      </c>
      <c r="C87" s="118">
        <v>0</v>
      </c>
      <c r="D87" s="119">
        <v>-1</v>
      </c>
      <c r="E87" s="118">
        <v>0</v>
      </c>
      <c r="F87" s="119" t="str">
        <f t="shared" si="9"/>
        <v>-</v>
      </c>
      <c r="G87" s="118">
        <v>5131</v>
      </c>
      <c r="H87" s="119" t="str">
        <f t="shared" si="9"/>
        <v>-</v>
      </c>
      <c r="I87" s="118">
        <v>7607</v>
      </c>
      <c r="J87" s="119">
        <f t="shared" si="9"/>
        <v>0.48255700643149479</v>
      </c>
      <c r="K87" s="118">
        <v>7923</v>
      </c>
      <c r="L87" s="119">
        <f t="shared" si="9"/>
        <v>4.1540686210069566E-2</v>
      </c>
      <c r="M87" s="118">
        <v>826</v>
      </c>
      <c r="N87" s="119">
        <v>0.12995896032831733</v>
      </c>
    </row>
    <row r="88" spans="1:14" ht="6" customHeight="1" x14ac:dyDescent="0.25"/>
    <row r="89" spans="1:14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4" ht="15.75" thickBot="1" x14ac:dyDescent="0.3"/>
    <row r="93" spans="1:14" ht="21.75" thickBot="1" x14ac:dyDescent="0.3"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</row>
    <row r="94" spans="1:14" ht="20.25" thickTop="1" thickBot="1" x14ac:dyDescent="0.3">
      <c r="C94" s="286" t="s">
        <v>32</v>
      </c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</row>
    <row r="95" spans="1:14" ht="16.5" thickTop="1" thickBot="1" x14ac:dyDescent="0.3">
      <c r="C95" s="288">
        <f>$C$7</f>
        <v>2020</v>
      </c>
      <c r="D95" s="289"/>
      <c r="E95" s="290">
        <f>$C$7</f>
        <v>2020</v>
      </c>
      <c r="F95" s="289"/>
      <c r="G95" s="290">
        <v>2022</v>
      </c>
      <c r="H95" s="289"/>
      <c r="I95" s="290">
        <v>2023</v>
      </c>
      <c r="J95" s="289"/>
      <c r="K95" s="290">
        <v>2024</v>
      </c>
      <c r="L95" s="289"/>
      <c r="M95" s="290">
        <v>2025</v>
      </c>
      <c r="N95" s="291"/>
    </row>
    <row r="96" spans="1:14" ht="16.5" thickTop="1" thickBot="1" x14ac:dyDescent="0.3">
      <c r="C96" s="111" t="s">
        <v>69</v>
      </c>
      <c r="D96" s="112" t="str">
        <f>CONCATENATE("var ",RIGHT(C95,2),"/",RIGHT(C95-1,2))</f>
        <v>var 20/19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22/21</v>
      </c>
      <c r="I96" s="113" t="s">
        <v>69</v>
      </c>
      <c r="J96" s="112" t="str">
        <f>CONCATENATE("var ",RIGHT(I95,2),"/",RIGHT(I95-1,2))</f>
        <v>var 23/22</v>
      </c>
      <c r="K96" s="113" t="s">
        <v>69</v>
      </c>
      <c r="L96" s="112" t="str">
        <f>CONCATENATE("var ",RIGHT(K95,2),"/",RIGHT(K95-1,2))</f>
        <v>var 24/23</v>
      </c>
      <c r="M96" s="113" t="s">
        <v>69</v>
      </c>
      <c r="N96" s="112" t="str">
        <f>CONCATENATE("var ",RIGHT(M95,2),"/",RIGHT(M95-1,2))</f>
        <v>var 25/24</v>
      </c>
    </row>
    <row r="97" spans="3:14" x14ac:dyDescent="0.25">
      <c r="C97" s="115" t="s">
        <v>227</v>
      </c>
      <c r="D97" s="116" t="s">
        <v>227</v>
      </c>
      <c r="E97" s="115" t="s">
        <v>227</v>
      </c>
      <c r="F97" s="116" t="str">
        <f t="shared" ref="F97:L109" si="11">IFERROR(E97/C97-1,"-")</f>
        <v>-</v>
      </c>
      <c r="G97" s="115" t="s">
        <v>227</v>
      </c>
      <c r="H97" s="116" t="str">
        <f t="shared" si="11"/>
        <v>-</v>
      </c>
      <c r="I97" s="115" t="s">
        <v>227</v>
      </c>
      <c r="J97" s="116" t="str">
        <f t="shared" si="11"/>
        <v>-</v>
      </c>
      <c r="K97" s="115" t="s">
        <v>227</v>
      </c>
      <c r="L97" s="116" t="str">
        <f t="shared" si="11"/>
        <v>-</v>
      </c>
      <c r="M97" s="115" t="s">
        <v>227</v>
      </c>
      <c r="N97" s="116" t="str">
        <f t="shared" ref="N97:N108" si="12">IFERROR(M97/K97-1,"-")</f>
        <v>-</v>
      </c>
    </row>
    <row r="98" spans="3:14" x14ac:dyDescent="0.25">
      <c r="C98" s="115" t="s">
        <v>227</v>
      </c>
      <c r="D98" s="116" t="s">
        <v>227</v>
      </c>
      <c r="E98" s="115" t="s">
        <v>227</v>
      </c>
      <c r="F98" s="116" t="str">
        <f t="shared" si="11"/>
        <v>-</v>
      </c>
      <c r="G98" s="115" t="s">
        <v>227</v>
      </c>
      <c r="H98" s="116" t="str">
        <f t="shared" si="11"/>
        <v>-</v>
      </c>
      <c r="I98" s="115" t="s">
        <v>227</v>
      </c>
      <c r="J98" s="116" t="str">
        <f t="shared" si="11"/>
        <v>-</v>
      </c>
      <c r="K98" s="115" t="s">
        <v>227</v>
      </c>
      <c r="L98" s="116" t="str">
        <f t="shared" si="11"/>
        <v>-</v>
      </c>
      <c r="M98" s="115"/>
      <c r="N98" s="116"/>
    </row>
    <row r="99" spans="3:14" x14ac:dyDescent="0.25">
      <c r="C99" s="115" t="s">
        <v>227</v>
      </c>
      <c r="D99" s="116" t="s">
        <v>227</v>
      </c>
      <c r="E99" s="115" t="s">
        <v>227</v>
      </c>
      <c r="F99" s="116" t="str">
        <f t="shared" si="11"/>
        <v>-</v>
      </c>
      <c r="G99" s="115" t="s">
        <v>227</v>
      </c>
      <c r="H99" s="116" t="str">
        <f t="shared" si="11"/>
        <v>-</v>
      </c>
      <c r="I99" s="115" t="s">
        <v>227</v>
      </c>
      <c r="J99" s="116" t="str">
        <f t="shared" si="11"/>
        <v>-</v>
      </c>
      <c r="K99" s="115" t="s">
        <v>227</v>
      </c>
      <c r="L99" s="116" t="str">
        <f t="shared" si="11"/>
        <v>-</v>
      </c>
      <c r="M99" s="115"/>
      <c r="N99" s="116"/>
    </row>
    <row r="100" spans="3:14" x14ac:dyDescent="0.25">
      <c r="C100" s="115" t="s">
        <v>227</v>
      </c>
      <c r="D100" s="116" t="s">
        <v>227</v>
      </c>
      <c r="E100" s="115" t="s">
        <v>227</v>
      </c>
      <c r="F100" s="116" t="str">
        <f t="shared" si="11"/>
        <v>-</v>
      </c>
      <c r="G100" s="115" t="s">
        <v>227</v>
      </c>
      <c r="H100" s="116" t="str">
        <f t="shared" si="11"/>
        <v>-</v>
      </c>
      <c r="I100" s="115" t="s">
        <v>227</v>
      </c>
      <c r="J100" s="116" t="str">
        <f t="shared" si="11"/>
        <v>-</v>
      </c>
      <c r="K100" s="115" t="s">
        <v>227</v>
      </c>
      <c r="L100" s="116" t="str">
        <f t="shared" si="11"/>
        <v>-</v>
      </c>
      <c r="M100" s="115"/>
      <c r="N100" s="116"/>
    </row>
    <row r="101" spans="3:14" x14ac:dyDescent="0.25">
      <c r="C101" s="115" t="s">
        <v>227</v>
      </c>
      <c r="D101" s="116" t="s">
        <v>227</v>
      </c>
      <c r="E101" s="115" t="s">
        <v>227</v>
      </c>
      <c r="F101" s="116" t="str">
        <f t="shared" si="11"/>
        <v>-</v>
      </c>
      <c r="G101" s="115" t="s">
        <v>227</v>
      </c>
      <c r="H101" s="116" t="str">
        <f t="shared" si="11"/>
        <v>-</v>
      </c>
      <c r="I101" s="115" t="s">
        <v>227</v>
      </c>
      <c r="J101" s="116" t="str">
        <f t="shared" si="11"/>
        <v>-</v>
      </c>
      <c r="K101" s="115" t="s">
        <v>227</v>
      </c>
      <c r="L101" s="116" t="str">
        <f t="shared" si="11"/>
        <v>-</v>
      </c>
      <c r="M101" s="115"/>
      <c r="N101" s="116"/>
    </row>
    <row r="102" spans="3:14" x14ac:dyDescent="0.25">
      <c r="C102" s="115" t="s">
        <v>227</v>
      </c>
      <c r="D102" s="116" t="s">
        <v>227</v>
      </c>
      <c r="E102" s="115" t="s">
        <v>227</v>
      </c>
      <c r="F102" s="116" t="str">
        <f t="shared" si="11"/>
        <v>-</v>
      </c>
      <c r="G102" s="115" t="s">
        <v>227</v>
      </c>
      <c r="H102" s="116" t="str">
        <f t="shared" si="11"/>
        <v>-</v>
      </c>
      <c r="I102" s="115" t="s">
        <v>227</v>
      </c>
      <c r="J102" s="116" t="str">
        <f t="shared" si="11"/>
        <v>-</v>
      </c>
      <c r="K102" s="115" t="s">
        <v>227</v>
      </c>
      <c r="L102" s="116" t="str">
        <f t="shared" si="11"/>
        <v>-</v>
      </c>
      <c r="M102" s="115"/>
      <c r="N102" s="116"/>
    </row>
    <row r="103" spans="3:14" x14ac:dyDescent="0.25">
      <c r="C103" s="115" t="s">
        <v>227</v>
      </c>
      <c r="D103" s="116" t="s">
        <v>227</v>
      </c>
      <c r="E103" s="115" t="s">
        <v>227</v>
      </c>
      <c r="F103" s="116" t="str">
        <f t="shared" si="11"/>
        <v>-</v>
      </c>
      <c r="G103" s="115" t="s">
        <v>227</v>
      </c>
      <c r="H103" s="116" t="str">
        <f t="shared" si="11"/>
        <v>-</v>
      </c>
      <c r="I103" s="115" t="s">
        <v>227</v>
      </c>
      <c r="J103" s="116" t="str">
        <f t="shared" si="11"/>
        <v>-</v>
      </c>
      <c r="K103" s="115" t="s">
        <v>227</v>
      </c>
      <c r="L103" s="116" t="str">
        <f t="shared" si="11"/>
        <v>-</v>
      </c>
      <c r="M103" s="115"/>
      <c r="N103" s="116"/>
    </row>
    <row r="104" spans="3:14" x14ac:dyDescent="0.25">
      <c r="C104" s="115" t="s">
        <v>227</v>
      </c>
      <c r="D104" s="116" t="s">
        <v>227</v>
      </c>
      <c r="E104" s="115" t="s">
        <v>227</v>
      </c>
      <c r="F104" s="116" t="str">
        <f t="shared" si="11"/>
        <v>-</v>
      </c>
      <c r="G104" s="115" t="s">
        <v>227</v>
      </c>
      <c r="H104" s="116" t="str">
        <f t="shared" si="11"/>
        <v>-</v>
      </c>
      <c r="I104" s="115" t="s">
        <v>227</v>
      </c>
      <c r="J104" s="116" t="str">
        <f t="shared" si="11"/>
        <v>-</v>
      </c>
      <c r="K104" s="115" t="s">
        <v>227</v>
      </c>
      <c r="L104" s="116" t="str">
        <f t="shared" si="11"/>
        <v>-</v>
      </c>
      <c r="M104" s="115"/>
      <c r="N104" s="116"/>
    </row>
    <row r="105" spans="3:14" x14ac:dyDescent="0.25">
      <c r="C105" s="115" t="s">
        <v>227</v>
      </c>
      <c r="D105" s="116" t="s">
        <v>227</v>
      </c>
      <c r="E105" s="115" t="s">
        <v>227</v>
      </c>
      <c r="F105" s="116" t="str">
        <f t="shared" si="11"/>
        <v>-</v>
      </c>
      <c r="G105" s="115" t="s">
        <v>227</v>
      </c>
      <c r="H105" s="116" t="str">
        <f t="shared" si="11"/>
        <v>-</v>
      </c>
      <c r="I105" s="115" t="s">
        <v>227</v>
      </c>
      <c r="J105" s="116" t="str">
        <f t="shared" si="11"/>
        <v>-</v>
      </c>
      <c r="K105" s="115" t="s">
        <v>227</v>
      </c>
      <c r="L105" s="116" t="str">
        <f t="shared" si="11"/>
        <v>-</v>
      </c>
      <c r="M105" s="115"/>
      <c r="N105" s="116"/>
    </row>
    <row r="106" spans="3:14" x14ac:dyDescent="0.25">
      <c r="C106" s="115" t="s">
        <v>227</v>
      </c>
      <c r="D106" s="116" t="s">
        <v>227</v>
      </c>
      <c r="E106" s="115" t="s">
        <v>227</v>
      </c>
      <c r="F106" s="116" t="str">
        <f t="shared" si="11"/>
        <v>-</v>
      </c>
      <c r="G106" s="115" t="s">
        <v>227</v>
      </c>
      <c r="H106" s="116" t="str">
        <f t="shared" si="11"/>
        <v>-</v>
      </c>
      <c r="I106" s="115" t="s">
        <v>227</v>
      </c>
      <c r="J106" s="116" t="str">
        <f t="shared" si="11"/>
        <v>-</v>
      </c>
      <c r="K106" s="115" t="s">
        <v>227</v>
      </c>
      <c r="L106" s="116" t="str">
        <f t="shared" si="11"/>
        <v>-</v>
      </c>
      <c r="M106" s="115"/>
      <c r="N106" s="116"/>
    </row>
    <row r="107" spans="3:14" x14ac:dyDescent="0.25">
      <c r="C107" s="115" t="s">
        <v>227</v>
      </c>
      <c r="D107" s="116" t="s">
        <v>227</v>
      </c>
      <c r="E107" s="115" t="s">
        <v>227</v>
      </c>
      <c r="F107" s="116" t="str">
        <f t="shared" si="11"/>
        <v>-</v>
      </c>
      <c r="G107" s="115" t="s">
        <v>227</v>
      </c>
      <c r="H107" s="116" t="str">
        <f t="shared" si="11"/>
        <v>-</v>
      </c>
      <c r="I107" s="115" t="s">
        <v>227</v>
      </c>
      <c r="J107" s="116" t="str">
        <f t="shared" si="11"/>
        <v>-</v>
      </c>
      <c r="K107" s="115" t="s">
        <v>227</v>
      </c>
      <c r="L107" s="116" t="str">
        <f t="shared" si="11"/>
        <v>-</v>
      </c>
      <c r="M107" s="115"/>
      <c r="N107" s="116"/>
    </row>
    <row r="108" spans="3:14" x14ac:dyDescent="0.25">
      <c r="C108" s="115" t="s">
        <v>227</v>
      </c>
      <c r="D108" s="116" t="s">
        <v>227</v>
      </c>
      <c r="E108" s="115" t="s">
        <v>227</v>
      </c>
      <c r="F108" s="116" t="str">
        <f t="shared" si="11"/>
        <v>-</v>
      </c>
      <c r="G108" s="115" t="s">
        <v>227</v>
      </c>
      <c r="H108" s="116" t="str">
        <f t="shared" si="11"/>
        <v>-</v>
      </c>
      <c r="I108" s="115" t="s">
        <v>227</v>
      </c>
      <c r="J108" s="116" t="str">
        <f t="shared" si="11"/>
        <v>-</v>
      </c>
      <c r="K108" s="115" t="s">
        <v>227</v>
      </c>
      <c r="L108" s="116" t="str">
        <f t="shared" si="11"/>
        <v>-</v>
      </c>
      <c r="M108" s="115"/>
      <c r="N108" s="116"/>
    </row>
    <row r="109" spans="3:14" ht="15.75" x14ac:dyDescent="0.25">
      <c r="C109" s="118" t="s">
        <v>227</v>
      </c>
      <c r="D109" s="119" t="s">
        <v>227</v>
      </c>
      <c r="E109" s="118" t="s">
        <v>227</v>
      </c>
      <c r="F109" s="119" t="str">
        <f t="shared" si="11"/>
        <v>-</v>
      </c>
      <c r="G109" s="118" t="s">
        <v>227</v>
      </c>
      <c r="H109" s="119" t="str">
        <f t="shared" si="11"/>
        <v>-</v>
      </c>
      <c r="I109" s="118" t="s">
        <v>227</v>
      </c>
      <c r="J109" s="119" t="str">
        <f t="shared" si="11"/>
        <v>-</v>
      </c>
      <c r="K109" s="118" t="s">
        <v>227</v>
      </c>
      <c r="L109" s="119" t="str">
        <f t="shared" si="11"/>
        <v>-</v>
      </c>
      <c r="M109" s="118" t="s">
        <v>227</v>
      </c>
      <c r="N109" s="119" t="s">
        <v>227</v>
      </c>
    </row>
    <row r="111" spans="3:14" x14ac:dyDescent="0.25"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1:11" x14ac:dyDescent="0.25">
      <c r="K114" s="120"/>
    </row>
  </sheetData>
  <mergeCells count="39"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0402-7684-4DDA-99CF-1FDE6DBE8699}">
  <sheetPr codeName="Hoja11"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4" t="s">
        <v>251</v>
      </c>
      <c r="C4" s="264"/>
      <c r="D4" s="264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86" t="s">
        <v>132</v>
      </c>
      <c r="D6" s="287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57388</v>
      </c>
      <c r="D8" s="116">
        <f t="shared" ref="D8:D10" si="0">C8/C9-1</f>
        <v>-1.3222827862510056E-2</v>
      </c>
    </row>
    <row r="9" spans="1:5" x14ac:dyDescent="0.25">
      <c r="A9" s="1"/>
      <c r="B9" s="114">
        <v>2023</v>
      </c>
      <c r="C9" s="115">
        <v>58157</v>
      </c>
      <c r="D9" s="116">
        <f t="shared" si="0"/>
        <v>0.12959114305137409</v>
      </c>
    </row>
    <row r="10" spans="1:5" x14ac:dyDescent="0.25">
      <c r="A10" s="1"/>
      <c r="B10" s="114">
        <v>2022</v>
      </c>
      <c r="C10" s="115">
        <v>51485</v>
      </c>
      <c r="D10" s="116">
        <f t="shared" si="0"/>
        <v>0.53943906231312044</v>
      </c>
    </row>
    <row r="11" spans="1:5" x14ac:dyDescent="0.25">
      <c r="A11" s="1"/>
      <c r="B11" s="114">
        <v>2021</v>
      </c>
      <c r="C11" s="115">
        <v>33444</v>
      </c>
      <c r="D11" s="116">
        <f>C11/C12-1</f>
        <v>0.38078526898146237</v>
      </c>
    </row>
    <row r="12" spans="1:5" x14ac:dyDescent="0.25">
      <c r="A12" s="1" t="s">
        <v>72</v>
      </c>
      <c r="B12" s="114">
        <v>2020</v>
      </c>
      <c r="C12" s="115">
        <v>24221</v>
      </c>
      <c r="D12" s="116">
        <f t="shared" ref="D12:D21" si="1">C12/C13-1</f>
        <v>-0.56660761894537193</v>
      </c>
    </row>
    <row r="13" spans="1:5" x14ac:dyDescent="0.25">
      <c r="A13" s="1" t="s">
        <v>74</v>
      </c>
      <c r="B13" s="114">
        <v>2019</v>
      </c>
      <c r="C13" s="115">
        <v>55887</v>
      </c>
      <c r="D13" s="116">
        <f t="shared" si="1"/>
        <v>3.521283295669253E-2</v>
      </c>
    </row>
    <row r="14" spans="1:5" x14ac:dyDescent="0.25">
      <c r="A14" s="1" t="s">
        <v>76</v>
      </c>
      <c r="B14" s="114">
        <v>2018</v>
      </c>
      <c r="C14" s="115">
        <v>53986</v>
      </c>
      <c r="D14" s="116">
        <f t="shared" si="1"/>
        <v>-6.4610586502642287E-2</v>
      </c>
    </row>
    <row r="15" spans="1:5" x14ac:dyDescent="0.25">
      <c r="A15" s="1" t="s">
        <v>78</v>
      </c>
      <c r="B15" s="114">
        <v>2017</v>
      </c>
      <c r="C15" s="115">
        <v>57715</v>
      </c>
      <c r="D15" s="116">
        <f>C15/C16-1</f>
        <v>7.382737641170678E-2</v>
      </c>
    </row>
    <row r="16" spans="1:5" x14ac:dyDescent="0.25">
      <c r="A16" s="1" t="s">
        <v>80</v>
      </c>
      <c r="B16" s="114">
        <v>2016</v>
      </c>
      <c r="C16" s="115">
        <v>53747</v>
      </c>
      <c r="D16" s="116">
        <f>C16/C17-1</f>
        <v>0.30377935183388316</v>
      </c>
    </row>
    <row r="17" spans="1:5" x14ac:dyDescent="0.25">
      <c r="A17" s="1" t="s">
        <v>82</v>
      </c>
      <c r="B17" s="114">
        <v>2015</v>
      </c>
      <c r="C17" s="115">
        <v>41224</v>
      </c>
      <c r="D17" s="116">
        <f t="shared" si="1"/>
        <v>0.22058388109196425</v>
      </c>
    </row>
    <row r="18" spans="1:5" x14ac:dyDescent="0.25">
      <c r="A18" s="1" t="s">
        <v>84</v>
      </c>
      <c r="B18" s="114">
        <v>2014</v>
      </c>
      <c r="C18" s="115">
        <v>33774</v>
      </c>
      <c r="D18" s="116">
        <f t="shared" si="1"/>
        <v>0.11915965272715212</v>
      </c>
    </row>
    <row r="19" spans="1:5" x14ac:dyDescent="0.25">
      <c r="A19" s="1" t="s">
        <v>86</v>
      </c>
      <c r="B19" s="114">
        <v>2013</v>
      </c>
      <c r="C19" s="115">
        <v>30178</v>
      </c>
      <c r="D19" s="116">
        <f t="shared" si="1"/>
        <v>-5.0857052995754048E-2</v>
      </c>
    </row>
    <row r="20" spans="1:5" x14ac:dyDescent="0.25">
      <c r="A20" s="1" t="s">
        <v>88</v>
      </c>
      <c r="B20" s="114">
        <v>2012</v>
      </c>
      <c r="C20" s="115">
        <v>31795</v>
      </c>
      <c r="D20" s="116">
        <f>C20/C21-1</f>
        <v>-1.4505780615565844E-2</v>
      </c>
    </row>
    <row r="21" spans="1:5" x14ac:dyDescent="0.25">
      <c r="A21" s="1" t="s">
        <v>90</v>
      </c>
      <c r="B21" s="114">
        <v>2011</v>
      </c>
      <c r="C21" s="115">
        <v>32263</v>
      </c>
      <c r="D21" s="116">
        <f t="shared" si="1"/>
        <v>-0.19553671612018453</v>
      </c>
    </row>
    <row r="22" spans="1:5" x14ac:dyDescent="0.25">
      <c r="A22" s="1" t="s">
        <v>92</v>
      </c>
      <c r="B22" s="114">
        <v>2010</v>
      </c>
      <c r="C22" s="115">
        <v>40105</v>
      </c>
      <c r="D22" s="116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64" t="s">
        <v>252</v>
      </c>
      <c r="C27" s="264"/>
      <c r="D27" s="264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1" t="s">
        <v>96</v>
      </c>
      <c r="C29" s="286" t="s">
        <v>137</v>
      </c>
      <c r="D29" s="287"/>
    </row>
    <row r="30" spans="1:5" ht="16.5" thickTop="1" thickBot="1" x14ac:dyDescent="0.3">
      <c r="B30" s="85"/>
      <c r="C30" s="111" t="s">
        <v>138</v>
      </c>
      <c r="D30" s="112" t="s">
        <v>139</v>
      </c>
    </row>
    <row r="31" spans="1:5" x14ac:dyDescent="0.25">
      <c r="B31" s="114">
        <v>2024</v>
      </c>
      <c r="C31" s="115">
        <v>57388</v>
      </c>
      <c r="D31" s="116">
        <f t="shared" ref="D31:D44" si="2">C31/C32-1</f>
        <v>-1.3222827862510056E-2</v>
      </c>
    </row>
    <row r="32" spans="1:5" x14ac:dyDescent="0.25">
      <c r="B32" s="114">
        <v>2023</v>
      </c>
      <c r="C32" s="115">
        <v>58157</v>
      </c>
      <c r="D32" s="116">
        <f t="shared" si="2"/>
        <v>0.12959114305137409</v>
      </c>
    </row>
    <row r="33" spans="2:4" x14ac:dyDescent="0.25">
      <c r="B33" s="114">
        <v>2022</v>
      </c>
      <c r="C33" s="115">
        <v>51485</v>
      </c>
      <c r="D33" s="116">
        <f t="shared" si="2"/>
        <v>0.53943906231312044</v>
      </c>
    </row>
    <row r="34" spans="2:4" x14ac:dyDescent="0.25">
      <c r="B34" s="114">
        <v>2021</v>
      </c>
      <c r="C34" s="115">
        <v>33444</v>
      </c>
      <c r="D34" s="116">
        <f t="shared" si="2"/>
        <v>0.38078526898146237</v>
      </c>
    </row>
    <row r="35" spans="2:4" x14ac:dyDescent="0.25">
      <c r="B35" s="114">
        <v>2020</v>
      </c>
      <c r="C35" s="115">
        <v>24221</v>
      </c>
      <c r="D35" s="116">
        <f t="shared" si="2"/>
        <v>-0.56660761894537193</v>
      </c>
    </row>
    <row r="36" spans="2:4" x14ac:dyDescent="0.25">
      <c r="B36" s="114">
        <v>2019</v>
      </c>
      <c r="C36" s="115">
        <v>55887</v>
      </c>
      <c r="D36" s="116">
        <f t="shared" si="2"/>
        <v>3.521283295669253E-2</v>
      </c>
    </row>
    <row r="37" spans="2:4" x14ac:dyDescent="0.25">
      <c r="B37" s="114">
        <v>2018</v>
      </c>
      <c r="C37" s="115">
        <v>53986</v>
      </c>
      <c r="D37" s="116">
        <f t="shared" si="2"/>
        <v>-6.3783296337402873E-2</v>
      </c>
    </row>
    <row r="38" spans="2:4" x14ac:dyDescent="0.25">
      <c r="B38" s="114">
        <v>2017</v>
      </c>
      <c r="C38" s="115">
        <v>57664</v>
      </c>
      <c r="D38" s="116">
        <f>C38/C39-1</f>
        <v>7.6001567427366634E-2</v>
      </c>
    </row>
    <row r="39" spans="2:4" x14ac:dyDescent="0.25">
      <c r="B39" s="114">
        <v>2016</v>
      </c>
      <c r="C39" s="115">
        <v>53591</v>
      </c>
      <c r="D39" s="116">
        <f>C39/C40-1</f>
        <v>0.30914109829978509</v>
      </c>
    </row>
    <row r="40" spans="2:4" x14ac:dyDescent="0.25">
      <c r="B40" s="114">
        <v>2015</v>
      </c>
      <c r="C40" s="115">
        <v>40936</v>
      </c>
      <c r="D40" s="116">
        <f t="shared" si="2"/>
        <v>0.22284621818616324</v>
      </c>
    </row>
    <row r="41" spans="2:4" x14ac:dyDescent="0.25">
      <c r="B41" s="114">
        <v>2014</v>
      </c>
      <c r="C41" s="115">
        <v>33476</v>
      </c>
      <c r="D41" s="116">
        <f t="shared" si="2"/>
        <v>0.11649934963145792</v>
      </c>
    </row>
    <row r="42" spans="2:4" x14ac:dyDescent="0.25">
      <c r="B42" s="114">
        <v>2013</v>
      </c>
      <c r="C42" s="115">
        <v>29983</v>
      </c>
      <c r="D42" s="116">
        <f t="shared" si="2"/>
        <v>-5.2430314139434886E-2</v>
      </c>
    </row>
    <row r="43" spans="2:4" x14ac:dyDescent="0.25">
      <c r="B43" s="114">
        <v>2012</v>
      </c>
      <c r="C43" s="115">
        <v>31642</v>
      </c>
      <c r="D43" s="116">
        <f>C43/C44-1</f>
        <v>4.4945675506092853E-2</v>
      </c>
    </row>
    <row r="44" spans="2:4" x14ac:dyDescent="0.25">
      <c r="B44" s="114">
        <v>2011</v>
      </c>
      <c r="C44" s="115">
        <v>30281</v>
      </c>
      <c r="D44" s="116">
        <f t="shared" si="2"/>
        <v>-0.180442784453827</v>
      </c>
    </row>
    <row r="45" spans="2:4" x14ac:dyDescent="0.25">
      <c r="B45" s="114">
        <v>2010</v>
      </c>
      <c r="C45" s="115">
        <v>36948</v>
      </c>
      <c r="D45" s="116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64" t="s">
        <v>253</v>
      </c>
      <c r="C50" s="264"/>
      <c r="D50" s="264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86" t="s">
        <v>140</v>
      </c>
      <c r="D52" s="287"/>
    </row>
    <row r="53" spans="1:5" ht="16.5" thickTop="1" thickBot="1" x14ac:dyDescent="0.3">
      <c r="B53" s="85"/>
      <c r="C53" s="111" t="s">
        <v>138</v>
      </c>
      <c r="D53" s="112" t="s">
        <v>139</v>
      </c>
    </row>
    <row r="54" spans="1:5" x14ac:dyDescent="0.25">
      <c r="A54" s="1">
        <v>1</v>
      </c>
      <c r="B54" s="114">
        <v>2024</v>
      </c>
      <c r="C54" s="115">
        <v>49465</v>
      </c>
      <c r="D54" s="116">
        <f t="shared" ref="D54:D56" si="3">C54/C55-1</f>
        <v>-2.1463897131552945E-2</v>
      </c>
    </row>
    <row r="55" spans="1:5" x14ac:dyDescent="0.25">
      <c r="A55" s="1"/>
      <c r="B55" s="114">
        <v>2023</v>
      </c>
      <c r="C55" s="115">
        <v>50550</v>
      </c>
      <c r="D55" s="116">
        <f t="shared" si="3"/>
        <v>9.0520774906156953E-2</v>
      </c>
    </row>
    <row r="56" spans="1:5" x14ac:dyDescent="0.25">
      <c r="A56" s="1"/>
      <c r="B56" s="114">
        <v>2022</v>
      </c>
      <c r="C56" s="115">
        <v>46354</v>
      </c>
      <c r="D56" s="116" t="e">
        <f t="shared" si="3"/>
        <v>#DIV/0!</v>
      </c>
    </row>
    <row r="57" spans="1:5" x14ac:dyDescent="0.25">
      <c r="A57" s="1"/>
      <c r="B57" s="114">
        <v>2021</v>
      </c>
      <c r="C57" s="115">
        <v>0</v>
      </c>
      <c r="D57" s="116" t="e">
        <f>C57/C58-1</f>
        <v>#DIV/0!</v>
      </c>
    </row>
    <row r="58" spans="1:5" x14ac:dyDescent="0.25">
      <c r="A58" s="1">
        <v>2</v>
      </c>
      <c r="B58" s="114">
        <v>2020</v>
      </c>
      <c r="C58" s="115">
        <v>0</v>
      </c>
      <c r="D58" s="116">
        <f t="shared" ref="D58:D67" si="4">C58/C59-1</f>
        <v>-1</v>
      </c>
    </row>
    <row r="59" spans="1:5" x14ac:dyDescent="0.25">
      <c r="A59" s="1">
        <v>3</v>
      </c>
      <c r="B59" s="114">
        <v>2019</v>
      </c>
      <c r="C59" s="115">
        <v>42488</v>
      </c>
      <c r="D59" s="116">
        <f t="shared" si="4"/>
        <v>7.9581258257953147E-2</v>
      </c>
    </row>
    <row r="60" spans="1:5" x14ac:dyDescent="0.25">
      <c r="A60" s="1">
        <v>4</v>
      </c>
      <c r="B60" s="114">
        <v>2018</v>
      </c>
      <c r="C60" s="115">
        <v>39356</v>
      </c>
      <c r="D60" s="116">
        <f t="shared" si="4"/>
        <v>0.52672821786019086</v>
      </c>
    </row>
    <row r="61" spans="1:5" x14ac:dyDescent="0.25">
      <c r="A61" s="1">
        <v>5</v>
      </c>
      <c r="B61" s="114">
        <v>2017</v>
      </c>
      <c r="C61" s="115">
        <v>25778</v>
      </c>
      <c r="D61" s="116" t="e">
        <f>C61/C62-1</f>
        <v>#DIV/0!</v>
      </c>
    </row>
    <row r="62" spans="1:5" x14ac:dyDescent="0.25">
      <c r="A62" s="1">
        <v>6</v>
      </c>
      <c r="B62" s="114">
        <v>2016</v>
      </c>
      <c r="C62" s="115">
        <v>0</v>
      </c>
      <c r="D62" s="116" t="e">
        <f>C62/C63-1</f>
        <v>#DIV/0!</v>
      </c>
    </row>
    <row r="63" spans="1:5" x14ac:dyDescent="0.25">
      <c r="A63" s="1">
        <v>7</v>
      </c>
      <c r="B63" s="114">
        <v>2015</v>
      </c>
      <c r="C63" s="115">
        <v>0</v>
      </c>
      <c r="D63" s="116" t="e">
        <f t="shared" si="4"/>
        <v>#DIV/0!</v>
      </c>
    </row>
    <row r="64" spans="1:5" x14ac:dyDescent="0.25">
      <c r="A64" s="1">
        <v>8</v>
      </c>
      <c r="B64" s="114">
        <v>2014</v>
      </c>
      <c r="C64" s="115">
        <v>0</v>
      </c>
      <c r="D64" s="116" t="e">
        <f t="shared" si="4"/>
        <v>#DIV/0!</v>
      </c>
    </row>
    <row r="65" spans="1:5" x14ac:dyDescent="0.25">
      <c r="A65" s="1">
        <v>9</v>
      </c>
      <c r="B65" s="114">
        <v>2013</v>
      </c>
      <c r="C65" s="115">
        <v>0</v>
      </c>
      <c r="D65" s="116" t="e">
        <f t="shared" si="4"/>
        <v>#DIV/0!</v>
      </c>
    </row>
    <row r="66" spans="1:5" x14ac:dyDescent="0.25">
      <c r="A66" s="1">
        <v>10</v>
      </c>
      <c r="B66" s="114">
        <v>2012</v>
      </c>
      <c r="C66" s="115">
        <v>0</v>
      </c>
      <c r="D66" s="116" t="e">
        <f>C66/C67-1</f>
        <v>#DIV/0!</v>
      </c>
    </row>
    <row r="67" spans="1:5" x14ac:dyDescent="0.25">
      <c r="A67" s="1">
        <v>11</v>
      </c>
      <c r="B67" s="114">
        <v>2011</v>
      </c>
      <c r="C67" s="115">
        <v>0</v>
      </c>
      <c r="D67" s="116" t="e">
        <f t="shared" si="4"/>
        <v>#DIV/0!</v>
      </c>
    </row>
    <row r="68" spans="1:5" x14ac:dyDescent="0.25">
      <c r="A68" s="1">
        <v>12</v>
      </c>
      <c r="B68" s="114">
        <v>2010</v>
      </c>
      <c r="C68" s="115">
        <v>0</v>
      </c>
      <c r="D68" s="116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64" t="s">
        <v>141</v>
      </c>
      <c r="C73" s="264"/>
      <c r="D73" s="264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86" t="s">
        <v>142</v>
      </c>
      <c r="D75" s="287"/>
    </row>
    <row r="76" spans="1:5" ht="16.5" thickTop="1" thickBot="1" x14ac:dyDescent="0.3">
      <c r="B76" s="85"/>
      <c r="C76" s="111" t="s">
        <v>138</v>
      </c>
      <c r="D76" s="112" t="s">
        <v>139</v>
      </c>
    </row>
    <row r="77" spans="1:5" x14ac:dyDescent="0.25">
      <c r="A77" s="1">
        <v>1</v>
      </c>
      <c r="B77" s="114">
        <v>2024</v>
      </c>
      <c r="C77" s="115">
        <v>7923</v>
      </c>
      <c r="D77" s="116">
        <f t="shared" ref="D77:D83" si="5">C77/C78-1</f>
        <v>4.1540686210069566E-2</v>
      </c>
    </row>
    <row r="78" spans="1:5" x14ac:dyDescent="0.25">
      <c r="A78" s="1"/>
      <c r="B78" s="114">
        <v>2023</v>
      </c>
      <c r="C78" s="115">
        <v>7607</v>
      </c>
      <c r="D78" s="116">
        <f t="shared" si="5"/>
        <v>0.48255700643149479</v>
      </c>
    </row>
    <row r="79" spans="1:5" x14ac:dyDescent="0.25">
      <c r="A79" s="1"/>
      <c r="B79" s="114">
        <v>2022</v>
      </c>
      <c r="C79" s="115">
        <v>5131</v>
      </c>
      <c r="D79" s="116" t="e">
        <f t="shared" si="5"/>
        <v>#DIV/0!</v>
      </c>
    </row>
    <row r="80" spans="1:5" x14ac:dyDescent="0.25">
      <c r="A80" s="1"/>
      <c r="B80" s="114">
        <v>2021</v>
      </c>
      <c r="C80" s="115">
        <v>0</v>
      </c>
      <c r="D80" s="116" t="e">
        <f t="shared" si="5"/>
        <v>#DIV/0!</v>
      </c>
    </row>
    <row r="81" spans="1:5" x14ac:dyDescent="0.25">
      <c r="A81" s="1">
        <v>2</v>
      </c>
      <c r="B81" s="114">
        <v>2020</v>
      </c>
      <c r="C81" s="115">
        <v>0</v>
      </c>
      <c r="D81" s="116">
        <f t="shared" si="5"/>
        <v>-1</v>
      </c>
    </row>
    <row r="82" spans="1:5" x14ac:dyDescent="0.25">
      <c r="A82" s="1">
        <v>3</v>
      </c>
      <c r="B82" s="114">
        <v>2019</v>
      </c>
      <c r="C82" s="115">
        <v>13399</v>
      </c>
      <c r="D82" s="116">
        <f t="shared" si="5"/>
        <v>-8.4142173615857851E-2</v>
      </c>
    </row>
    <row r="83" spans="1:5" x14ac:dyDescent="0.25">
      <c r="A83" s="1">
        <v>4</v>
      </c>
      <c r="B83" s="114">
        <v>2018</v>
      </c>
      <c r="C83" s="115">
        <v>14630</v>
      </c>
      <c r="D83" s="116">
        <f t="shared" si="5"/>
        <v>-0.54117794643417172</v>
      </c>
    </row>
    <row r="84" spans="1:5" x14ac:dyDescent="0.25">
      <c r="A84" s="1">
        <v>5</v>
      </c>
      <c r="B84" s="114">
        <v>2017</v>
      </c>
      <c r="C84" s="115">
        <v>31886</v>
      </c>
      <c r="D84" s="116" t="e">
        <f>C84/C85-1</f>
        <v>#DIV/0!</v>
      </c>
    </row>
    <row r="85" spans="1:5" x14ac:dyDescent="0.25">
      <c r="A85" s="1">
        <v>6</v>
      </c>
      <c r="B85" s="114">
        <v>2016</v>
      </c>
      <c r="C85" s="115">
        <v>0</v>
      </c>
      <c r="D85" s="116" t="e">
        <f>C85/C86-1</f>
        <v>#DIV/0!</v>
      </c>
    </row>
    <row r="86" spans="1:5" x14ac:dyDescent="0.25">
      <c r="A86" s="1">
        <v>7</v>
      </c>
      <c r="B86" s="114">
        <v>2015</v>
      </c>
      <c r="C86" s="115">
        <v>0</v>
      </c>
      <c r="D86" s="116" t="e">
        <f t="shared" ref="D86:D88" si="6">C86/C87-1</f>
        <v>#DIV/0!</v>
      </c>
    </row>
    <row r="87" spans="1:5" x14ac:dyDescent="0.25">
      <c r="A87" s="1">
        <v>8</v>
      </c>
      <c r="B87" s="114">
        <v>2014</v>
      </c>
      <c r="C87" s="115">
        <v>0</v>
      </c>
      <c r="D87" s="116" t="e">
        <f t="shared" si="6"/>
        <v>#DIV/0!</v>
      </c>
    </row>
    <row r="88" spans="1:5" x14ac:dyDescent="0.25">
      <c r="A88" s="1">
        <v>9</v>
      </c>
      <c r="B88" s="114">
        <v>2013</v>
      </c>
      <c r="C88" s="115">
        <v>0</v>
      </c>
      <c r="D88" s="116" t="e">
        <f t="shared" si="6"/>
        <v>#DIV/0!</v>
      </c>
    </row>
    <row r="89" spans="1:5" x14ac:dyDescent="0.25">
      <c r="A89" s="1">
        <v>10</v>
      </c>
      <c r="B89" s="114">
        <v>2012</v>
      </c>
      <c r="C89" s="115">
        <v>0</v>
      </c>
      <c r="D89" s="116" t="e">
        <f>C89/C90-1</f>
        <v>#DIV/0!</v>
      </c>
    </row>
    <row r="90" spans="1:5" x14ac:dyDescent="0.25">
      <c r="A90" s="1">
        <v>11</v>
      </c>
      <c r="B90" s="114">
        <v>2011</v>
      </c>
      <c r="C90" s="115">
        <v>0</v>
      </c>
      <c r="D90" s="116">
        <f t="shared" ref="D90" si="7">C90/C91-1</f>
        <v>-1</v>
      </c>
    </row>
    <row r="91" spans="1:5" x14ac:dyDescent="0.25">
      <c r="A91" s="1">
        <v>12</v>
      </c>
      <c r="B91" s="114">
        <v>2010</v>
      </c>
      <c r="C91" s="115">
        <v>36948</v>
      </c>
      <c r="D91" s="116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64" t="s">
        <v>254</v>
      </c>
      <c r="C96" s="264"/>
      <c r="D96" s="264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1" t="s">
        <v>96</v>
      </c>
      <c r="C98" s="286" t="s">
        <v>32</v>
      </c>
      <c r="D98" s="287"/>
    </row>
    <row r="99" spans="2:5" ht="16.5" thickTop="1" thickBot="1" x14ac:dyDescent="0.3">
      <c r="B99" s="85"/>
      <c r="C99" s="111" t="s">
        <v>138</v>
      </c>
      <c r="D99" s="112" t="s">
        <v>139</v>
      </c>
    </row>
    <row r="100" spans="2:5" x14ac:dyDescent="0.25">
      <c r="B100" s="114">
        <v>2024</v>
      </c>
      <c r="C100" s="115" t="s">
        <v>227</v>
      </c>
      <c r="D100" s="116" t="e">
        <f t="shared" ref="D100:D113" si="8">C100/C101-1</f>
        <v>#VALUE!</v>
      </c>
    </row>
    <row r="101" spans="2:5" x14ac:dyDescent="0.25">
      <c r="B101" s="114">
        <v>2023</v>
      </c>
      <c r="C101" s="115" t="s">
        <v>227</v>
      </c>
      <c r="D101" s="116" t="e">
        <f t="shared" si="8"/>
        <v>#VALUE!</v>
      </c>
    </row>
    <row r="102" spans="2:5" x14ac:dyDescent="0.25">
      <c r="B102" s="114">
        <v>2022</v>
      </c>
      <c r="C102" s="115" t="s">
        <v>227</v>
      </c>
      <c r="D102" s="116" t="e">
        <f t="shared" si="8"/>
        <v>#VALUE!</v>
      </c>
    </row>
    <row r="103" spans="2:5" x14ac:dyDescent="0.25">
      <c r="B103" s="114">
        <v>2021</v>
      </c>
      <c r="C103" s="115" t="s">
        <v>227</v>
      </c>
      <c r="D103" s="116" t="e">
        <f t="shared" si="8"/>
        <v>#VALUE!</v>
      </c>
    </row>
    <row r="104" spans="2:5" x14ac:dyDescent="0.25">
      <c r="B104" s="114">
        <v>2020</v>
      </c>
      <c r="C104" s="115" t="s">
        <v>227</v>
      </c>
      <c r="D104" s="116" t="e">
        <f t="shared" si="8"/>
        <v>#VALUE!</v>
      </c>
    </row>
    <row r="105" spans="2:5" x14ac:dyDescent="0.25">
      <c r="B105" s="114">
        <v>2019</v>
      </c>
      <c r="C105" s="115" t="s">
        <v>227</v>
      </c>
      <c r="D105" s="116" t="e">
        <f t="shared" si="8"/>
        <v>#VALUE!</v>
      </c>
    </row>
    <row r="106" spans="2:5" x14ac:dyDescent="0.25">
      <c r="B106" s="114">
        <v>2018</v>
      </c>
      <c r="C106" s="115" t="s">
        <v>227</v>
      </c>
      <c r="D106" s="116" t="e">
        <f t="shared" si="8"/>
        <v>#VALUE!</v>
      </c>
    </row>
    <row r="107" spans="2:5" x14ac:dyDescent="0.25">
      <c r="B107" s="114">
        <v>2017</v>
      </c>
      <c r="C107" s="115" t="s">
        <v>227</v>
      </c>
      <c r="D107" s="116" t="e">
        <f t="shared" si="8"/>
        <v>#VALUE!</v>
      </c>
    </row>
    <row r="108" spans="2:5" x14ac:dyDescent="0.25">
      <c r="B108" s="114">
        <v>2016</v>
      </c>
      <c r="C108" s="115" t="s">
        <v>227</v>
      </c>
      <c r="D108" s="116" t="e">
        <f t="shared" si="8"/>
        <v>#VALUE!</v>
      </c>
    </row>
    <row r="109" spans="2:5" x14ac:dyDescent="0.25">
      <c r="B109" s="114">
        <v>2015</v>
      </c>
      <c r="C109" s="115" t="s">
        <v>227</v>
      </c>
      <c r="D109" s="116" t="e">
        <f t="shared" si="8"/>
        <v>#VALUE!</v>
      </c>
    </row>
    <row r="110" spans="2:5" x14ac:dyDescent="0.25">
      <c r="B110" s="114">
        <v>2014</v>
      </c>
      <c r="C110" s="115" t="s">
        <v>227</v>
      </c>
      <c r="D110" s="116" t="e">
        <f t="shared" si="8"/>
        <v>#VALUE!</v>
      </c>
    </row>
    <row r="111" spans="2:5" x14ac:dyDescent="0.25">
      <c r="B111" s="114">
        <v>2013</v>
      </c>
      <c r="C111" s="115" t="s">
        <v>227</v>
      </c>
      <c r="D111" s="116" t="e">
        <f t="shared" si="8"/>
        <v>#VALUE!</v>
      </c>
    </row>
    <row r="112" spans="2:5" x14ac:dyDescent="0.25">
      <c r="B112" s="114">
        <v>2012</v>
      </c>
      <c r="C112" s="115" t="s">
        <v>227</v>
      </c>
      <c r="D112" s="116" t="e">
        <f t="shared" si="8"/>
        <v>#VALUE!</v>
      </c>
    </row>
    <row r="113" spans="2:4" x14ac:dyDescent="0.25">
      <c r="B113" s="114">
        <v>2011</v>
      </c>
      <c r="C113" s="115" t="s">
        <v>227</v>
      </c>
      <c r="D113" s="116" t="e">
        <f t="shared" si="8"/>
        <v>#VALUE!</v>
      </c>
    </row>
    <row r="114" spans="2:4" x14ac:dyDescent="0.25">
      <c r="B114" s="114">
        <v>2010</v>
      </c>
      <c r="C114" s="115" t="s">
        <v>227</v>
      </c>
      <c r="D114" s="116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4FF2-88F9-4473-8C12-86963701E3F7}">
  <sheetPr codeName="Hoja12">
    <tabColor theme="7" tint="0.79998168889431442"/>
  </sheetPr>
  <dimension ref="A1:L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7" max="8" width="11.42578125" customWidth="1"/>
    <col min="9" max="10" width="10.42578125" customWidth="1"/>
    <col min="11" max="11" width="11.140625" customWidth="1"/>
    <col min="12" max="12" width="10.42578125" customWidth="1"/>
  </cols>
  <sheetData>
    <row r="1" spans="1:12" ht="42.75" customHeight="1" x14ac:dyDescent="0.25"/>
    <row r="2" spans="1:12" ht="24" x14ac:dyDescent="0.4">
      <c r="B2" s="125"/>
    </row>
    <row r="3" spans="1:1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8.25" customHeight="1" thickBot="1" x14ac:dyDescent="0.3"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</row>
    <row r="5" spans="1:12" ht="60.75" thickBot="1" x14ac:dyDescent="0.3">
      <c r="B5" s="85"/>
      <c r="C5" s="13" t="s">
        <v>255</v>
      </c>
      <c r="D5" s="13" t="s">
        <v>222</v>
      </c>
      <c r="E5" s="13" t="s">
        <v>223</v>
      </c>
      <c r="F5" s="13" t="s">
        <v>224</v>
      </c>
      <c r="G5" s="13" t="s">
        <v>225</v>
      </c>
      <c r="H5" s="13" t="s">
        <v>226</v>
      </c>
      <c r="I5" s="126" t="str">
        <f>CONCATENATE("var. ",RIGHT(H5,2),"/",RIGHT(G5,2))</f>
        <v>var. 25/24</v>
      </c>
      <c r="J5" s="126" t="str">
        <f>CONCATENATE("dif. ",RIGHT(H5,2),"/",RIGHT(G5,2))</f>
        <v>dif. 25/24</v>
      </c>
      <c r="K5" s="14" t="str">
        <f>CONCATENATE("cuota ",H5)</f>
        <v>cuota enero 2025</v>
      </c>
      <c r="L5" s="127" t="str">
        <f>CONCATENATE("cuota/ total municipio ",RIGHT(H5,2))</f>
        <v>cuota/ total municipio 25</v>
      </c>
    </row>
    <row r="6" spans="1:12" ht="15.75" x14ac:dyDescent="0.25">
      <c r="B6" s="128" t="s">
        <v>43</v>
      </c>
      <c r="C6" s="129">
        <v>386253</v>
      </c>
      <c r="D6" s="129">
        <v>46362</v>
      </c>
      <c r="E6" s="129">
        <v>273717</v>
      </c>
      <c r="F6" s="129">
        <v>403637</v>
      </c>
      <c r="G6" s="129">
        <v>417622</v>
      </c>
      <c r="H6" s="129">
        <v>422462</v>
      </c>
      <c r="I6" s="130">
        <f>IFERROR(H6/G6-1,"-")</f>
        <v>1.158942776003169E-2</v>
      </c>
      <c r="J6" s="129">
        <f t="shared" ref="J6:J57" si="0">H6-G6</f>
        <v>4840</v>
      </c>
      <c r="K6" s="130">
        <f>IFERROR(F6/$F$6,"-")</f>
        <v>1</v>
      </c>
      <c r="L6" s="131">
        <f>IFERROR(H6/H6,"-")</f>
        <v>1</v>
      </c>
    </row>
    <row r="7" spans="1:12" ht="15.75" x14ac:dyDescent="0.25">
      <c r="B7" s="132" t="s">
        <v>60</v>
      </c>
      <c r="C7" s="133">
        <v>293229</v>
      </c>
      <c r="D7" s="133">
        <v>35671</v>
      </c>
      <c r="E7" s="133">
        <v>211722</v>
      </c>
      <c r="F7" s="133">
        <v>323159</v>
      </c>
      <c r="G7" s="133">
        <v>328440</v>
      </c>
      <c r="H7" s="133">
        <v>336465</v>
      </c>
      <c r="I7" s="134">
        <f t="shared" ref="I7:I57" si="1">IFERROR(H7/G7-1,"-")</f>
        <v>2.4433686518085418E-2</v>
      </c>
      <c r="J7" s="133">
        <f t="shared" si="0"/>
        <v>8025</v>
      </c>
      <c r="K7" s="134">
        <f t="shared" ref="K7:K57" si="2">IFERROR(F7/$F$6,"-")</f>
        <v>0.80061788190874472</v>
      </c>
      <c r="L7" s="134">
        <f>IFERROR(H7/H6,"-")</f>
        <v>0.79643849624344909</v>
      </c>
    </row>
    <row r="8" spans="1:12" x14ac:dyDescent="0.25">
      <c r="B8" s="97" t="s">
        <v>140</v>
      </c>
      <c r="C8" s="52">
        <v>233512</v>
      </c>
      <c r="D8" s="52">
        <v>26219</v>
      </c>
      <c r="E8" s="52">
        <v>174422</v>
      </c>
      <c r="F8" s="52">
        <v>263189</v>
      </c>
      <c r="G8" s="52">
        <v>271495</v>
      </c>
      <c r="H8" s="52">
        <v>272390</v>
      </c>
      <c r="I8" s="98">
        <f t="shared" si="1"/>
        <v>3.2965616309692525E-3</v>
      </c>
      <c r="J8" s="52">
        <f t="shared" si="0"/>
        <v>895</v>
      </c>
      <c r="K8" s="98">
        <f t="shared" si="2"/>
        <v>0.65204379182285077</v>
      </c>
      <c r="L8" s="98">
        <f>IFERROR(H8/H6,"-")</f>
        <v>0.64476805014415495</v>
      </c>
    </row>
    <row r="9" spans="1:12" x14ac:dyDescent="0.25">
      <c r="B9" s="97" t="s">
        <v>142</v>
      </c>
      <c r="C9" s="52">
        <v>59717</v>
      </c>
      <c r="D9" s="52">
        <v>9452</v>
      </c>
      <c r="E9" s="52">
        <v>37300</v>
      </c>
      <c r="F9" s="52">
        <v>59970</v>
      </c>
      <c r="G9" s="52">
        <v>56945</v>
      </c>
      <c r="H9" s="52">
        <v>64075</v>
      </c>
      <c r="I9" s="98">
        <f t="shared" si="1"/>
        <v>0.12520853455088243</v>
      </c>
      <c r="J9" s="52">
        <f t="shared" si="0"/>
        <v>7130</v>
      </c>
      <c r="K9" s="98">
        <f t="shared" si="2"/>
        <v>0.14857409008589401</v>
      </c>
      <c r="L9" s="98">
        <f>IFERROR(H9/H6,"-")</f>
        <v>0.15167044609929414</v>
      </c>
    </row>
    <row r="10" spans="1:12" ht="16.5" thickBot="1" x14ac:dyDescent="0.3">
      <c r="B10" s="135" t="s">
        <v>63</v>
      </c>
      <c r="C10" s="136">
        <v>93024</v>
      </c>
      <c r="D10" s="136">
        <v>10691</v>
      </c>
      <c r="E10" s="136">
        <v>61995</v>
      </c>
      <c r="F10" s="136">
        <v>80478</v>
      </c>
      <c r="G10" s="136">
        <v>89182</v>
      </c>
      <c r="H10" s="136">
        <v>85997</v>
      </c>
      <c r="I10" s="137">
        <f t="shared" si="1"/>
        <v>-3.5713484783924998E-2</v>
      </c>
      <c r="J10" s="136">
        <f t="shared" si="0"/>
        <v>-3185</v>
      </c>
      <c r="K10" s="137">
        <f t="shared" si="2"/>
        <v>0.19938211809125525</v>
      </c>
      <c r="L10" s="137">
        <f>IFERROR(H10/H6,"-")</f>
        <v>0.20356150375655088</v>
      </c>
    </row>
    <row r="11" spans="1:12" ht="15.75" x14ac:dyDescent="0.25">
      <c r="A11" s="138" t="s">
        <v>322</v>
      </c>
      <c r="B11" s="128" t="s">
        <v>44</v>
      </c>
      <c r="C11" s="129">
        <v>138100</v>
      </c>
      <c r="D11" s="129">
        <v>15182</v>
      </c>
      <c r="E11" s="129">
        <v>99949</v>
      </c>
      <c r="F11" s="129">
        <v>139602</v>
      </c>
      <c r="G11" s="129">
        <v>150925</v>
      </c>
      <c r="H11" s="129">
        <v>146051</v>
      </c>
      <c r="I11" s="130">
        <f t="shared" si="1"/>
        <v>-3.2294185853900981E-2</v>
      </c>
      <c r="J11" s="129">
        <f t="shared" si="0"/>
        <v>-4874</v>
      </c>
      <c r="K11" s="130">
        <f t="shared" si="2"/>
        <v>0.34586026553561738</v>
      </c>
      <c r="L11" s="131">
        <f>IFERROR(H11/H11,"-")</f>
        <v>1</v>
      </c>
    </row>
    <row r="12" spans="1:12" ht="15.75" x14ac:dyDescent="0.25">
      <c r="A12" s="138" t="s">
        <v>322</v>
      </c>
      <c r="B12" s="132" t="s">
        <v>60</v>
      </c>
      <c r="C12" s="133">
        <v>111379</v>
      </c>
      <c r="D12" s="133">
        <v>12102</v>
      </c>
      <c r="E12" s="133">
        <v>86205</v>
      </c>
      <c r="F12" s="133">
        <v>115960</v>
      </c>
      <c r="G12" s="133">
        <v>122914</v>
      </c>
      <c r="H12" s="133">
        <v>120846</v>
      </c>
      <c r="I12" s="134">
        <f t="shared" si="1"/>
        <v>-1.6824771791659199E-2</v>
      </c>
      <c r="J12" s="133">
        <f t="shared" si="0"/>
        <v>-2068</v>
      </c>
      <c r="K12" s="134">
        <f t="shared" si="2"/>
        <v>0.28728783535701635</v>
      </c>
      <c r="L12" s="134">
        <f>IFERROR(H12/H11,"-")</f>
        <v>0.82742329734133968</v>
      </c>
    </row>
    <row r="13" spans="1:12" x14ac:dyDescent="0.25">
      <c r="A13" s="138" t="s">
        <v>322</v>
      </c>
      <c r="B13" s="97" t="s">
        <v>140</v>
      </c>
      <c r="C13" s="52">
        <v>97322</v>
      </c>
      <c r="D13" s="52">
        <v>11597</v>
      </c>
      <c r="E13" s="52">
        <v>77462</v>
      </c>
      <c r="F13" s="52">
        <v>102022</v>
      </c>
      <c r="G13" s="52">
        <v>111169</v>
      </c>
      <c r="H13" s="52">
        <v>108553</v>
      </c>
      <c r="I13" s="98">
        <f t="shared" si="1"/>
        <v>-2.3531739963479015E-2</v>
      </c>
      <c r="J13" s="52">
        <f t="shared" si="0"/>
        <v>-2616</v>
      </c>
      <c r="K13" s="98">
        <f t="shared" si="2"/>
        <v>0.252756808716743</v>
      </c>
      <c r="L13" s="98">
        <f>IFERROR(H13/H11,"-")</f>
        <v>0.74325406878419187</v>
      </c>
    </row>
    <row r="14" spans="1:12" x14ac:dyDescent="0.25">
      <c r="A14" s="138" t="s">
        <v>322</v>
      </c>
      <c r="B14" s="97" t="s">
        <v>142</v>
      </c>
      <c r="C14" s="52">
        <v>14057</v>
      </c>
      <c r="D14" s="52">
        <v>505</v>
      </c>
      <c r="E14" s="52">
        <v>8743</v>
      </c>
      <c r="F14" s="52">
        <v>13938</v>
      </c>
      <c r="G14" s="52">
        <v>11745</v>
      </c>
      <c r="H14" s="52">
        <v>12293</v>
      </c>
      <c r="I14" s="98">
        <f t="shared" si="1"/>
        <v>4.665815240527893E-2</v>
      </c>
      <c r="J14" s="52">
        <f t="shared" si="0"/>
        <v>548</v>
      </c>
      <c r="K14" s="98">
        <f t="shared" si="2"/>
        <v>3.4531026640273313E-2</v>
      </c>
      <c r="L14" s="98">
        <f>IFERROR(H14/H11,"-")</f>
        <v>8.416922855714784E-2</v>
      </c>
    </row>
    <row r="15" spans="1:12" ht="16.5" thickBot="1" x14ac:dyDescent="0.3">
      <c r="A15" s="138" t="s">
        <v>322</v>
      </c>
      <c r="B15" s="135" t="s">
        <v>63</v>
      </c>
      <c r="C15" s="136">
        <v>26721</v>
      </c>
      <c r="D15" s="136">
        <v>3080</v>
      </c>
      <c r="E15" s="136">
        <v>13744</v>
      </c>
      <c r="F15" s="136">
        <v>23642</v>
      </c>
      <c r="G15" s="136">
        <v>28011</v>
      </c>
      <c r="H15" s="136">
        <v>25205</v>
      </c>
      <c r="I15" s="137">
        <f t="shared" si="1"/>
        <v>-0.10017493127699828</v>
      </c>
      <c r="J15" s="136">
        <f t="shared" si="0"/>
        <v>-2806</v>
      </c>
      <c r="K15" s="137">
        <f t="shared" si="2"/>
        <v>5.8572430178601073E-2</v>
      </c>
      <c r="L15" s="137">
        <f>IFERROR(H15/H11,"-")</f>
        <v>0.17257670265866032</v>
      </c>
    </row>
    <row r="16" spans="1:12" ht="15.75" x14ac:dyDescent="0.25">
      <c r="A16" s="79"/>
      <c r="B16" s="128" t="s">
        <v>45</v>
      </c>
      <c r="C16" s="129">
        <v>102767</v>
      </c>
      <c r="D16" s="129">
        <v>8010</v>
      </c>
      <c r="E16" s="129">
        <v>72992</v>
      </c>
      <c r="F16" s="129">
        <v>102127</v>
      </c>
      <c r="G16" s="129">
        <v>102161</v>
      </c>
      <c r="H16" s="129">
        <v>108758</v>
      </c>
      <c r="I16" s="130">
        <f t="shared" si="1"/>
        <v>6.4574544101956732E-2</v>
      </c>
      <c r="J16" s="129">
        <f t="shared" si="0"/>
        <v>6597</v>
      </c>
      <c r="K16" s="130">
        <f t="shared" si="2"/>
        <v>0.25301694344175585</v>
      </c>
      <c r="L16" s="131">
        <f>IFERROR(H16/H16,"-")</f>
        <v>1</v>
      </c>
    </row>
    <row r="17" spans="2:12" ht="15.75" x14ac:dyDescent="0.25">
      <c r="B17" s="132" t="s">
        <v>60</v>
      </c>
      <c r="C17" s="133">
        <v>60504</v>
      </c>
      <c r="D17" s="133">
        <v>2072</v>
      </c>
      <c r="E17" s="133">
        <v>40098</v>
      </c>
      <c r="F17" s="133">
        <v>63291</v>
      </c>
      <c r="G17" s="133">
        <v>62071</v>
      </c>
      <c r="H17" s="133">
        <v>69478</v>
      </c>
      <c r="I17" s="134">
        <f t="shared" si="1"/>
        <v>0.11933108859209618</v>
      </c>
      <c r="J17" s="133">
        <f t="shared" si="0"/>
        <v>7407</v>
      </c>
      <c r="K17" s="134">
        <f t="shared" si="2"/>
        <v>0.15680177981701379</v>
      </c>
      <c r="L17" s="134">
        <f>IFERROR(H17/H16,"-")</f>
        <v>0.63883116644292837</v>
      </c>
    </row>
    <row r="18" spans="2:12" x14ac:dyDescent="0.25">
      <c r="B18" s="97" t="s">
        <v>140</v>
      </c>
      <c r="C18" s="52">
        <v>44788</v>
      </c>
      <c r="D18" s="52">
        <v>1594</v>
      </c>
      <c r="E18" s="52">
        <v>32265</v>
      </c>
      <c r="F18" s="52">
        <v>48326</v>
      </c>
      <c r="G18" s="52">
        <v>49957</v>
      </c>
      <c r="H18" s="52">
        <v>51937</v>
      </c>
      <c r="I18" s="98">
        <f t="shared" si="1"/>
        <v>3.9634085313369427E-2</v>
      </c>
      <c r="J18" s="52">
        <f t="shared" si="0"/>
        <v>1980</v>
      </c>
      <c r="K18" s="98">
        <f t="shared" si="2"/>
        <v>0.11972638781875794</v>
      </c>
      <c r="L18" s="98">
        <f>IFERROR(H18/H16,"-")</f>
        <v>0.47754647933945088</v>
      </c>
    </row>
    <row r="19" spans="2:12" x14ac:dyDescent="0.25">
      <c r="B19" s="97" t="s">
        <v>142</v>
      </c>
      <c r="C19" s="52">
        <v>15716</v>
      </c>
      <c r="D19" s="52">
        <v>478</v>
      </c>
      <c r="E19" s="52">
        <v>7833</v>
      </c>
      <c r="F19" s="52">
        <v>14965</v>
      </c>
      <c r="G19" s="52">
        <v>12114</v>
      </c>
      <c r="H19" s="52">
        <v>17541</v>
      </c>
      <c r="I19" s="98">
        <f t="shared" si="1"/>
        <v>0.4479940564635958</v>
      </c>
      <c r="J19" s="52">
        <f t="shared" si="0"/>
        <v>5427</v>
      </c>
      <c r="K19" s="98">
        <f t="shared" si="2"/>
        <v>3.7075391998255859E-2</v>
      </c>
      <c r="L19" s="98">
        <f>IFERROR(H19/H16,"-")</f>
        <v>0.16128468710347746</v>
      </c>
    </row>
    <row r="20" spans="2:12" ht="16.5" thickBot="1" x14ac:dyDescent="0.3">
      <c r="B20" s="135" t="s">
        <v>63</v>
      </c>
      <c r="C20" s="136">
        <v>42263</v>
      </c>
      <c r="D20" s="136">
        <v>5938</v>
      </c>
      <c r="E20" s="136">
        <v>32894</v>
      </c>
      <c r="F20" s="136">
        <v>38836</v>
      </c>
      <c r="G20" s="136">
        <v>40090</v>
      </c>
      <c r="H20" s="136">
        <v>39280</v>
      </c>
      <c r="I20" s="137">
        <f t="shared" si="1"/>
        <v>-2.0204539785482645E-2</v>
      </c>
      <c r="J20" s="136">
        <f t="shared" si="0"/>
        <v>-810</v>
      </c>
      <c r="K20" s="137">
        <f t="shared" si="2"/>
        <v>9.6215163624742028E-2</v>
      </c>
      <c r="L20" s="137">
        <f>IFERROR(H20/H16,"-")</f>
        <v>0.36116883355707169</v>
      </c>
    </row>
    <row r="21" spans="2:12" ht="15.75" x14ac:dyDescent="0.25">
      <c r="B21" s="128" t="s">
        <v>46</v>
      </c>
      <c r="C21" s="129">
        <v>3774</v>
      </c>
      <c r="D21" s="129">
        <v>596</v>
      </c>
      <c r="E21" s="129">
        <v>2563</v>
      </c>
      <c r="F21" s="129">
        <v>6916</v>
      </c>
      <c r="G21" s="129">
        <v>4476</v>
      </c>
      <c r="H21" s="129">
        <v>4609</v>
      </c>
      <c r="I21" s="130">
        <f t="shared" si="1"/>
        <v>2.9714030384271561E-2</v>
      </c>
      <c r="J21" s="129">
        <f t="shared" si="0"/>
        <v>133</v>
      </c>
      <c r="K21" s="130">
        <f t="shared" si="2"/>
        <v>1.7134207220844473E-2</v>
      </c>
      <c r="L21" s="131">
        <f>IFERROR(H21/H21,"-")</f>
        <v>1</v>
      </c>
    </row>
    <row r="22" spans="2:12" ht="15.75" x14ac:dyDescent="0.25">
      <c r="B22" s="132" t="s">
        <v>60</v>
      </c>
      <c r="C22" s="133">
        <v>3026</v>
      </c>
      <c r="D22" s="133">
        <v>596</v>
      </c>
      <c r="E22" s="133">
        <v>2563</v>
      </c>
      <c r="F22" s="133">
        <v>6858</v>
      </c>
      <c r="G22" s="133">
        <v>4426</v>
      </c>
      <c r="H22" s="133">
        <v>4533</v>
      </c>
      <c r="I22" s="134">
        <f t="shared" si="1"/>
        <v>2.4175327609579744E-2</v>
      </c>
      <c r="J22" s="133">
        <f t="shared" si="0"/>
        <v>107</v>
      </c>
      <c r="K22" s="134">
        <f t="shared" si="2"/>
        <v>1.6990513753694533E-2</v>
      </c>
      <c r="L22" s="134">
        <f>IFERROR(H22/H21,"-")</f>
        <v>0.98351052288999785</v>
      </c>
    </row>
    <row r="23" spans="2:1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0"/>
        <v>0</v>
      </c>
      <c r="K23" s="98">
        <f t="shared" si="2"/>
        <v>0</v>
      </c>
      <c r="L23" s="98">
        <f>IFERROR(H23/H21,"-")</f>
        <v>0</v>
      </c>
    </row>
    <row r="24" spans="2:12" x14ac:dyDescent="0.25">
      <c r="B24" s="97" t="s">
        <v>142</v>
      </c>
      <c r="C24" s="52">
        <v>0</v>
      </c>
      <c r="D24" s="52">
        <v>596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0"/>
        <v>0</v>
      </c>
      <c r="K24" s="98">
        <f t="shared" si="2"/>
        <v>0</v>
      </c>
      <c r="L24" s="98">
        <f>IFERROR(H24/H21,"-")</f>
        <v>0</v>
      </c>
    </row>
    <row r="25" spans="2:12" ht="16.5" thickBot="1" x14ac:dyDescent="0.3">
      <c r="B25" s="135" t="s">
        <v>63</v>
      </c>
      <c r="C25" s="136">
        <v>748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7" t="str">
        <f t="shared" si="1"/>
        <v>-</v>
      </c>
      <c r="J25" s="136">
        <f t="shared" si="0"/>
        <v>0</v>
      </c>
      <c r="K25" s="137">
        <f t="shared" si="2"/>
        <v>0</v>
      </c>
      <c r="L25" s="137">
        <f>IFERROR(H25/H21,"-")</f>
        <v>0</v>
      </c>
    </row>
    <row r="26" spans="2:12" ht="15.75" x14ac:dyDescent="0.25">
      <c r="B26" s="128" t="s">
        <v>47</v>
      </c>
      <c r="C26" s="129">
        <v>9813</v>
      </c>
      <c r="D26" s="129">
        <v>1197</v>
      </c>
      <c r="E26" s="129">
        <v>9896</v>
      </c>
      <c r="F26" s="129">
        <v>17947</v>
      </c>
      <c r="G26" s="129">
        <v>15841</v>
      </c>
      <c r="H26" s="129">
        <v>14788</v>
      </c>
      <c r="I26" s="130">
        <f t="shared" si="1"/>
        <v>-6.6473076194684677E-2</v>
      </c>
      <c r="J26" s="129">
        <f t="shared" si="0"/>
        <v>-1053</v>
      </c>
      <c r="K26" s="130">
        <f t="shared" si="2"/>
        <v>4.4463218188619973E-2</v>
      </c>
      <c r="L26" s="131">
        <f>IFERROR(H26/H26,"-")</f>
        <v>1</v>
      </c>
    </row>
    <row r="27" spans="2:12" ht="15.75" x14ac:dyDescent="0.25">
      <c r="B27" s="132" t="s">
        <v>60</v>
      </c>
      <c r="C27" s="133">
        <v>9499</v>
      </c>
      <c r="D27" s="133">
        <v>1150</v>
      </c>
      <c r="E27" s="133">
        <v>7546</v>
      </c>
      <c r="F27" s="133">
        <v>17462</v>
      </c>
      <c r="G27" s="133">
        <v>12086</v>
      </c>
      <c r="H27" s="133">
        <v>11355</v>
      </c>
      <c r="I27" s="134">
        <f t="shared" si="1"/>
        <v>-6.0483203706768185E-2</v>
      </c>
      <c r="J27" s="133">
        <f t="shared" si="0"/>
        <v>-731</v>
      </c>
      <c r="K27" s="134">
        <f t="shared" si="2"/>
        <v>4.3261643506417896E-2</v>
      </c>
      <c r="L27" s="134">
        <f>IFERROR(H27/H26,"-")</f>
        <v>0.76785231268596155</v>
      </c>
    </row>
    <row r="28" spans="2:12" x14ac:dyDescent="0.25">
      <c r="B28" s="97" t="s">
        <v>140</v>
      </c>
      <c r="C28" s="52">
        <v>8651</v>
      </c>
      <c r="D28" s="52">
        <v>1150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1"/>
        <v>-</v>
      </c>
      <c r="J28" s="52">
        <f t="shared" si="0"/>
        <v>0</v>
      </c>
      <c r="K28" s="98">
        <f t="shared" si="2"/>
        <v>0</v>
      </c>
      <c r="L28" s="98">
        <f>IFERROR(H28/H26,"-")</f>
        <v>0</v>
      </c>
    </row>
    <row r="29" spans="2:12" ht="15.75" thickBot="1" x14ac:dyDescent="0.3">
      <c r="B29" s="97" t="s">
        <v>142</v>
      </c>
      <c r="C29" s="52">
        <v>848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0"/>
        <v>0</v>
      </c>
      <c r="K29" s="98">
        <f t="shared" si="2"/>
        <v>0</v>
      </c>
      <c r="L29" s="98">
        <f>IFERROR(H29/H26,"-")</f>
        <v>0</v>
      </c>
    </row>
    <row r="30" spans="2:12" ht="15.75" x14ac:dyDescent="0.25">
      <c r="B30" s="128" t="s">
        <v>48</v>
      </c>
      <c r="C30" s="129">
        <v>61311</v>
      </c>
      <c r="D30" s="129">
        <v>4603</v>
      </c>
      <c r="E30" s="129">
        <v>36105</v>
      </c>
      <c r="F30" s="129">
        <v>60088</v>
      </c>
      <c r="G30" s="129">
        <v>64481</v>
      </c>
      <c r="H30" s="129">
        <v>65410</v>
      </c>
      <c r="I30" s="130">
        <f t="shared" si="1"/>
        <v>1.4407344799243216E-2</v>
      </c>
      <c r="J30" s="129">
        <f t="shared" si="0"/>
        <v>929</v>
      </c>
      <c r="K30" s="130">
        <f t="shared" si="2"/>
        <v>0.14886643196733698</v>
      </c>
      <c r="L30" s="131">
        <f>IFERROR(H30/H30,"-")</f>
        <v>1</v>
      </c>
    </row>
    <row r="31" spans="2:12" ht="15.75" x14ac:dyDescent="0.25">
      <c r="B31" s="132" t="s">
        <v>60</v>
      </c>
      <c r="C31" s="133">
        <v>49163</v>
      </c>
      <c r="D31" s="133">
        <v>3370</v>
      </c>
      <c r="E31" s="133">
        <v>28358</v>
      </c>
      <c r="F31" s="133">
        <v>49540</v>
      </c>
      <c r="G31" s="133">
        <v>54397</v>
      </c>
      <c r="H31" s="133">
        <v>54883</v>
      </c>
      <c r="I31" s="134">
        <f t="shared" si="1"/>
        <v>8.9343162306745327E-3</v>
      </c>
      <c r="J31" s="133">
        <f t="shared" si="0"/>
        <v>486</v>
      </c>
      <c r="K31" s="134">
        <f t="shared" si="2"/>
        <v>0.12273404073462046</v>
      </c>
      <c r="L31" s="134">
        <f>IFERROR(H31/H30,"-")</f>
        <v>0.83906130561076286</v>
      </c>
    </row>
    <row r="32" spans="2:12" x14ac:dyDescent="0.25">
      <c r="B32" s="97" t="s">
        <v>140</v>
      </c>
      <c r="C32" s="52">
        <v>39435</v>
      </c>
      <c r="D32" s="52">
        <v>1750</v>
      </c>
      <c r="E32" s="52">
        <v>21891</v>
      </c>
      <c r="F32" s="52">
        <v>42127</v>
      </c>
      <c r="G32" s="52">
        <v>46328</v>
      </c>
      <c r="H32" s="52">
        <v>46073</v>
      </c>
      <c r="I32" s="98">
        <f t="shared" si="1"/>
        <v>-5.5042307028146942E-3</v>
      </c>
      <c r="J32" s="52">
        <f t="shared" si="0"/>
        <v>-255</v>
      </c>
      <c r="K32" s="98">
        <f t="shared" si="2"/>
        <v>0.10436852914871531</v>
      </c>
      <c r="L32" s="98">
        <f>IFERROR(H32/H30,"-")</f>
        <v>0.70437242011924783</v>
      </c>
    </row>
    <row r="33" spans="2:12" x14ac:dyDescent="0.25">
      <c r="B33" s="97" t="s">
        <v>142</v>
      </c>
      <c r="C33" s="52">
        <v>9728</v>
      </c>
      <c r="D33" s="52">
        <v>1620</v>
      </c>
      <c r="E33" s="52">
        <v>6467</v>
      </c>
      <c r="F33" s="52">
        <v>7413</v>
      </c>
      <c r="G33" s="52">
        <v>8069</v>
      </c>
      <c r="H33" s="52">
        <v>8810</v>
      </c>
      <c r="I33" s="98">
        <f t="shared" si="1"/>
        <v>9.1832940884867931E-2</v>
      </c>
      <c r="J33" s="52">
        <f t="shared" si="0"/>
        <v>741</v>
      </c>
      <c r="K33" s="98">
        <f t="shared" si="2"/>
        <v>1.8365511585905159E-2</v>
      </c>
      <c r="L33" s="98">
        <f>IFERROR(H33/H30,"-")</f>
        <v>0.13468888549151506</v>
      </c>
    </row>
    <row r="34" spans="2:12" ht="16.5" thickBot="1" x14ac:dyDescent="0.3">
      <c r="B34" s="135" t="s">
        <v>63</v>
      </c>
      <c r="C34" s="136">
        <v>12148</v>
      </c>
      <c r="D34" s="136">
        <v>1233</v>
      </c>
      <c r="E34" s="136">
        <v>7747</v>
      </c>
      <c r="F34" s="136">
        <v>10548</v>
      </c>
      <c r="G34" s="136">
        <v>10084</v>
      </c>
      <c r="H34" s="136">
        <v>10527</v>
      </c>
      <c r="I34" s="137">
        <f t="shared" si="1"/>
        <v>4.3930979769932543E-2</v>
      </c>
      <c r="J34" s="136">
        <f t="shared" si="0"/>
        <v>443</v>
      </c>
      <c r="K34" s="137">
        <f t="shared" si="2"/>
        <v>2.6132391232716524E-2</v>
      </c>
      <c r="L34" s="137">
        <f>IFERROR(H34/H30,"-")</f>
        <v>0.16093869438923711</v>
      </c>
    </row>
    <row r="35" spans="2:12" ht="15.75" x14ac:dyDescent="0.25">
      <c r="B35" s="128" t="s">
        <v>49</v>
      </c>
      <c r="C35" s="129">
        <v>5197</v>
      </c>
      <c r="D35" s="129">
        <v>1146</v>
      </c>
      <c r="E35" s="129">
        <v>3527</v>
      </c>
      <c r="F35" s="129">
        <v>5390</v>
      </c>
      <c r="G35" s="129">
        <v>5217</v>
      </c>
      <c r="H35" s="129">
        <v>5311</v>
      </c>
      <c r="I35" s="130">
        <f t="shared" si="1"/>
        <v>1.8018018018018056E-2</v>
      </c>
      <c r="J35" s="129">
        <f t="shared" si="0"/>
        <v>94</v>
      </c>
      <c r="K35" s="130">
        <f t="shared" si="2"/>
        <v>1.3353582550658142E-2</v>
      </c>
      <c r="L35" s="131">
        <f>IFERROR(H35/H35,"-")</f>
        <v>1</v>
      </c>
    </row>
    <row r="36" spans="2:12" ht="15.75" x14ac:dyDescent="0.25">
      <c r="B36" s="132" t="s">
        <v>60</v>
      </c>
      <c r="C36" s="133">
        <v>5197</v>
      </c>
      <c r="D36" s="133">
        <v>1146</v>
      </c>
      <c r="E36" s="133">
        <v>3527</v>
      </c>
      <c r="F36" s="133">
        <v>5390</v>
      </c>
      <c r="G36" s="133">
        <v>5217</v>
      </c>
      <c r="H36" s="133">
        <v>5311</v>
      </c>
      <c r="I36" s="134">
        <f t="shared" si="1"/>
        <v>1.8018018018018056E-2</v>
      </c>
      <c r="J36" s="133">
        <f t="shared" si="0"/>
        <v>94</v>
      </c>
      <c r="K36" s="134">
        <f t="shared" si="2"/>
        <v>1.3353582550658142E-2</v>
      </c>
      <c r="L36" s="134">
        <f>IFERROR(H36/H35,"-")</f>
        <v>1</v>
      </c>
    </row>
    <row r="37" spans="2:12" x14ac:dyDescent="0.25">
      <c r="B37" s="97" t="s">
        <v>140</v>
      </c>
      <c r="C37" s="52">
        <v>3703</v>
      </c>
      <c r="D37" s="52">
        <v>0</v>
      </c>
      <c r="E37" s="52">
        <v>0</v>
      </c>
      <c r="F37" s="52">
        <v>4641</v>
      </c>
      <c r="G37" s="52">
        <v>4486</v>
      </c>
      <c r="H37" s="52">
        <v>4485</v>
      </c>
      <c r="I37" s="98">
        <f t="shared" si="1"/>
        <v>-2.2291573785104823E-4</v>
      </c>
      <c r="J37" s="52">
        <f t="shared" si="0"/>
        <v>-1</v>
      </c>
      <c r="K37" s="98">
        <f t="shared" si="2"/>
        <v>1.1497954845566686E-2</v>
      </c>
      <c r="L37" s="98">
        <f>IFERROR(H37/H35,"-")</f>
        <v>0.84447373376012047</v>
      </c>
    </row>
    <row r="38" spans="2:12" ht="15.75" thickBot="1" x14ac:dyDescent="0.3">
      <c r="B38" s="97" t="s">
        <v>142</v>
      </c>
      <c r="C38" s="52">
        <v>1494</v>
      </c>
      <c r="D38" s="52">
        <v>0</v>
      </c>
      <c r="E38" s="52">
        <v>0</v>
      </c>
      <c r="F38" s="52">
        <v>749</v>
      </c>
      <c r="G38" s="52">
        <v>731</v>
      </c>
      <c r="H38" s="52">
        <v>826</v>
      </c>
      <c r="I38" s="98">
        <f t="shared" si="1"/>
        <v>0.12995896032831733</v>
      </c>
      <c r="J38" s="52">
        <f t="shared" si="0"/>
        <v>95</v>
      </c>
      <c r="K38" s="98">
        <f t="shared" si="2"/>
        <v>1.855627705091456E-3</v>
      </c>
      <c r="L38" s="98">
        <f>IFERROR(H38/H35,"-")</f>
        <v>0.1555262662398795</v>
      </c>
    </row>
    <row r="39" spans="2:12" ht="15.75" x14ac:dyDescent="0.25">
      <c r="B39" s="128" t="s">
        <v>50</v>
      </c>
      <c r="C39" s="129">
        <v>14599</v>
      </c>
      <c r="D39" s="129">
        <v>2476</v>
      </c>
      <c r="E39" s="129">
        <v>11584</v>
      </c>
      <c r="F39" s="129">
        <v>15634</v>
      </c>
      <c r="G39" s="129">
        <v>17228</v>
      </c>
      <c r="H39" s="129">
        <v>20420</v>
      </c>
      <c r="I39" s="130">
        <f t="shared" si="1"/>
        <v>0.18527977710703514</v>
      </c>
      <c r="J39" s="129">
        <f t="shared" si="0"/>
        <v>3192</v>
      </c>
      <c r="K39" s="130">
        <f t="shared" si="2"/>
        <v>3.8732821817623261E-2</v>
      </c>
      <c r="L39" s="131">
        <f>IFERROR(H39/H39,"-")</f>
        <v>1</v>
      </c>
    </row>
    <row r="40" spans="2:12" ht="15.75" x14ac:dyDescent="0.25">
      <c r="B40" s="132" t="s">
        <v>60</v>
      </c>
      <c r="C40" s="133">
        <v>9284</v>
      </c>
      <c r="D40" s="133">
        <v>2470</v>
      </c>
      <c r="E40" s="133">
        <v>9886</v>
      </c>
      <c r="F40" s="133">
        <v>13452</v>
      </c>
      <c r="G40" s="133">
        <v>15230</v>
      </c>
      <c r="H40" s="133">
        <v>18184</v>
      </c>
      <c r="I40" s="134">
        <f t="shared" si="1"/>
        <v>0.19395929087327635</v>
      </c>
      <c r="J40" s="133">
        <f t="shared" si="0"/>
        <v>2954</v>
      </c>
      <c r="K40" s="134">
        <f t="shared" si="2"/>
        <v>3.3326974484499686E-2</v>
      </c>
      <c r="L40" s="134">
        <f>IFERROR(H40/H39,"-")</f>
        <v>0.89049951028403529</v>
      </c>
    </row>
    <row r="41" spans="2:12" x14ac:dyDescent="0.25">
      <c r="B41" s="97" t="s">
        <v>140</v>
      </c>
      <c r="C41" s="52">
        <v>9284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0"/>
        <v>0</v>
      </c>
      <c r="K41" s="98">
        <f t="shared" si="2"/>
        <v>0</v>
      </c>
      <c r="L41" s="98">
        <f>IFERROR(H41/H39,"-")</f>
        <v>0</v>
      </c>
    </row>
    <row r="42" spans="2:1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0"/>
        <v>0</v>
      </c>
      <c r="K42" s="98">
        <f t="shared" si="2"/>
        <v>0</v>
      </c>
      <c r="L42" s="98">
        <f>IFERROR(H42/H39,"-")</f>
        <v>0</v>
      </c>
    </row>
    <row r="43" spans="2:12" ht="16.5" thickBot="1" x14ac:dyDescent="0.3">
      <c r="B43" s="135" t="s">
        <v>63</v>
      </c>
      <c r="C43" s="136">
        <v>5315</v>
      </c>
      <c r="D43" s="136">
        <v>6</v>
      </c>
      <c r="E43" s="136">
        <v>1698</v>
      </c>
      <c r="F43" s="136">
        <v>2182</v>
      </c>
      <c r="G43" s="136">
        <v>1998</v>
      </c>
      <c r="H43" s="136">
        <v>2236</v>
      </c>
      <c r="I43" s="137">
        <f t="shared" si="1"/>
        <v>0.11911911911911921</v>
      </c>
      <c r="J43" s="136">
        <f t="shared" si="0"/>
        <v>238</v>
      </c>
      <c r="K43" s="137">
        <f t="shared" si="2"/>
        <v>5.4058473331235739E-3</v>
      </c>
      <c r="L43" s="137">
        <f>IFERROR(H43/H39,"-")</f>
        <v>0.10950048971596474</v>
      </c>
    </row>
    <row r="44" spans="2:12" ht="15.75" x14ac:dyDescent="0.25">
      <c r="B44" s="128" t="s">
        <v>51</v>
      </c>
      <c r="C44" s="129">
        <v>20553</v>
      </c>
      <c r="D44" s="129">
        <v>4767</v>
      </c>
      <c r="E44" s="129">
        <v>14146</v>
      </c>
      <c r="F44" s="129">
        <v>23609</v>
      </c>
      <c r="G44" s="129">
        <v>23867</v>
      </c>
      <c r="H44" s="129">
        <v>24602</v>
      </c>
      <c r="I44" s="130">
        <f t="shared" si="1"/>
        <v>3.0795659278501697E-2</v>
      </c>
      <c r="J44" s="129">
        <f t="shared" si="0"/>
        <v>735</v>
      </c>
      <c r="K44" s="130">
        <f t="shared" si="2"/>
        <v>5.8490673550739898E-2</v>
      </c>
      <c r="L44" s="131">
        <f>IFERROR(H44/H44,"-")</f>
        <v>1</v>
      </c>
    </row>
    <row r="45" spans="2:12" ht="15.75" x14ac:dyDescent="0.25">
      <c r="B45" s="132" t="s">
        <v>60</v>
      </c>
      <c r="C45" s="133">
        <v>20553</v>
      </c>
      <c r="D45" s="133">
        <v>4767</v>
      </c>
      <c r="E45" s="133">
        <v>14146</v>
      </c>
      <c r="F45" s="133">
        <v>23609</v>
      </c>
      <c r="G45" s="133">
        <v>23867</v>
      </c>
      <c r="H45" s="133">
        <v>24602</v>
      </c>
      <c r="I45" s="134">
        <f t="shared" si="1"/>
        <v>3.0795659278501697E-2</v>
      </c>
      <c r="J45" s="133">
        <f t="shared" si="0"/>
        <v>735</v>
      </c>
      <c r="K45" s="134">
        <f t="shared" si="2"/>
        <v>5.8490673550739898E-2</v>
      </c>
      <c r="L45" s="134">
        <f>IFERROR(H45/H44,"-")</f>
        <v>1</v>
      </c>
    </row>
    <row r="46" spans="2:12" x14ac:dyDescent="0.25">
      <c r="B46" s="97" t="s">
        <v>140</v>
      </c>
      <c r="C46" s="52">
        <v>9949</v>
      </c>
      <c r="D46" s="52">
        <v>1748</v>
      </c>
      <c r="E46" s="52">
        <v>8448</v>
      </c>
      <c r="F46" s="52">
        <v>14009</v>
      </c>
      <c r="G46" s="52">
        <v>13713</v>
      </c>
      <c r="H46" s="52">
        <v>15504</v>
      </c>
      <c r="I46" s="98">
        <f t="shared" si="1"/>
        <v>0.13060599431196684</v>
      </c>
      <c r="J46" s="52">
        <f t="shared" si="0"/>
        <v>1791</v>
      </c>
      <c r="K46" s="98">
        <f t="shared" si="2"/>
        <v>3.470692726385341E-2</v>
      </c>
      <c r="L46" s="98">
        <f>IFERROR(H46/H44,"-")</f>
        <v>0.63019266726282419</v>
      </c>
    </row>
    <row r="47" spans="2:12" ht="15.75" thickBot="1" x14ac:dyDescent="0.3">
      <c r="B47" s="97" t="s">
        <v>142</v>
      </c>
      <c r="C47" s="52">
        <v>10604</v>
      </c>
      <c r="D47" s="52">
        <v>3019</v>
      </c>
      <c r="E47" s="52">
        <v>5698</v>
      </c>
      <c r="F47" s="52">
        <v>9600</v>
      </c>
      <c r="G47" s="52">
        <v>10154</v>
      </c>
      <c r="H47" s="52">
        <v>9098</v>
      </c>
      <c r="I47" s="98">
        <f t="shared" si="1"/>
        <v>-0.10399842426629902</v>
      </c>
      <c r="J47" s="52">
        <f t="shared" si="0"/>
        <v>-1056</v>
      </c>
      <c r="K47" s="98">
        <f t="shared" si="2"/>
        <v>2.3783746286886485E-2</v>
      </c>
      <c r="L47" s="98">
        <f>IFERROR(H47/H44,"-")</f>
        <v>0.36980733273717586</v>
      </c>
    </row>
    <row r="48" spans="2:12" ht="15.75" x14ac:dyDescent="0.25">
      <c r="B48" s="128" t="s">
        <v>52</v>
      </c>
      <c r="C48" s="129">
        <v>21031</v>
      </c>
      <c r="D48" s="129">
        <v>6223</v>
      </c>
      <c r="E48" s="129">
        <v>15598</v>
      </c>
      <c r="F48" s="129">
        <v>22490</v>
      </c>
      <c r="G48" s="129">
        <v>22650</v>
      </c>
      <c r="H48" s="129">
        <v>22528</v>
      </c>
      <c r="I48" s="130">
        <f t="shared" si="1"/>
        <v>-5.3863134657836653E-3</v>
      </c>
      <c r="J48" s="129">
        <f t="shared" si="0"/>
        <v>-122</v>
      </c>
      <c r="K48" s="130">
        <f t="shared" si="2"/>
        <v>5.5718380624174689E-2</v>
      </c>
      <c r="L48" s="131">
        <f>IFERROR(H48/H48,"-")</f>
        <v>1</v>
      </c>
    </row>
    <row r="49" spans="2:12" ht="15.75" x14ac:dyDescent="0.25">
      <c r="B49" s="132" t="s">
        <v>60</v>
      </c>
      <c r="C49" s="133">
        <v>15979</v>
      </c>
      <c r="D49" s="133">
        <v>5851</v>
      </c>
      <c r="E49" s="133">
        <v>12209</v>
      </c>
      <c r="F49" s="133">
        <v>18402</v>
      </c>
      <c r="G49" s="133">
        <v>18282</v>
      </c>
      <c r="H49" s="133">
        <v>18130</v>
      </c>
      <c r="I49" s="134">
        <f t="shared" si="1"/>
        <v>-8.3141888196039959E-3</v>
      </c>
      <c r="J49" s="133">
        <f t="shared" si="0"/>
        <v>-152</v>
      </c>
      <c r="K49" s="134">
        <f t="shared" si="2"/>
        <v>4.5590468663675533E-2</v>
      </c>
      <c r="L49" s="134">
        <f>IFERROR(H49/H48,"-")</f>
        <v>0.80477627840909094</v>
      </c>
    </row>
    <row r="50" spans="2:12" x14ac:dyDescent="0.25">
      <c r="B50" s="97" t="s">
        <v>140</v>
      </c>
      <c r="C50" s="52">
        <v>13232</v>
      </c>
      <c r="D50" s="52">
        <v>0</v>
      </c>
      <c r="E50" s="52">
        <v>9227</v>
      </c>
      <c r="F50" s="52">
        <v>14935</v>
      </c>
      <c r="G50" s="52">
        <v>14354</v>
      </c>
      <c r="H50" s="52">
        <v>14208</v>
      </c>
      <c r="I50" s="98">
        <f t="shared" si="1"/>
        <v>-1.0171380799777086E-2</v>
      </c>
      <c r="J50" s="52">
        <f t="shared" si="0"/>
        <v>-146</v>
      </c>
      <c r="K50" s="98">
        <f t="shared" si="2"/>
        <v>3.7001067791109336E-2</v>
      </c>
      <c r="L50" s="98">
        <f>IFERROR(H50/H48,"-")</f>
        <v>0.63068181818181823</v>
      </c>
    </row>
    <row r="51" spans="2:12" x14ac:dyDescent="0.25">
      <c r="B51" s="97" t="s">
        <v>142</v>
      </c>
      <c r="C51" s="52">
        <v>2747</v>
      </c>
      <c r="D51" s="52">
        <v>0</v>
      </c>
      <c r="E51" s="52">
        <v>2982</v>
      </c>
      <c r="F51" s="52">
        <v>3467</v>
      </c>
      <c r="G51" s="52">
        <v>3928</v>
      </c>
      <c r="H51" s="52">
        <v>3922</v>
      </c>
      <c r="I51" s="98">
        <f t="shared" si="1"/>
        <v>-1.5274949083503575E-3</v>
      </c>
      <c r="J51" s="52">
        <f t="shared" si="0"/>
        <v>-6</v>
      </c>
      <c r="K51" s="98">
        <f t="shared" si="2"/>
        <v>8.5894008725661917E-3</v>
      </c>
      <c r="L51" s="98">
        <f>IFERROR(H51/H48,"-")</f>
        <v>0.17409446022727273</v>
      </c>
    </row>
    <row r="52" spans="2:12" ht="16.5" thickBot="1" x14ac:dyDescent="0.3">
      <c r="B52" s="135" t="s">
        <v>63</v>
      </c>
      <c r="C52" s="136">
        <v>5052</v>
      </c>
      <c r="D52" s="136">
        <v>372</v>
      </c>
      <c r="E52" s="136">
        <v>3389</v>
      </c>
      <c r="F52" s="136">
        <v>4088</v>
      </c>
      <c r="G52" s="136">
        <v>4368</v>
      </c>
      <c r="H52" s="136">
        <v>4398</v>
      </c>
      <c r="I52" s="137">
        <f t="shared" si="1"/>
        <v>6.8681318681318437E-3</v>
      </c>
      <c r="J52" s="136">
        <f t="shared" si="0"/>
        <v>30</v>
      </c>
      <c r="K52" s="137">
        <f t="shared" si="2"/>
        <v>1.0127911960499161E-2</v>
      </c>
      <c r="L52" s="137">
        <f>IFERROR(H52/H48,"-")</f>
        <v>0.19522372159090909</v>
      </c>
    </row>
    <row r="53" spans="2:12" ht="15.75" x14ac:dyDescent="0.25">
      <c r="B53" s="128" t="s">
        <v>53</v>
      </c>
      <c r="C53" s="129">
        <v>9108</v>
      </c>
      <c r="D53" s="129">
        <v>2162</v>
      </c>
      <c r="E53" s="129">
        <v>7357</v>
      </c>
      <c r="F53" s="129">
        <v>9834</v>
      </c>
      <c r="G53" s="129">
        <v>10776</v>
      </c>
      <c r="H53" s="129">
        <v>9985</v>
      </c>
      <c r="I53" s="130">
        <f t="shared" si="1"/>
        <v>-7.3403860430586443E-2</v>
      </c>
      <c r="J53" s="129">
        <f t="shared" si="0"/>
        <v>-791</v>
      </c>
      <c r="K53" s="130">
        <f t="shared" si="2"/>
        <v>2.4363475102629342E-2</v>
      </c>
      <c r="L53" s="131">
        <f>IFERROR(H53/H53,"-")</f>
        <v>1</v>
      </c>
    </row>
    <row r="54" spans="2:12" ht="15.75" x14ac:dyDescent="0.25">
      <c r="B54" s="132" t="s">
        <v>60</v>
      </c>
      <c r="C54" s="133">
        <v>8645</v>
      </c>
      <c r="D54" s="133">
        <v>2147</v>
      </c>
      <c r="E54" s="133">
        <v>7184</v>
      </c>
      <c r="F54" s="133">
        <v>9195</v>
      </c>
      <c r="G54" s="133">
        <v>9950</v>
      </c>
      <c r="H54" s="133">
        <v>9143</v>
      </c>
      <c r="I54" s="134">
        <f t="shared" si="1"/>
        <v>-8.11055276381909E-2</v>
      </c>
      <c r="J54" s="133">
        <f t="shared" si="0"/>
        <v>-807</v>
      </c>
      <c r="K54" s="134">
        <f t="shared" si="2"/>
        <v>2.2780369490408462E-2</v>
      </c>
      <c r="L54" s="134">
        <f>IFERROR(H54/H53,"-")</f>
        <v>0.91567351026539812</v>
      </c>
    </row>
    <row r="55" spans="2:12" x14ac:dyDescent="0.25">
      <c r="B55" s="97" t="s">
        <v>140</v>
      </c>
      <c r="C55" s="52">
        <v>6125</v>
      </c>
      <c r="D55" s="52">
        <v>1532</v>
      </c>
      <c r="E55" s="52">
        <v>5210</v>
      </c>
      <c r="F55" s="52">
        <v>6493</v>
      </c>
      <c r="G55" s="52">
        <v>7035</v>
      </c>
      <c r="H55" s="52">
        <v>5741</v>
      </c>
      <c r="I55" s="98">
        <f t="shared" si="1"/>
        <v>-0.18393745557924668</v>
      </c>
      <c r="J55" s="52">
        <f t="shared" si="0"/>
        <v>-1294</v>
      </c>
      <c r="K55" s="98">
        <f t="shared" si="2"/>
        <v>1.6086235900078537E-2</v>
      </c>
      <c r="L55" s="98">
        <f>IFERROR(H55/H53,"-")</f>
        <v>0.5749624436654982</v>
      </c>
    </row>
    <row r="56" spans="2:12" x14ac:dyDescent="0.25">
      <c r="B56" s="97" t="s">
        <v>142</v>
      </c>
      <c r="C56" s="52">
        <v>2520</v>
      </c>
      <c r="D56" s="52">
        <v>615</v>
      </c>
      <c r="E56" s="52">
        <v>1974</v>
      </c>
      <c r="F56" s="52">
        <v>2702</v>
      </c>
      <c r="G56" s="52">
        <v>2915</v>
      </c>
      <c r="H56" s="52">
        <v>3402</v>
      </c>
      <c r="I56" s="98">
        <f t="shared" si="1"/>
        <v>0.16706689536878216</v>
      </c>
      <c r="J56" s="52">
        <f t="shared" si="0"/>
        <v>487</v>
      </c>
      <c r="K56" s="98">
        <f t="shared" si="2"/>
        <v>6.6941335903299252E-3</v>
      </c>
      <c r="L56" s="98">
        <f>IFERROR(H56/H53,"-")</f>
        <v>0.34071106659989986</v>
      </c>
    </row>
    <row r="57" spans="2:12" ht="15.75" x14ac:dyDescent="0.25">
      <c r="B57" s="135" t="s">
        <v>63</v>
      </c>
      <c r="C57" s="136">
        <v>777</v>
      </c>
      <c r="D57" s="136">
        <v>62</v>
      </c>
      <c r="E57" s="136">
        <v>2523</v>
      </c>
      <c r="F57" s="136">
        <v>1124</v>
      </c>
      <c r="G57" s="136">
        <v>4581</v>
      </c>
      <c r="H57" s="136">
        <v>4275</v>
      </c>
      <c r="I57" s="137">
        <f t="shared" si="1"/>
        <v>-6.6797642436149274E-2</v>
      </c>
      <c r="J57" s="136">
        <f t="shared" si="0"/>
        <v>-306</v>
      </c>
      <c r="K57" s="137">
        <f t="shared" si="2"/>
        <v>2.7846802944229594E-3</v>
      </c>
      <c r="L57" s="137">
        <f>IFERROR(H57/H53,"-")</f>
        <v>0.42814221331997998</v>
      </c>
    </row>
    <row r="58" spans="2:12" x14ac:dyDescent="0.25">
      <c r="B58" s="101"/>
    </row>
    <row r="59" spans="2:12" x14ac:dyDescent="0.25">
      <c r="B59" s="105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5AC5-34B7-460A-9BC3-45F33D1FF73B}">
  <sheetPr codeName="Hoja13"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64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64"/>
      <c r="D3" s="264"/>
      <c r="E3" s="264"/>
      <c r="F3" s="264"/>
      <c r="G3" s="264"/>
      <c r="H3" s="264"/>
      <c r="I3" s="264"/>
      <c r="J3" s="264"/>
      <c r="K3" s="264"/>
      <c r="N3" s="139" t="s">
        <v>256</v>
      </c>
      <c r="O3" s="140"/>
      <c r="P3" s="140"/>
      <c r="Q3" s="140"/>
      <c r="R3" s="140"/>
      <c r="S3" s="140"/>
      <c r="T3" s="140"/>
      <c r="U3" s="140"/>
      <c r="V3" s="140"/>
      <c r="W3" s="140"/>
    </row>
    <row r="4" spans="1:23" ht="6" customHeight="1" x14ac:dyDescent="0.25"/>
    <row r="5" spans="1:23" ht="15.75" x14ac:dyDescent="0.25">
      <c r="B5" s="141"/>
      <c r="C5" s="292" t="s">
        <v>43</v>
      </c>
      <c r="D5" s="293"/>
      <c r="E5" s="293"/>
      <c r="F5" s="293"/>
      <c r="G5" s="293"/>
      <c r="H5" s="293"/>
      <c r="I5" s="293"/>
      <c r="J5" s="293"/>
      <c r="K5" s="293"/>
      <c r="N5" s="141"/>
      <c r="O5" s="292" t="s">
        <v>43</v>
      </c>
      <c r="P5" s="293"/>
      <c r="Q5" s="293"/>
      <c r="R5" s="293"/>
      <c r="S5" s="293"/>
      <c r="T5" s="293"/>
      <c r="U5" s="293"/>
      <c r="V5" s="293"/>
      <c r="W5" s="293"/>
    </row>
    <row r="6" spans="1:23" s="142" customFormat="1" ht="72" customHeight="1" x14ac:dyDescent="0.25">
      <c r="B6" s="143"/>
      <c r="C6" s="144">
        <v>2019</v>
      </c>
      <c r="D6" s="145">
        <v>2020</v>
      </c>
      <c r="E6" s="145">
        <v>2021</v>
      </c>
      <c r="F6" s="145">
        <v>2022</v>
      </c>
      <c r="G6" s="145">
        <v>2023</v>
      </c>
      <c r="H6" s="145">
        <v>2024</v>
      </c>
      <c r="I6" s="146" t="str">
        <f>CONCATENATE("var. ",RIGHT(H6,2),"/",RIGHT(G6,2))</f>
        <v>var. 24/23</v>
      </c>
      <c r="J6" s="147" t="str">
        <f>CONCATENATE("dif. ",RIGHT(H6,2),"/",RIGHT(G6,2))</f>
        <v>dif. 24/23</v>
      </c>
      <c r="K6" s="146" t="str">
        <f>CONCATENATE("Cuota s/ total lugares de residencia ",RIGHT(H6,4))</f>
        <v>Cuota s/ total lugares de residencia 2024</v>
      </c>
      <c r="N6" s="143"/>
      <c r="O6" s="144">
        <v>2019</v>
      </c>
      <c r="P6" s="145">
        <v>2020</v>
      </c>
      <c r="Q6" s="145">
        <v>2021</v>
      </c>
      <c r="R6" s="145">
        <v>2022</v>
      </c>
      <c r="S6" s="145">
        <v>2023</v>
      </c>
      <c r="T6" s="145">
        <v>2024</v>
      </c>
      <c r="U6" s="146" t="str">
        <f>CONCATENATE("var. ",RIGHT(T6,2),"/",RIGHT(S6,2))</f>
        <v>var. 24/23</v>
      </c>
      <c r="V6" s="147" t="str">
        <f>CONCATENATE("dif. ",RIGHT(T6,2),"/",RIGHT(S6,2))</f>
        <v>dif. 24/23</v>
      </c>
      <c r="W6" s="146" t="str">
        <f>CONCATENATE("Cuota s/ total lugares de residencia ",RIGHT(T6,4))</f>
        <v>Cuota s/ total lugares de residencia 2024</v>
      </c>
    </row>
    <row r="7" spans="1:23" x14ac:dyDescent="0.25">
      <c r="A7" s="1"/>
      <c r="B7" s="148" t="s">
        <v>43</v>
      </c>
      <c r="C7" s="149"/>
      <c r="D7" s="149"/>
      <c r="E7" s="149"/>
      <c r="F7" s="149"/>
      <c r="G7" s="149"/>
      <c r="H7" s="150"/>
      <c r="I7" s="150"/>
      <c r="J7" s="150"/>
      <c r="K7" s="149"/>
      <c r="L7" s="79"/>
      <c r="N7" s="151" t="s">
        <v>49</v>
      </c>
      <c r="O7" s="149"/>
      <c r="P7" s="149"/>
      <c r="Q7" s="149"/>
      <c r="R7" s="149"/>
      <c r="S7" s="149"/>
      <c r="T7" s="150"/>
      <c r="U7" s="150"/>
      <c r="V7" s="150"/>
      <c r="W7" s="149"/>
    </row>
    <row r="8" spans="1:23" x14ac:dyDescent="0.25">
      <c r="A8" s="1"/>
      <c r="B8" s="152" t="s">
        <v>68</v>
      </c>
      <c r="C8" s="153">
        <v>4831573</v>
      </c>
      <c r="D8" s="153">
        <v>1565303</v>
      </c>
      <c r="E8" s="153">
        <v>2335438</v>
      </c>
      <c r="F8" s="153">
        <v>4757683</v>
      </c>
      <c r="G8" s="153">
        <v>5188807</v>
      </c>
      <c r="H8" s="153">
        <v>5480280</v>
      </c>
      <c r="I8" s="154">
        <f>IFERROR(H8/G8-1,"-")</f>
        <v>5.6173413272068151E-2</v>
      </c>
      <c r="J8" s="153">
        <f t="shared" ref="J8:J20" si="0">H8-G8</f>
        <v>291473</v>
      </c>
      <c r="K8" s="154">
        <f t="shared" ref="K8:K20" si="1">H8/H$8</f>
        <v>1</v>
      </c>
      <c r="L8" s="79"/>
      <c r="N8" s="152" t="s">
        <v>68</v>
      </c>
      <c r="O8" s="153">
        <v>55887</v>
      </c>
      <c r="P8" s="153">
        <v>24221</v>
      </c>
      <c r="Q8" s="153">
        <v>33444</v>
      </c>
      <c r="R8" s="153">
        <v>51485</v>
      </c>
      <c r="S8" s="153">
        <v>58157</v>
      </c>
      <c r="T8" s="153">
        <v>57388</v>
      </c>
      <c r="U8" s="154">
        <f>IFERROR(T8/S8-1,"-")</f>
        <v>-1.3222827862510056E-2</v>
      </c>
      <c r="V8" s="153">
        <f>T8-S8</f>
        <v>-769</v>
      </c>
      <c r="W8" s="154">
        <f>T8/T$8</f>
        <v>1</v>
      </c>
    </row>
    <row r="9" spans="1:23" x14ac:dyDescent="0.25">
      <c r="A9" s="1" t="s">
        <v>96</v>
      </c>
      <c r="B9" s="155" t="s">
        <v>97</v>
      </c>
      <c r="C9" s="156">
        <v>1047557</v>
      </c>
      <c r="D9" s="156">
        <v>456683</v>
      </c>
      <c r="E9" s="156">
        <v>800301</v>
      </c>
      <c r="F9" s="156">
        <v>1016781</v>
      </c>
      <c r="G9" s="156">
        <v>1041269</v>
      </c>
      <c r="H9" s="156">
        <v>1058434</v>
      </c>
      <c r="I9" s="157">
        <f>IFERROR(H9/G9-1,"-")</f>
        <v>1.6484693196474609E-2</v>
      </c>
      <c r="J9" s="156">
        <f t="shared" si="0"/>
        <v>17165</v>
      </c>
      <c r="K9" s="157">
        <f t="shared" si="1"/>
        <v>0.19313502229813076</v>
      </c>
      <c r="L9" s="79"/>
      <c r="N9" s="155" t="s">
        <v>97</v>
      </c>
      <c r="O9" s="156">
        <v>37119</v>
      </c>
      <c r="P9" s="156">
        <v>16023</v>
      </c>
      <c r="Q9" s="156">
        <v>21732</v>
      </c>
      <c r="R9" s="156">
        <v>33809</v>
      </c>
      <c r="S9" s="156">
        <v>37722</v>
      </c>
      <c r="T9" s="156">
        <v>35821</v>
      </c>
      <c r="U9" s="157">
        <f>IFERROR(T9/S9-1,"-")</f>
        <v>-5.0394994963151474E-2</v>
      </c>
      <c r="V9" s="156">
        <f t="shared" ref="V9:V19" si="2">T9-S9</f>
        <v>-1901</v>
      </c>
      <c r="W9" s="157">
        <f>T9/T$8</f>
        <v>0.62418972607513767</v>
      </c>
    </row>
    <row r="10" spans="1:23" x14ac:dyDescent="0.25">
      <c r="A10" s="158" t="s">
        <v>103</v>
      </c>
      <c r="B10" s="159" t="s">
        <v>103</v>
      </c>
      <c r="C10" s="160">
        <v>415150</v>
      </c>
      <c r="D10" s="160">
        <v>208389</v>
      </c>
      <c r="E10" s="160">
        <v>416048</v>
      </c>
      <c r="F10" s="160">
        <v>423208</v>
      </c>
      <c r="G10" s="160">
        <v>428791</v>
      </c>
      <c r="H10" s="160">
        <v>421973</v>
      </c>
      <c r="I10" s="161">
        <f>IFERROR(H10/G10-1,"-")</f>
        <v>-1.5900520300099585E-2</v>
      </c>
      <c r="J10" s="160">
        <f t="shared" si="0"/>
        <v>-6818</v>
      </c>
      <c r="K10" s="161">
        <f t="shared" si="1"/>
        <v>7.6998438036012765E-2</v>
      </c>
      <c r="L10" s="79"/>
      <c r="N10" s="159" t="s">
        <v>103</v>
      </c>
      <c r="O10" s="160">
        <v>19153</v>
      </c>
      <c r="P10" s="160">
        <v>8684</v>
      </c>
      <c r="Q10" s="160">
        <v>11001</v>
      </c>
      <c r="R10" s="160">
        <v>16289</v>
      </c>
      <c r="S10" s="160">
        <v>12024</v>
      </c>
      <c r="T10" s="160">
        <v>11877</v>
      </c>
      <c r="U10" s="161">
        <f>IFERROR(T10/S10-1,"-")</f>
        <v>-1.2225548902195627E-2</v>
      </c>
      <c r="V10" s="160">
        <f t="shared" si="2"/>
        <v>-147</v>
      </c>
      <c r="W10" s="161">
        <f>T10/T$8</f>
        <v>0.20695964313096815</v>
      </c>
    </row>
    <row r="11" spans="1:23" x14ac:dyDescent="0.25">
      <c r="A11" s="158" t="s">
        <v>100</v>
      </c>
      <c r="B11" s="159" t="s">
        <v>100</v>
      </c>
      <c r="C11" s="160">
        <v>632407</v>
      </c>
      <c r="D11" s="160">
        <v>248294</v>
      </c>
      <c r="E11" s="160">
        <v>384253</v>
      </c>
      <c r="F11" s="160">
        <v>593573</v>
      </c>
      <c r="G11" s="160">
        <v>612478</v>
      </c>
      <c r="H11" s="160">
        <v>636461</v>
      </c>
      <c r="I11" s="161">
        <f>IFERROR(H11/G11-1,"-")</f>
        <v>3.915732483452472E-2</v>
      </c>
      <c r="J11" s="160">
        <f t="shared" si="0"/>
        <v>23983</v>
      </c>
      <c r="K11" s="161">
        <f t="shared" si="1"/>
        <v>0.116136584262118</v>
      </c>
      <c r="L11" s="79"/>
      <c r="N11" s="159" t="s">
        <v>100</v>
      </c>
      <c r="O11" s="160">
        <v>17966</v>
      </c>
      <c r="P11" s="160">
        <v>7339</v>
      </c>
      <c r="Q11" s="160">
        <v>10731</v>
      </c>
      <c r="R11" s="160">
        <v>17520</v>
      </c>
      <c r="S11" s="160">
        <v>25698</v>
      </c>
      <c r="T11" s="160">
        <v>23944</v>
      </c>
      <c r="U11" s="161">
        <f>IFERROR(T11/S11-1,"-")</f>
        <v>-6.8254338859055186E-2</v>
      </c>
      <c r="V11" s="160">
        <f t="shared" si="2"/>
        <v>-1754</v>
      </c>
      <c r="W11" s="161">
        <f>T11/T$8</f>
        <v>0.41723008294416952</v>
      </c>
    </row>
    <row r="12" spans="1:23" x14ac:dyDescent="0.25">
      <c r="A12" s="1"/>
      <c r="B12" s="155" t="s">
        <v>107</v>
      </c>
      <c r="C12" s="156">
        <v>3784016</v>
      </c>
      <c r="D12" s="156">
        <v>1108620</v>
      </c>
      <c r="E12" s="156">
        <v>1535137</v>
      </c>
      <c r="F12" s="156">
        <v>3740902</v>
      </c>
      <c r="G12" s="156">
        <v>4147538</v>
      </c>
      <c r="H12" s="156">
        <v>4421846</v>
      </c>
      <c r="I12" s="157">
        <f>IFERROR(H12/G12-1,"-")</f>
        <v>6.6137549553494157E-2</v>
      </c>
      <c r="J12" s="156">
        <f t="shared" si="0"/>
        <v>274308</v>
      </c>
      <c r="K12" s="157">
        <f t="shared" si="1"/>
        <v>0.80686497770186927</v>
      </c>
      <c r="L12" s="79"/>
      <c r="N12" s="155" t="s">
        <v>107</v>
      </c>
      <c r="O12" s="156">
        <v>18768</v>
      </c>
      <c r="P12" s="156">
        <v>8198</v>
      </c>
      <c r="Q12" s="156">
        <v>11712</v>
      </c>
      <c r="R12" s="156">
        <v>17676</v>
      </c>
      <c r="S12" s="156">
        <v>20435</v>
      </c>
      <c r="T12" s="156">
        <v>21567</v>
      </c>
      <c r="U12" s="157">
        <f>IFERROR(T12/S12-1,"-")</f>
        <v>5.539515537068751E-2</v>
      </c>
      <c r="V12" s="156">
        <f t="shared" si="2"/>
        <v>1132</v>
      </c>
      <c r="W12" s="157">
        <f>T12/T$8</f>
        <v>0.37581027392486233</v>
      </c>
    </row>
    <row r="13" spans="1:23" s="56" customFormat="1" x14ac:dyDescent="0.25">
      <c r="B13" s="159" t="s">
        <v>110</v>
      </c>
      <c r="C13" s="160">
        <v>1721079</v>
      </c>
      <c r="D13" s="160">
        <v>436137</v>
      </c>
      <c r="E13" s="160">
        <v>446045</v>
      </c>
      <c r="F13" s="160">
        <v>1722453</v>
      </c>
      <c r="G13" s="160">
        <v>1939344</v>
      </c>
      <c r="H13" s="160">
        <v>2075266</v>
      </c>
      <c r="I13" s="161">
        <f t="shared" ref="I13:I20" si="3">IFERROR(H13/G13-1,"-")</f>
        <v>7.0086585979588945E-2</v>
      </c>
      <c r="J13" s="160">
        <f t="shared" si="0"/>
        <v>135922</v>
      </c>
      <c r="K13" s="161">
        <f t="shared" si="1"/>
        <v>0.37867882662929631</v>
      </c>
      <c r="L13" s="162"/>
      <c r="N13" s="159" t="s">
        <v>110</v>
      </c>
      <c r="O13" s="160">
        <v>2421</v>
      </c>
      <c r="P13" s="160">
        <v>1288</v>
      </c>
      <c r="Q13" s="160">
        <v>921</v>
      </c>
      <c r="R13" s="160">
        <v>2403</v>
      </c>
      <c r="S13" s="160">
        <v>2795</v>
      </c>
      <c r="T13" s="160">
        <v>3030</v>
      </c>
      <c r="U13" s="161">
        <f t="shared" ref="U13:U20" si="4">IFERROR(T13/S13-1,"-")</f>
        <v>8.4078711985688726E-2</v>
      </c>
      <c r="V13" s="160">
        <f t="shared" si="2"/>
        <v>235</v>
      </c>
      <c r="W13" s="161">
        <f t="shared" ref="W13:W20" si="5">T13/T$8</f>
        <v>5.2798494458771869E-2</v>
      </c>
    </row>
    <row r="14" spans="1:23" s="56" customFormat="1" x14ac:dyDescent="0.25">
      <c r="B14" s="159" t="s">
        <v>113</v>
      </c>
      <c r="C14" s="160">
        <v>491040</v>
      </c>
      <c r="D14" s="160">
        <v>138922</v>
      </c>
      <c r="E14" s="160">
        <v>222501</v>
      </c>
      <c r="F14" s="160">
        <v>385709</v>
      </c>
      <c r="G14" s="160">
        <v>431586</v>
      </c>
      <c r="H14" s="160">
        <v>447017</v>
      </c>
      <c r="I14" s="161">
        <f t="shared" si="3"/>
        <v>3.5754171822070191E-2</v>
      </c>
      <c r="J14" s="160">
        <f t="shared" si="0"/>
        <v>15431</v>
      </c>
      <c r="K14" s="161">
        <f t="shared" si="1"/>
        <v>8.1568277533264719E-2</v>
      </c>
      <c r="L14" s="162"/>
      <c r="N14" s="159" t="s">
        <v>113</v>
      </c>
      <c r="O14" s="160">
        <v>3905</v>
      </c>
      <c r="P14" s="160">
        <v>1481</v>
      </c>
      <c r="Q14" s="160">
        <v>2395</v>
      </c>
      <c r="R14" s="160">
        <v>3482</v>
      </c>
      <c r="S14" s="160">
        <v>3814</v>
      </c>
      <c r="T14" s="160">
        <v>4234</v>
      </c>
      <c r="U14" s="161">
        <f t="shared" si="4"/>
        <v>0.11012060828526482</v>
      </c>
      <c r="V14" s="160">
        <f t="shared" si="2"/>
        <v>420</v>
      </c>
      <c r="W14" s="161">
        <f t="shared" si="5"/>
        <v>7.3778490276712905E-2</v>
      </c>
    </row>
    <row r="15" spans="1:23" x14ac:dyDescent="0.25">
      <c r="A15" s="1"/>
      <c r="B15" s="159" t="s">
        <v>116</v>
      </c>
      <c r="C15" s="160">
        <v>166950</v>
      </c>
      <c r="D15" s="160">
        <v>58766</v>
      </c>
      <c r="E15" s="160">
        <v>128102</v>
      </c>
      <c r="F15" s="160">
        <v>197280</v>
      </c>
      <c r="G15" s="160">
        <v>216824</v>
      </c>
      <c r="H15" s="160">
        <v>230379</v>
      </c>
      <c r="I15" s="161">
        <f t="shared" si="3"/>
        <v>6.2516142124487972E-2</v>
      </c>
      <c r="J15" s="160">
        <f t="shared" si="0"/>
        <v>13555</v>
      </c>
      <c r="K15" s="161">
        <f t="shared" si="1"/>
        <v>4.2037815586064946E-2</v>
      </c>
      <c r="L15" s="79"/>
      <c r="N15" s="159" t="s">
        <v>116</v>
      </c>
      <c r="O15" s="160">
        <v>3854</v>
      </c>
      <c r="P15" s="160">
        <v>1974</v>
      </c>
      <c r="Q15" s="160">
        <v>3541</v>
      </c>
      <c r="R15" s="160">
        <v>3412</v>
      </c>
      <c r="S15" s="160">
        <v>3885</v>
      </c>
      <c r="T15" s="160">
        <v>3685</v>
      </c>
      <c r="U15" s="161">
        <f t="shared" si="4"/>
        <v>-5.1480051480051525E-2</v>
      </c>
      <c r="V15" s="160">
        <f t="shared" si="2"/>
        <v>-200</v>
      </c>
      <c r="W15" s="161">
        <f t="shared" si="5"/>
        <v>6.4212030389628499E-2</v>
      </c>
    </row>
    <row r="16" spans="1:23" x14ac:dyDescent="0.25">
      <c r="A16" s="1"/>
      <c r="B16" s="159" t="s">
        <v>123</v>
      </c>
      <c r="C16" s="160">
        <v>137818</v>
      </c>
      <c r="D16" s="160">
        <v>39662</v>
      </c>
      <c r="E16" s="160">
        <v>93209</v>
      </c>
      <c r="F16" s="160">
        <v>169583</v>
      </c>
      <c r="G16" s="160">
        <v>165044</v>
      </c>
      <c r="H16" s="160">
        <v>174675</v>
      </c>
      <c r="I16" s="161">
        <f t="shared" si="3"/>
        <v>5.8354135866799162E-2</v>
      </c>
      <c r="J16" s="160">
        <f t="shared" si="0"/>
        <v>9631</v>
      </c>
      <c r="K16" s="161">
        <f t="shared" si="1"/>
        <v>3.1873371433576388E-2</v>
      </c>
      <c r="L16" s="79"/>
      <c r="N16" s="159" t="s">
        <v>123</v>
      </c>
      <c r="O16" s="160">
        <v>699</v>
      </c>
      <c r="P16" s="160">
        <v>323</v>
      </c>
      <c r="Q16" s="160">
        <v>432</v>
      </c>
      <c r="R16" s="160">
        <v>1172</v>
      </c>
      <c r="S16" s="160">
        <v>938</v>
      </c>
      <c r="T16" s="160">
        <v>933</v>
      </c>
      <c r="U16" s="161">
        <f t="shared" si="4"/>
        <v>-5.3304904051172386E-3</v>
      </c>
      <c r="V16" s="160">
        <f t="shared" si="2"/>
        <v>-5</v>
      </c>
      <c r="W16" s="161">
        <f t="shared" si="5"/>
        <v>1.6257754234334704E-2</v>
      </c>
    </row>
    <row r="17" spans="1:23" x14ac:dyDescent="0.25">
      <c r="A17" s="1"/>
      <c r="B17" s="159" t="s">
        <v>119</v>
      </c>
      <c r="C17" s="160">
        <v>133862</v>
      </c>
      <c r="D17" s="160">
        <v>55544</v>
      </c>
      <c r="E17" s="160">
        <v>93337</v>
      </c>
      <c r="F17" s="160">
        <v>146133</v>
      </c>
      <c r="G17" s="160">
        <v>151265</v>
      </c>
      <c r="H17" s="160">
        <v>157483</v>
      </c>
      <c r="I17" s="161">
        <f t="shared" si="3"/>
        <v>4.1106667107394301E-2</v>
      </c>
      <c r="J17" s="160">
        <f t="shared" si="0"/>
        <v>6218</v>
      </c>
      <c r="K17" s="161">
        <f t="shared" si="1"/>
        <v>2.8736305444247375E-2</v>
      </c>
      <c r="L17" s="79"/>
      <c r="N17" s="159" t="s">
        <v>119</v>
      </c>
      <c r="O17" s="160">
        <v>519</v>
      </c>
      <c r="P17" s="160">
        <v>351</v>
      </c>
      <c r="Q17" s="160">
        <v>507</v>
      </c>
      <c r="R17" s="160">
        <v>682</v>
      </c>
      <c r="S17" s="160">
        <v>650</v>
      </c>
      <c r="T17" s="160">
        <v>903</v>
      </c>
      <c r="U17" s="161">
        <f t="shared" si="4"/>
        <v>0.38923076923076927</v>
      </c>
      <c r="V17" s="160">
        <f t="shared" si="2"/>
        <v>253</v>
      </c>
      <c r="W17" s="161">
        <f t="shared" si="5"/>
        <v>1.5734996863455773E-2</v>
      </c>
    </row>
    <row r="18" spans="1:23" x14ac:dyDescent="0.25">
      <c r="A18" s="1"/>
      <c r="B18" s="159" t="s">
        <v>128</v>
      </c>
      <c r="C18" s="160">
        <v>74390</v>
      </c>
      <c r="D18" s="160">
        <v>28784</v>
      </c>
      <c r="E18" s="160">
        <v>25400</v>
      </c>
      <c r="F18" s="160">
        <v>62340</v>
      </c>
      <c r="G18" s="160">
        <v>67966</v>
      </c>
      <c r="H18" s="160">
        <v>63716</v>
      </c>
      <c r="I18" s="161">
        <f t="shared" si="3"/>
        <v>-6.2531265632816413E-2</v>
      </c>
      <c r="J18" s="160">
        <f t="shared" si="0"/>
        <v>-4250</v>
      </c>
      <c r="K18" s="161">
        <f t="shared" si="1"/>
        <v>1.1626413248958082E-2</v>
      </c>
      <c r="L18" s="79"/>
      <c r="N18" s="159" t="s">
        <v>128</v>
      </c>
      <c r="O18" s="160">
        <v>155</v>
      </c>
      <c r="P18" s="160">
        <v>124</v>
      </c>
      <c r="Q18" s="160">
        <v>105</v>
      </c>
      <c r="R18" s="160">
        <v>270</v>
      </c>
      <c r="S18" s="160">
        <v>153</v>
      </c>
      <c r="T18" s="160">
        <v>230</v>
      </c>
      <c r="U18" s="161">
        <f t="shared" si="4"/>
        <v>0.50326797385620914</v>
      </c>
      <c r="V18" s="160">
        <f t="shared" si="2"/>
        <v>77</v>
      </c>
      <c r="W18" s="161">
        <f t="shared" si="5"/>
        <v>4.0078065100717921E-3</v>
      </c>
    </row>
    <row r="19" spans="1:23" x14ac:dyDescent="0.25">
      <c r="A19" s="158" t="s">
        <v>144</v>
      </c>
      <c r="B19" s="159" t="s">
        <v>131</v>
      </c>
      <c r="C19" s="160">
        <v>106028</v>
      </c>
      <c r="D19" s="160">
        <v>42711</v>
      </c>
      <c r="E19" s="160">
        <v>22147</v>
      </c>
      <c r="F19" s="160">
        <v>56752</v>
      </c>
      <c r="G19" s="160">
        <v>70972</v>
      </c>
      <c r="H19" s="160">
        <v>68752</v>
      </c>
      <c r="I19" s="161">
        <f t="shared" si="3"/>
        <v>-3.1279941385335075E-2</v>
      </c>
      <c r="J19" s="160">
        <f t="shared" si="0"/>
        <v>-2220</v>
      </c>
      <c r="K19" s="161">
        <f t="shared" si="1"/>
        <v>1.2545344398461392E-2</v>
      </c>
      <c r="L19" s="79"/>
      <c r="N19" s="159" t="s">
        <v>131</v>
      </c>
      <c r="O19" s="160">
        <v>271</v>
      </c>
      <c r="P19" s="160">
        <v>89</v>
      </c>
      <c r="Q19" s="160">
        <v>96</v>
      </c>
      <c r="R19" s="160">
        <v>168</v>
      </c>
      <c r="S19" s="160">
        <v>270</v>
      </c>
      <c r="T19" s="160">
        <v>384</v>
      </c>
      <c r="U19" s="161">
        <f t="shared" si="4"/>
        <v>0.42222222222222228</v>
      </c>
      <c r="V19" s="160">
        <f t="shared" si="2"/>
        <v>114</v>
      </c>
      <c r="W19" s="161">
        <f t="shared" si="5"/>
        <v>6.6912943472502966E-3</v>
      </c>
    </row>
    <row r="20" spans="1:23" x14ac:dyDescent="0.25">
      <c r="A20" s="163" t="s">
        <v>145</v>
      </c>
      <c r="B20" s="164" t="s">
        <v>145</v>
      </c>
      <c r="C20" s="165">
        <f t="shared" ref="C20:H20" si="6">C12-SUM(C13:C19)</f>
        <v>952849</v>
      </c>
      <c r="D20" s="165">
        <f t="shared" si="6"/>
        <v>308094</v>
      </c>
      <c r="E20" s="165">
        <f t="shared" si="6"/>
        <v>504396</v>
      </c>
      <c r="F20" s="165">
        <f t="shared" si="6"/>
        <v>1000652</v>
      </c>
      <c r="G20" s="165">
        <f t="shared" si="6"/>
        <v>1104537</v>
      </c>
      <c r="H20" s="165">
        <f t="shared" si="6"/>
        <v>1204558</v>
      </c>
      <c r="I20" s="166">
        <f t="shared" si="3"/>
        <v>9.0554684904172511E-2</v>
      </c>
      <c r="J20" s="165">
        <f t="shared" si="0"/>
        <v>100021</v>
      </c>
      <c r="K20" s="166">
        <f t="shared" si="1"/>
        <v>0.21979862342800002</v>
      </c>
      <c r="L20" s="79"/>
      <c r="N20" s="164" t="s">
        <v>145</v>
      </c>
      <c r="O20" s="165">
        <f t="shared" ref="O20:T20" si="7">O12-SUM(O13:O19)</f>
        <v>6944</v>
      </c>
      <c r="P20" s="165">
        <f t="shared" si="7"/>
        <v>2568</v>
      </c>
      <c r="Q20" s="165">
        <f t="shared" si="7"/>
        <v>3715</v>
      </c>
      <c r="R20" s="165">
        <f t="shared" si="7"/>
        <v>6087</v>
      </c>
      <c r="S20" s="165">
        <f t="shared" si="7"/>
        <v>7930</v>
      </c>
      <c r="T20" s="165">
        <f t="shared" si="7"/>
        <v>8168</v>
      </c>
      <c r="U20" s="166">
        <f t="shared" si="4"/>
        <v>3.0012610340479196E-2</v>
      </c>
      <c r="V20" s="165">
        <f>T20-S20</f>
        <v>238</v>
      </c>
      <c r="W20" s="166">
        <f t="shared" si="5"/>
        <v>0.14232940684463652</v>
      </c>
    </row>
    <row r="21" spans="1:23" x14ac:dyDescent="0.25">
      <c r="B21" s="151" t="s">
        <v>44</v>
      </c>
      <c r="C21" s="149"/>
      <c r="D21" s="149"/>
      <c r="E21" s="149"/>
      <c r="F21" s="149"/>
      <c r="G21" s="149"/>
      <c r="H21" s="150"/>
      <c r="I21" s="150"/>
      <c r="J21" s="150"/>
      <c r="K21" s="149"/>
      <c r="L21" s="167"/>
      <c r="M21" s="167"/>
      <c r="N21" s="167"/>
    </row>
    <row r="22" spans="1:23" x14ac:dyDescent="0.25">
      <c r="B22" s="152" t="s">
        <v>68</v>
      </c>
      <c r="C22" s="153">
        <v>1762715</v>
      </c>
      <c r="D22" s="153">
        <v>550867</v>
      </c>
      <c r="E22" s="153">
        <v>881045</v>
      </c>
      <c r="F22" s="153">
        <v>1757049</v>
      </c>
      <c r="G22" s="153">
        <v>1888332</v>
      </c>
      <c r="H22" s="153">
        <v>1938898</v>
      </c>
      <c r="I22" s="154">
        <f>IFERROR(H22/G22-1,"-")</f>
        <v>2.677813011694985E-2</v>
      </c>
      <c r="J22" s="153">
        <f>H22-G22</f>
        <v>50566</v>
      </c>
      <c r="K22" s="154">
        <f>H22/H$8</f>
        <v>0.35379542651105417</v>
      </c>
      <c r="L22" s="105"/>
      <c r="M22" s="105"/>
      <c r="N22" s="105"/>
    </row>
    <row r="23" spans="1:23" x14ac:dyDescent="0.25">
      <c r="B23" s="155" t="s">
        <v>97</v>
      </c>
      <c r="C23" s="156">
        <v>222987</v>
      </c>
      <c r="D23" s="156">
        <v>117997</v>
      </c>
      <c r="E23" s="156">
        <v>247584</v>
      </c>
      <c r="F23" s="156">
        <v>207208</v>
      </c>
      <c r="G23" s="156">
        <v>181512</v>
      </c>
      <c r="H23" s="156">
        <v>161819</v>
      </c>
      <c r="I23" s="157">
        <f>IFERROR(H23/G23-1,"-")</f>
        <v>-0.10849420423994005</v>
      </c>
      <c r="J23" s="156">
        <f t="shared" ref="J23:J33" si="8">H23-G23</f>
        <v>-19693</v>
      </c>
      <c r="K23" s="157">
        <f>H23/H$8</f>
        <v>2.9527505893859437E-2</v>
      </c>
    </row>
    <row r="24" spans="1:23" x14ac:dyDescent="0.25">
      <c r="B24" s="159" t="s">
        <v>103</v>
      </c>
      <c r="C24" s="160">
        <v>113067</v>
      </c>
      <c r="D24" s="160">
        <v>68476</v>
      </c>
      <c r="E24" s="160">
        <v>126666</v>
      </c>
      <c r="F24" s="160">
        <v>86811</v>
      </c>
      <c r="G24" s="160">
        <v>75374</v>
      </c>
      <c r="H24" s="160">
        <v>60650</v>
      </c>
      <c r="I24" s="161">
        <f>IFERROR(H24/G24-1,"-")</f>
        <v>-0.19534587523549229</v>
      </c>
      <c r="J24" s="160">
        <f t="shared" si="8"/>
        <v>-14724</v>
      </c>
      <c r="K24" s="161">
        <f>H24/H$8</f>
        <v>1.1066952783434423E-2</v>
      </c>
    </row>
    <row r="25" spans="1:23" x14ac:dyDescent="0.25">
      <c r="B25" s="159" t="s">
        <v>100</v>
      </c>
      <c r="C25" s="160">
        <v>109920</v>
      </c>
      <c r="D25" s="160">
        <v>49521</v>
      </c>
      <c r="E25" s="160">
        <v>120918</v>
      </c>
      <c r="F25" s="160">
        <v>120397</v>
      </c>
      <c r="G25" s="160">
        <v>106138</v>
      </c>
      <c r="H25" s="160">
        <v>101169</v>
      </c>
      <c r="I25" s="161">
        <f>IFERROR(H25/G25-1,"-")</f>
        <v>-4.6816408826245048E-2</v>
      </c>
      <c r="J25" s="160">
        <f t="shared" si="8"/>
        <v>-4969</v>
      </c>
      <c r="K25" s="161">
        <f>H25/H$8</f>
        <v>1.8460553110425014E-2</v>
      </c>
    </row>
    <row r="26" spans="1:23" x14ac:dyDescent="0.25">
      <c r="B26" s="155" t="s">
        <v>107</v>
      </c>
      <c r="C26" s="156">
        <v>1539728</v>
      </c>
      <c r="D26" s="156">
        <v>432870</v>
      </c>
      <c r="E26" s="156">
        <v>633461</v>
      </c>
      <c r="F26" s="156">
        <v>1549841</v>
      </c>
      <c r="G26" s="156">
        <v>1706820</v>
      </c>
      <c r="H26" s="156">
        <v>1777079</v>
      </c>
      <c r="I26" s="157">
        <f>IFERROR(H26/G26-1,"-")</f>
        <v>4.1163684512719456E-2</v>
      </c>
      <c r="J26" s="156">
        <f t="shared" si="8"/>
        <v>70259</v>
      </c>
      <c r="K26" s="157">
        <f>H26/H$8</f>
        <v>0.32426792061719473</v>
      </c>
    </row>
    <row r="27" spans="1:23" x14ac:dyDescent="0.25">
      <c r="B27" s="159" t="s">
        <v>110</v>
      </c>
      <c r="C27" s="160">
        <v>757594</v>
      </c>
      <c r="D27" s="160">
        <v>187852</v>
      </c>
      <c r="E27" s="160">
        <v>208305</v>
      </c>
      <c r="F27" s="160">
        <v>783677</v>
      </c>
      <c r="G27" s="160">
        <v>883653</v>
      </c>
      <c r="H27" s="160">
        <v>930359</v>
      </c>
      <c r="I27" s="161">
        <f t="shared" ref="I27:I34" si="9">IFERROR(H27/G27-1,"-")</f>
        <v>5.2855589241478373E-2</v>
      </c>
      <c r="J27" s="160">
        <f t="shared" si="8"/>
        <v>46706</v>
      </c>
      <c r="K27" s="161">
        <f t="shared" ref="K27:K34" si="10">H27/H$8</f>
        <v>0.16976486602874305</v>
      </c>
    </row>
    <row r="28" spans="1:23" x14ac:dyDescent="0.25">
      <c r="B28" s="159" t="s">
        <v>113</v>
      </c>
      <c r="C28" s="160">
        <v>201016</v>
      </c>
      <c r="D28" s="160">
        <v>57141</v>
      </c>
      <c r="E28" s="160">
        <v>103865</v>
      </c>
      <c r="F28" s="160">
        <v>169299</v>
      </c>
      <c r="G28" s="160">
        <v>182538</v>
      </c>
      <c r="H28" s="160">
        <v>183463</v>
      </c>
      <c r="I28" s="161">
        <f t="shared" si="9"/>
        <v>5.0674380129069885E-3</v>
      </c>
      <c r="J28" s="160">
        <f t="shared" si="8"/>
        <v>925</v>
      </c>
      <c r="K28" s="161">
        <f t="shared" si="10"/>
        <v>3.3476939134496779E-2</v>
      </c>
    </row>
    <row r="29" spans="1:23" x14ac:dyDescent="0.25">
      <c r="B29" s="159" t="s">
        <v>116</v>
      </c>
      <c r="C29" s="160">
        <v>52571</v>
      </c>
      <c r="D29" s="160">
        <v>20504</v>
      </c>
      <c r="E29" s="160">
        <v>42447</v>
      </c>
      <c r="F29" s="160">
        <v>63176</v>
      </c>
      <c r="G29" s="160">
        <v>65334</v>
      </c>
      <c r="H29" s="160">
        <v>57978</v>
      </c>
      <c r="I29" s="161">
        <f t="shared" si="9"/>
        <v>-0.11259068785012394</v>
      </c>
      <c r="J29" s="160">
        <f t="shared" si="8"/>
        <v>-7356</v>
      </c>
      <c r="K29" s="161">
        <f t="shared" si="10"/>
        <v>1.0579386454706694E-2</v>
      </c>
    </row>
    <row r="30" spans="1:23" x14ac:dyDescent="0.25">
      <c r="B30" s="159" t="s">
        <v>123</v>
      </c>
      <c r="C30" s="160">
        <v>61428</v>
      </c>
      <c r="D30" s="160">
        <v>17078</v>
      </c>
      <c r="E30" s="160">
        <v>41550</v>
      </c>
      <c r="F30" s="160">
        <v>75901</v>
      </c>
      <c r="G30" s="160">
        <v>70878</v>
      </c>
      <c r="H30" s="160">
        <v>71598</v>
      </c>
      <c r="I30" s="161">
        <f t="shared" si="9"/>
        <v>1.0158300177770307E-2</v>
      </c>
      <c r="J30" s="160">
        <f t="shared" si="8"/>
        <v>720</v>
      </c>
      <c r="K30" s="161">
        <f t="shared" si="10"/>
        <v>1.3064660929733518E-2</v>
      </c>
    </row>
    <row r="31" spans="1:23" x14ac:dyDescent="0.25">
      <c r="B31" s="159" t="s">
        <v>119</v>
      </c>
      <c r="C31" s="160">
        <v>70272</v>
      </c>
      <c r="D31" s="160">
        <v>28980</v>
      </c>
      <c r="E31" s="160">
        <v>51893</v>
      </c>
      <c r="F31" s="160">
        <v>82793</v>
      </c>
      <c r="G31" s="160">
        <v>80226</v>
      </c>
      <c r="H31" s="160">
        <v>81717</v>
      </c>
      <c r="I31" s="161">
        <f t="shared" si="9"/>
        <v>1.858499738239483E-2</v>
      </c>
      <c r="J31" s="160">
        <f t="shared" si="8"/>
        <v>1491</v>
      </c>
      <c r="K31" s="161">
        <f t="shared" si="10"/>
        <v>1.4911099432875692E-2</v>
      </c>
    </row>
    <row r="32" spans="1:23" x14ac:dyDescent="0.25">
      <c r="B32" s="159" t="s">
        <v>128</v>
      </c>
      <c r="C32" s="160">
        <v>30964</v>
      </c>
      <c r="D32" s="160">
        <v>11625</v>
      </c>
      <c r="E32" s="160">
        <v>7603</v>
      </c>
      <c r="F32" s="160">
        <v>22864</v>
      </c>
      <c r="G32" s="160">
        <v>24590</v>
      </c>
      <c r="H32" s="160">
        <v>24160</v>
      </c>
      <c r="I32" s="161">
        <f t="shared" si="9"/>
        <v>-1.7486783245221682E-2</v>
      </c>
      <c r="J32" s="160">
        <f t="shared" si="8"/>
        <v>-430</v>
      </c>
      <c r="K32" s="161">
        <f t="shared" si="10"/>
        <v>4.4085338705321629E-3</v>
      </c>
    </row>
    <row r="33" spans="2:14" x14ac:dyDescent="0.25">
      <c r="B33" s="159" t="s">
        <v>131</v>
      </c>
      <c r="C33" s="160">
        <v>35546</v>
      </c>
      <c r="D33" s="160">
        <v>13377</v>
      </c>
      <c r="E33" s="160">
        <v>5465</v>
      </c>
      <c r="F33" s="160">
        <v>19705</v>
      </c>
      <c r="G33" s="160">
        <v>25667</v>
      </c>
      <c r="H33" s="160">
        <v>23273</v>
      </c>
      <c r="I33" s="161">
        <f t="shared" si="9"/>
        <v>-9.3271515954338247E-2</v>
      </c>
      <c r="J33" s="160">
        <f t="shared" si="8"/>
        <v>-2394</v>
      </c>
      <c r="K33" s="161">
        <f t="shared" si="10"/>
        <v>4.2466808265271116E-3</v>
      </c>
    </row>
    <row r="34" spans="2:14" x14ac:dyDescent="0.25">
      <c r="B34" s="164" t="s">
        <v>145</v>
      </c>
      <c r="C34" s="165">
        <f t="shared" ref="C34:H34" si="11">C26-SUM(C27:C33)</f>
        <v>330337</v>
      </c>
      <c r="D34" s="165">
        <f t="shared" si="11"/>
        <v>96313</v>
      </c>
      <c r="E34" s="165">
        <f t="shared" si="11"/>
        <v>172333</v>
      </c>
      <c r="F34" s="165">
        <f t="shared" si="11"/>
        <v>332426</v>
      </c>
      <c r="G34" s="165">
        <f t="shared" si="11"/>
        <v>373934</v>
      </c>
      <c r="H34" s="165">
        <f t="shared" si="11"/>
        <v>404531</v>
      </c>
      <c r="I34" s="166">
        <f t="shared" si="9"/>
        <v>8.1824600063112651E-2</v>
      </c>
      <c r="J34" s="165">
        <f>H34-G34</f>
        <v>30597</v>
      </c>
      <c r="K34" s="166">
        <f t="shared" si="10"/>
        <v>7.3815753939579731E-2</v>
      </c>
    </row>
    <row r="35" spans="2:14" x14ac:dyDescent="0.25">
      <c r="B35" s="151" t="s">
        <v>45</v>
      </c>
      <c r="C35" s="149"/>
      <c r="D35" s="149"/>
      <c r="E35" s="149"/>
      <c r="F35" s="149"/>
      <c r="G35" s="149"/>
      <c r="H35" s="150"/>
      <c r="I35" s="150"/>
      <c r="J35" s="150"/>
      <c r="K35" s="149"/>
      <c r="L35" s="167"/>
      <c r="M35" s="167"/>
      <c r="N35" s="167"/>
    </row>
    <row r="36" spans="2:14" x14ac:dyDescent="0.25">
      <c r="B36" s="152" t="s">
        <v>68</v>
      </c>
      <c r="C36" s="153">
        <v>1299411</v>
      </c>
      <c r="D36" s="153">
        <v>375345</v>
      </c>
      <c r="E36" s="153">
        <v>492258</v>
      </c>
      <c r="F36" s="153">
        <v>1243535</v>
      </c>
      <c r="G36" s="153">
        <v>1319978</v>
      </c>
      <c r="H36" s="153">
        <v>1387823</v>
      </c>
      <c r="I36" s="154">
        <f>IFERROR(H36/G36-1,"-")</f>
        <v>5.139858391579244E-2</v>
      </c>
      <c r="J36" s="153">
        <f>H36-G36</f>
        <v>67845</v>
      </c>
      <c r="K36" s="154">
        <f>H36/H$8</f>
        <v>0.2532394330216704</v>
      </c>
      <c r="L36" s="105"/>
      <c r="M36" s="105"/>
      <c r="N36" s="105"/>
    </row>
    <row r="37" spans="2:14" x14ac:dyDescent="0.25">
      <c r="B37" s="155" t="s">
        <v>97</v>
      </c>
      <c r="C37" s="156">
        <v>127819</v>
      </c>
      <c r="D37" s="156">
        <v>51760</v>
      </c>
      <c r="E37" s="156">
        <v>83468</v>
      </c>
      <c r="F37" s="156">
        <v>123951</v>
      </c>
      <c r="G37" s="156">
        <v>118966</v>
      </c>
      <c r="H37" s="156">
        <v>114660</v>
      </c>
      <c r="I37" s="157">
        <f>IFERROR(H37/G37-1,"-")</f>
        <v>-3.6195215439705497E-2</v>
      </c>
      <c r="J37" s="156">
        <f t="shared" ref="J37:J47" si="12">H37-G37</f>
        <v>-4306</v>
      </c>
      <c r="K37" s="157">
        <f>H37/H$8</f>
        <v>2.0922288642186166E-2</v>
      </c>
    </row>
    <row r="38" spans="2:14" x14ac:dyDescent="0.25">
      <c r="B38" s="159" t="s">
        <v>103</v>
      </c>
      <c r="C38" s="160">
        <v>51328</v>
      </c>
      <c r="D38" s="160">
        <v>24912</v>
      </c>
      <c r="E38" s="160">
        <v>43482</v>
      </c>
      <c r="F38" s="160">
        <v>48094</v>
      </c>
      <c r="G38" s="160">
        <v>51902</v>
      </c>
      <c r="H38" s="160">
        <v>50245</v>
      </c>
      <c r="I38" s="161">
        <f>IFERROR(H38/G38-1,"-")</f>
        <v>-3.1925552001849655E-2</v>
      </c>
      <c r="J38" s="160">
        <f t="shared" si="12"/>
        <v>-1657</v>
      </c>
      <c r="K38" s="161">
        <f>H38/H$8</f>
        <v>9.1683271657652526E-3</v>
      </c>
    </row>
    <row r="39" spans="2:14" x14ac:dyDescent="0.25">
      <c r="B39" s="159" t="s">
        <v>100</v>
      </c>
      <c r="C39" s="160">
        <v>76491</v>
      </c>
      <c r="D39" s="160">
        <v>26848</v>
      </c>
      <c r="E39" s="160">
        <v>39986</v>
      </c>
      <c r="F39" s="160">
        <v>75857</v>
      </c>
      <c r="G39" s="160">
        <v>67064</v>
      </c>
      <c r="H39" s="160">
        <v>64415</v>
      </c>
      <c r="I39" s="161">
        <f>IFERROR(H39/G39-1,"-")</f>
        <v>-3.9499582488369267E-2</v>
      </c>
      <c r="J39" s="160">
        <f t="shared" si="12"/>
        <v>-2649</v>
      </c>
      <c r="K39" s="161">
        <f>H39/H$8</f>
        <v>1.1753961476420913E-2</v>
      </c>
    </row>
    <row r="40" spans="2:14" x14ac:dyDescent="0.25">
      <c r="B40" s="155" t="s">
        <v>107</v>
      </c>
      <c r="C40" s="156">
        <v>1171592</v>
      </c>
      <c r="D40" s="156">
        <v>323585</v>
      </c>
      <c r="E40" s="156">
        <v>408790</v>
      </c>
      <c r="F40" s="156">
        <v>1119584</v>
      </c>
      <c r="G40" s="156">
        <v>1201012</v>
      </c>
      <c r="H40" s="156">
        <v>1273163</v>
      </c>
      <c r="I40" s="157">
        <f>IFERROR(H40/G40-1,"-")</f>
        <v>6.007516994001727E-2</v>
      </c>
      <c r="J40" s="156">
        <f t="shared" si="12"/>
        <v>72151</v>
      </c>
      <c r="K40" s="157">
        <f>H40/H$8</f>
        <v>0.23231714437948425</v>
      </c>
    </row>
    <row r="41" spans="2:14" x14ac:dyDescent="0.25">
      <c r="B41" s="159" t="s">
        <v>110</v>
      </c>
      <c r="C41" s="160">
        <v>640459</v>
      </c>
      <c r="D41" s="160">
        <v>146501</v>
      </c>
      <c r="E41" s="160">
        <v>142606</v>
      </c>
      <c r="F41" s="160">
        <v>581865</v>
      </c>
      <c r="G41" s="160">
        <v>634691</v>
      </c>
      <c r="H41" s="160">
        <v>683651</v>
      </c>
      <c r="I41" s="161">
        <f t="shared" ref="I41:I48" si="13">IFERROR(H41/G41-1,"-")</f>
        <v>7.7139899573178239E-2</v>
      </c>
      <c r="J41" s="160">
        <f t="shared" si="12"/>
        <v>48960</v>
      </c>
      <c r="K41" s="161">
        <f t="shared" ref="K41:K48" si="14">H41/H$8</f>
        <v>0.12474745815907216</v>
      </c>
    </row>
    <row r="42" spans="2:14" x14ac:dyDescent="0.25">
      <c r="B42" s="159" t="s">
        <v>113</v>
      </c>
      <c r="C42" s="160">
        <v>52401</v>
      </c>
      <c r="D42" s="160">
        <v>16159</v>
      </c>
      <c r="E42" s="160">
        <v>21846</v>
      </c>
      <c r="F42" s="160">
        <v>39072</v>
      </c>
      <c r="G42" s="160">
        <v>45133</v>
      </c>
      <c r="H42" s="160">
        <v>44501</v>
      </c>
      <c r="I42" s="161">
        <f t="shared" si="13"/>
        <v>-1.4003057629672355E-2</v>
      </c>
      <c r="J42" s="160">
        <f t="shared" si="12"/>
        <v>-632</v>
      </c>
      <c r="K42" s="161">
        <f t="shared" si="14"/>
        <v>8.1202055369433684E-3</v>
      </c>
    </row>
    <row r="43" spans="2:14" x14ac:dyDescent="0.25">
      <c r="B43" s="159" t="s">
        <v>116</v>
      </c>
      <c r="C43" s="160">
        <v>24405</v>
      </c>
      <c r="D43" s="160">
        <v>9702</v>
      </c>
      <c r="E43" s="160">
        <v>19919</v>
      </c>
      <c r="F43" s="160">
        <v>27268</v>
      </c>
      <c r="G43" s="160">
        <v>28898</v>
      </c>
      <c r="H43" s="160">
        <v>29098</v>
      </c>
      <c r="I43" s="161">
        <f t="shared" si="13"/>
        <v>6.9208941795280143E-3</v>
      </c>
      <c r="J43" s="160">
        <f t="shared" si="12"/>
        <v>200</v>
      </c>
      <c r="K43" s="161">
        <f t="shared" si="14"/>
        <v>5.3095827220506981E-3</v>
      </c>
    </row>
    <row r="44" spans="2:14" x14ac:dyDescent="0.25">
      <c r="B44" s="159" t="s">
        <v>123</v>
      </c>
      <c r="C44" s="160">
        <v>53890</v>
      </c>
      <c r="D44" s="160">
        <v>15410</v>
      </c>
      <c r="E44" s="160">
        <v>30677</v>
      </c>
      <c r="F44" s="160">
        <v>57015</v>
      </c>
      <c r="G44" s="160">
        <v>55478</v>
      </c>
      <c r="H44" s="160">
        <v>57898</v>
      </c>
      <c r="I44" s="161">
        <f t="shared" si="13"/>
        <v>4.3620894769097696E-2</v>
      </c>
      <c r="J44" s="160">
        <f t="shared" si="12"/>
        <v>2420</v>
      </c>
      <c r="K44" s="161">
        <f t="shared" si="14"/>
        <v>1.0564788660433408E-2</v>
      </c>
    </row>
    <row r="45" spans="2:14" x14ac:dyDescent="0.25">
      <c r="B45" s="159" t="s">
        <v>119</v>
      </c>
      <c r="C45" s="160">
        <v>41202</v>
      </c>
      <c r="D45" s="160">
        <v>15534</v>
      </c>
      <c r="E45" s="160">
        <v>22807</v>
      </c>
      <c r="F45" s="160">
        <v>38767</v>
      </c>
      <c r="G45" s="160">
        <v>44187</v>
      </c>
      <c r="H45" s="160">
        <v>44633</v>
      </c>
      <c r="I45" s="161">
        <f t="shared" si="13"/>
        <v>1.0093466404146101E-2</v>
      </c>
      <c r="J45" s="160">
        <f t="shared" si="12"/>
        <v>446</v>
      </c>
      <c r="K45" s="161">
        <f t="shared" si="14"/>
        <v>8.1442918974942886E-3</v>
      </c>
    </row>
    <row r="46" spans="2:14" x14ac:dyDescent="0.25">
      <c r="B46" s="159" t="s">
        <v>128</v>
      </c>
      <c r="C46" s="160">
        <v>26919</v>
      </c>
      <c r="D46" s="160">
        <v>9750</v>
      </c>
      <c r="E46" s="160">
        <v>10533</v>
      </c>
      <c r="F46" s="160">
        <v>22457</v>
      </c>
      <c r="G46" s="160">
        <v>23505</v>
      </c>
      <c r="H46" s="160">
        <v>22219</v>
      </c>
      <c r="I46" s="161">
        <f t="shared" si="13"/>
        <v>-5.4711763454584172E-2</v>
      </c>
      <c r="J46" s="160">
        <f t="shared" si="12"/>
        <v>-1286</v>
      </c>
      <c r="K46" s="161">
        <f t="shared" si="14"/>
        <v>4.0543548869765777E-3</v>
      </c>
    </row>
    <row r="47" spans="2:14" x14ac:dyDescent="0.25">
      <c r="B47" s="159" t="s">
        <v>131</v>
      </c>
      <c r="C47" s="160">
        <v>42509</v>
      </c>
      <c r="D47" s="160">
        <v>16737</v>
      </c>
      <c r="E47" s="160">
        <v>10472</v>
      </c>
      <c r="F47" s="160">
        <v>22560</v>
      </c>
      <c r="G47" s="160">
        <v>26526</v>
      </c>
      <c r="H47" s="160">
        <v>24735</v>
      </c>
      <c r="I47" s="161">
        <f t="shared" si="13"/>
        <v>-6.7518660936439767E-2</v>
      </c>
      <c r="J47" s="160">
        <f t="shared" si="12"/>
        <v>-1791</v>
      </c>
      <c r="K47" s="161">
        <f t="shared" si="14"/>
        <v>4.5134555168714011E-3</v>
      </c>
    </row>
    <row r="48" spans="2:14" x14ac:dyDescent="0.25">
      <c r="B48" s="164" t="s">
        <v>145</v>
      </c>
      <c r="C48" s="165">
        <f t="shared" ref="C48:H48" si="15">C40-SUM(C41:C47)</f>
        <v>289807</v>
      </c>
      <c r="D48" s="165">
        <f t="shared" si="15"/>
        <v>93792</v>
      </c>
      <c r="E48" s="165">
        <f t="shared" si="15"/>
        <v>149930</v>
      </c>
      <c r="F48" s="165">
        <f t="shared" si="15"/>
        <v>330580</v>
      </c>
      <c r="G48" s="165">
        <f t="shared" si="15"/>
        <v>342594</v>
      </c>
      <c r="H48" s="165">
        <f t="shared" si="15"/>
        <v>366428</v>
      </c>
      <c r="I48" s="166">
        <f t="shared" si="13"/>
        <v>6.9569227715605031E-2</v>
      </c>
      <c r="J48" s="165">
        <f>H48-G48</f>
        <v>23834</v>
      </c>
      <c r="K48" s="166">
        <f t="shared" si="14"/>
        <v>6.6863006999642358E-2</v>
      </c>
    </row>
    <row r="49" spans="2:14" x14ac:dyDescent="0.25">
      <c r="B49" s="151" t="s">
        <v>46</v>
      </c>
      <c r="C49" s="149"/>
      <c r="D49" s="149"/>
      <c r="E49" s="149"/>
      <c r="F49" s="149"/>
      <c r="G49" s="149"/>
      <c r="H49" s="150"/>
      <c r="I49" s="150"/>
      <c r="J49" s="150"/>
      <c r="K49" s="149"/>
      <c r="L49" s="167"/>
      <c r="M49" s="167"/>
      <c r="N49" s="167"/>
    </row>
    <row r="50" spans="2:14" x14ac:dyDescent="0.25">
      <c r="B50" s="152" t="s">
        <v>68</v>
      </c>
      <c r="C50" s="153">
        <v>45076</v>
      </c>
      <c r="D50" s="153">
        <v>12633</v>
      </c>
      <c r="E50" s="153">
        <v>20161</v>
      </c>
      <c r="F50" s="153">
        <v>37751</v>
      </c>
      <c r="G50" s="153">
        <v>51166</v>
      </c>
      <c r="H50" s="153">
        <v>43737</v>
      </c>
      <c r="I50" s="154">
        <f>IFERROR(H50/G50-1,"-")</f>
        <v>-0.14519407418989172</v>
      </c>
      <c r="J50" s="153">
        <f>H50-G50</f>
        <v>-7429</v>
      </c>
      <c r="K50" s="154">
        <f>H50/H$8</f>
        <v>7.9807966016334931E-3</v>
      </c>
      <c r="L50" s="105"/>
      <c r="M50" s="105"/>
      <c r="N50" s="105"/>
    </row>
    <row r="51" spans="2:14" x14ac:dyDescent="0.25">
      <c r="B51" s="155" t="s">
        <v>97</v>
      </c>
      <c r="C51" s="156">
        <v>10509</v>
      </c>
      <c r="D51" s="156">
        <v>2339</v>
      </c>
      <c r="E51" s="156">
        <v>4950</v>
      </c>
      <c r="F51" s="156">
        <v>6762</v>
      </c>
      <c r="G51" s="156">
        <v>20250</v>
      </c>
      <c r="H51" s="156">
        <v>11054</v>
      </c>
      <c r="I51" s="157">
        <f>IFERROR(H51/G51-1,"-")</f>
        <v>-0.45412345679012345</v>
      </c>
      <c r="J51" s="156">
        <f t="shared" ref="J51:J61" si="16">H51-G51</f>
        <v>-9196</v>
      </c>
      <c r="K51" s="157">
        <f>H51/H$8</f>
        <v>2.0170502237111974E-3</v>
      </c>
    </row>
    <row r="52" spans="2:14" x14ac:dyDescent="0.25">
      <c r="B52" s="159" t="s">
        <v>103</v>
      </c>
      <c r="C52" s="160">
        <v>5944</v>
      </c>
      <c r="D52" s="160">
        <v>1658</v>
      </c>
      <c r="E52" s="160">
        <v>2415</v>
      </c>
      <c r="F52" s="160">
        <v>3515</v>
      </c>
      <c r="G52" s="160">
        <v>14811</v>
      </c>
      <c r="H52" s="160">
        <v>7251</v>
      </c>
      <c r="I52" s="161">
        <f>IFERROR(H52/G52-1,"-")</f>
        <v>-0.51043143609479436</v>
      </c>
      <c r="J52" s="160">
        <f t="shared" si="16"/>
        <v>-7560</v>
      </c>
      <c r="K52" s="161">
        <f>H52/H$8</f>
        <v>1.323107578444897E-3</v>
      </c>
    </row>
    <row r="53" spans="2:14" x14ac:dyDescent="0.25">
      <c r="B53" s="159" t="s">
        <v>100</v>
      </c>
      <c r="C53" s="160">
        <v>4565</v>
      </c>
      <c r="D53" s="160">
        <v>681</v>
      </c>
      <c r="E53" s="160">
        <v>2535</v>
      </c>
      <c r="F53" s="160">
        <v>3247</v>
      </c>
      <c r="G53" s="160">
        <v>5439</v>
      </c>
      <c r="H53" s="160">
        <v>3803</v>
      </c>
      <c r="I53" s="161">
        <f>IFERROR(H53/G53-1,"-")</f>
        <v>-0.30079058650487223</v>
      </c>
      <c r="J53" s="160">
        <f t="shared" si="16"/>
        <v>-1636</v>
      </c>
      <c r="K53" s="161">
        <f>H53/H$8</f>
        <v>6.9394264526630026E-4</v>
      </c>
    </row>
    <row r="54" spans="2:14" x14ac:dyDescent="0.25">
      <c r="B54" s="155" t="s">
        <v>107</v>
      </c>
      <c r="C54" s="156">
        <v>34567</v>
      </c>
      <c r="D54" s="156">
        <v>10294</v>
      </c>
      <c r="E54" s="156">
        <v>15211</v>
      </c>
      <c r="F54" s="156">
        <v>30989</v>
      </c>
      <c r="G54" s="156">
        <v>30916</v>
      </c>
      <c r="H54" s="156">
        <v>32683</v>
      </c>
      <c r="I54" s="157">
        <f>IFERROR(H54/G54-1,"-")</f>
        <v>5.7154871264070373E-2</v>
      </c>
      <c r="J54" s="156">
        <f t="shared" si="16"/>
        <v>1767</v>
      </c>
      <c r="K54" s="157">
        <f>H54/H$8</f>
        <v>5.9637463779222957E-3</v>
      </c>
    </row>
    <row r="55" spans="2:14" x14ac:dyDescent="0.25">
      <c r="B55" s="159" t="s">
        <v>110</v>
      </c>
      <c r="C55" s="160">
        <v>10275</v>
      </c>
      <c r="D55" s="160">
        <v>3060</v>
      </c>
      <c r="E55" s="160">
        <v>3030</v>
      </c>
      <c r="F55" s="160">
        <v>10352</v>
      </c>
      <c r="G55" s="160">
        <v>9308</v>
      </c>
      <c r="H55" s="160">
        <v>11037</v>
      </c>
      <c r="I55" s="161">
        <f t="shared" ref="I55:I62" si="17">IFERROR(H55/G55-1,"-")</f>
        <v>0.18575418994413417</v>
      </c>
      <c r="J55" s="160">
        <f t="shared" si="16"/>
        <v>1729</v>
      </c>
      <c r="K55" s="161">
        <f t="shared" ref="K55:K62" si="18">H55/H$8</f>
        <v>2.013948192428124E-3</v>
      </c>
    </row>
    <row r="56" spans="2:14" x14ac:dyDescent="0.25">
      <c r="B56" s="159" t="s">
        <v>113</v>
      </c>
      <c r="C56" s="160">
        <v>9881</v>
      </c>
      <c r="D56" s="160">
        <v>2874</v>
      </c>
      <c r="E56" s="160">
        <v>5150</v>
      </c>
      <c r="F56" s="160">
        <v>6811</v>
      </c>
      <c r="G56" s="160">
        <v>6211</v>
      </c>
      <c r="H56" s="160">
        <v>6595</v>
      </c>
      <c r="I56" s="161">
        <f t="shared" si="17"/>
        <v>6.1825792947995506E-2</v>
      </c>
      <c r="J56" s="160">
        <f t="shared" si="16"/>
        <v>384</v>
      </c>
      <c r="K56" s="161">
        <f t="shared" si="18"/>
        <v>1.2034056654039575E-3</v>
      </c>
    </row>
    <row r="57" spans="2:14" x14ac:dyDescent="0.25">
      <c r="B57" s="159" t="s">
        <v>116</v>
      </c>
      <c r="C57" s="160">
        <v>2186</v>
      </c>
      <c r="D57" s="160">
        <v>544</v>
      </c>
      <c r="E57" s="160">
        <v>1642</v>
      </c>
      <c r="F57" s="160">
        <v>2746</v>
      </c>
      <c r="G57" s="160">
        <v>2942</v>
      </c>
      <c r="H57" s="160">
        <v>2300</v>
      </c>
      <c r="I57" s="161">
        <f t="shared" si="17"/>
        <v>-0.21821889870836164</v>
      </c>
      <c r="J57" s="160">
        <f t="shared" si="16"/>
        <v>-642</v>
      </c>
      <c r="K57" s="161">
        <f t="shared" si="18"/>
        <v>4.1968658535695259E-4</v>
      </c>
    </row>
    <row r="58" spans="2:14" x14ac:dyDescent="0.25">
      <c r="B58" s="159" t="s">
        <v>123</v>
      </c>
      <c r="C58" s="160">
        <v>731</v>
      </c>
      <c r="D58" s="160">
        <v>284</v>
      </c>
      <c r="E58" s="160">
        <v>377</v>
      </c>
      <c r="F58" s="160">
        <v>868</v>
      </c>
      <c r="G58" s="160">
        <v>832</v>
      </c>
      <c r="H58" s="160">
        <v>1093</v>
      </c>
      <c r="I58" s="161">
        <f t="shared" si="17"/>
        <v>0.31370192307692313</v>
      </c>
      <c r="J58" s="160">
        <f t="shared" si="16"/>
        <v>261</v>
      </c>
      <c r="K58" s="161">
        <f t="shared" si="18"/>
        <v>1.994423642587605E-4</v>
      </c>
    </row>
    <row r="59" spans="2:14" x14ac:dyDescent="0.25">
      <c r="B59" s="159" t="s">
        <v>119</v>
      </c>
      <c r="C59" s="160">
        <v>686</v>
      </c>
      <c r="D59" s="160">
        <v>229</v>
      </c>
      <c r="E59" s="160">
        <v>476</v>
      </c>
      <c r="F59" s="160">
        <v>657</v>
      </c>
      <c r="G59" s="160">
        <v>709</v>
      </c>
      <c r="H59" s="160">
        <v>810</v>
      </c>
      <c r="I59" s="161">
        <f t="shared" si="17"/>
        <v>0.14245416078984485</v>
      </c>
      <c r="J59" s="160">
        <f t="shared" si="16"/>
        <v>101</v>
      </c>
      <c r="K59" s="161">
        <f t="shared" si="18"/>
        <v>1.4780266701701372E-4</v>
      </c>
    </row>
    <row r="60" spans="2:14" x14ac:dyDescent="0.25">
      <c r="B60" s="159" t="s">
        <v>128</v>
      </c>
      <c r="C60" s="160">
        <v>281</v>
      </c>
      <c r="D60" s="160">
        <v>136</v>
      </c>
      <c r="E60" s="160">
        <v>98</v>
      </c>
      <c r="F60" s="160">
        <v>136</v>
      </c>
      <c r="G60" s="160">
        <v>243</v>
      </c>
      <c r="H60" s="160">
        <v>141</v>
      </c>
      <c r="I60" s="161">
        <f t="shared" si="17"/>
        <v>-0.41975308641975306</v>
      </c>
      <c r="J60" s="160">
        <f t="shared" si="16"/>
        <v>-102</v>
      </c>
      <c r="K60" s="161">
        <f t="shared" si="18"/>
        <v>2.5728612406665352E-5</v>
      </c>
    </row>
    <row r="61" spans="2:14" x14ac:dyDescent="0.25">
      <c r="B61" s="159" t="s">
        <v>131</v>
      </c>
      <c r="C61" s="160">
        <v>591</v>
      </c>
      <c r="D61" s="160">
        <v>217</v>
      </c>
      <c r="E61" s="160">
        <v>91</v>
      </c>
      <c r="F61" s="160">
        <v>153</v>
      </c>
      <c r="G61" s="160">
        <v>195</v>
      </c>
      <c r="H61" s="160">
        <v>156</v>
      </c>
      <c r="I61" s="161">
        <f t="shared" si="17"/>
        <v>-0.19999999999999996</v>
      </c>
      <c r="J61" s="160">
        <f t="shared" si="16"/>
        <v>-39</v>
      </c>
      <c r="K61" s="161">
        <f t="shared" si="18"/>
        <v>2.8465698832906347E-5</v>
      </c>
    </row>
    <row r="62" spans="2:14" x14ac:dyDescent="0.25">
      <c r="B62" s="164" t="s">
        <v>145</v>
      </c>
      <c r="C62" s="165">
        <f t="shared" ref="C62:H62" si="19">C54-SUM(C55:C61)</f>
        <v>9936</v>
      </c>
      <c r="D62" s="165">
        <f t="shared" si="19"/>
        <v>2950</v>
      </c>
      <c r="E62" s="165">
        <f t="shared" si="19"/>
        <v>4347</v>
      </c>
      <c r="F62" s="165">
        <f t="shared" si="19"/>
        <v>9266</v>
      </c>
      <c r="G62" s="165">
        <f t="shared" si="19"/>
        <v>10476</v>
      </c>
      <c r="H62" s="165">
        <f t="shared" si="19"/>
        <v>10551</v>
      </c>
      <c r="I62" s="166">
        <f t="shared" si="17"/>
        <v>7.1592210767468245E-3</v>
      </c>
      <c r="J62" s="165">
        <f>H62-G62</f>
        <v>75</v>
      </c>
      <c r="K62" s="166">
        <f t="shared" si="18"/>
        <v>1.9252665922179159E-3</v>
      </c>
    </row>
    <row r="63" spans="2:14" x14ac:dyDescent="0.25">
      <c r="B63" s="151" t="s">
        <v>47</v>
      </c>
      <c r="C63" s="149"/>
      <c r="D63" s="149"/>
      <c r="E63" s="149"/>
      <c r="F63" s="149"/>
      <c r="G63" s="149"/>
      <c r="H63" s="150"/>
      <c r="I63" s="150"/>
      <c r="J63" s="150"/>
      <c r="K63" s="149"/>
      <c r="L63" s="167"/>
      <c r="M63" s="167"/>
      <c r="N63" s="167"/>
    </row>
    <row r="64" spans="2:14" x14ac:dyDescent="0.25">
      <c r="B64" s="152" t="s">
        <v>68</v>
      </c>
      <c r="C64" s="153">
        <v>137126</v>
      </c>
      <c r="D64" s="153">
        <v>55313</v>
      </c>
      <c r="E64" s="153">
        <v>70304</v>
      </c>
      <c r="F64" s="153">
        <v>161080</v>
      </c>
      <c r="G64" s="153">
        <v>179837</v>
      </c>
      <c r="H64" s="153">
        <v>231856</v>
      </c>
      <c r="I64" s="154">
        <f>IFERROR(H64/G64-1,"-")</f>
        <v>0.28925638216829674</v>
      </c>
      <c r="J64" s="153">
        <f>H64-G64</f>
        <v>52019</v>
      </c>
      <c r="K64" s="154">
        <f>H64/H$8</f>
        <v>4.2307327362835476E-2</v>
      </c>
      <c r="L64" s="105"/>
      <c r="M64" s="105"/>
      <c r="N64" s="105"/>
    </row>
    <row r="65" spans="2:14" x14ac:dyDescent="0.25">
      <c r="B65" s="155" t="s">
        <v>97</v>
      </c>
      <c r="C65" s="156">
        <v>41904</v>
      </c>
      <c r="D65" s="156">
        <v>24273</v>
      </c>
      <c r="E65" s="156">
        <v>26311</v>
      </c>
      <c r="F65" s="156">
        <v>32375</v>
      </c>
      <c r="G65" s="156">
        <v>47068</v>
      </c>
      <c r="H65" s="156">
        <v>61312</v>
      </c>
      <c r="I65" s="157">
        <f>IFERROR(H65/G65-1,"-")</f>
        <v>0.30262598793235318</v>
      </c>
      <c r="J65" s="156">
        <f t="shared" ref="J65:J75" si="20">H65-G65</f>
        <v>14244</v>
      </c>
      <c r="K65" s="157">
        <f>H65/H$8</f>
        <v>1.1187749531045859E-2</v>
      </c>
    </row>
    <row r="66" spans="2:14" x14ac:dyDescent="0.25">
      <c r="B66" s="159" t="s">
        <v>103</v>
      </c>
      <c r="C66" s="160">
        <v>22752</v>
      </c>
      <c r="D66" s="160">
        <v>8930</v>
      </c>
      <c r="E66" s="160">
        <v>21567</v>
      </c>
      <c r="F66" s="160">
        <v>23338</v>
      </c>
      <c r="G66" s="160">
        <v>31999</v>
      </c>
      <c r="H66" s="160">
        <v>37562</v>
      </c>
      <c r="I66" s="161">
        <f>IFERROR(H66/G66-1,"-")</f>
        <v>0.17384918278696215</v>
      </c>
      <c r="J66" s="160">
        <f t="shared" si="20"/>
        <v>5563</v>
      </c>
      <c r="K66" s="161">
        <f>H66/H$8</f>
        <v>6.8540293561642832E-3</v>
      </c>
    </row>
    <row r="67" spans="2:14" x14ac:dyDescent="0.25">
      <c r="B67" s="159" t="s">
        <v>100</v>
      </c>
      <c r="C67" s="160">
        <v>19152</v>
      </c>
      <c r="D67" s="160">
        <v>15343</v>
      </c>
      <c r="E67" s="160">
        <v>4744</v>
      </c>
      <c r="F67" s="160">
        <v>9037</v>
      </c>
      <c r="G67" s="160">
        <v>15069</v>
      </c>
      <c r="H67" s="160">
        <v>23750</v>
      </c>
      <c r="I67" s="161">
        <f>IFERROR(H67/G67-1,"-")</f>
        <v>0.57608334992368437</v>
      </c>
      <c r="J67" s="160">
        <f t="shared" si="20"/>
        <v>8681</v>
      </c>
      <c r="K67" s="161">
        <f>H67/H$8</f>
        <v>4.3337201748815755E-3</v>
      </c>
    </row>
    <row r="68" spans="2:14" x14ac:dyDescent="0.25">
      <c r="B68" s="155" t="s">
        <v>107</v>
      </c>
      <c r="C68" s="156">
        <v>95222</v>
      </c>
      <c r="D68" s="156">
        <v>31040</v>
      </c>
      <c r="E68" s="156">
        <v>43993</v>
      </c>
      <c r="F68" s="156">
        <v>128705</v>
      </c>
      <c r="G68" s="156">
        <v>132769</v>
      </c>
      <c r="H68" s="156">
        <v>170544</v>
      </c>
      <c r="I68" s="157">
        <f>IFERROR(H68/G68-1,"-")</f>
        <v>0.28451671700472247</v>
      </c>
      <c r="J68" s="156">
        <f t="shared" si="20"/>
        <v>37775</v>
      </c>
      <c r="K68" s="157">
        <f>H68/H$8</f>
        <v>3.1119577831789615E-2</v>
      </c>
    </row>
    <row r="69" spans="2:14" x14ac:dyDescent="0.25">
      <c r="B69" s="159" t="s">
        <v>110</v>
      </c>
      <c r="C69" s="160">
        <v>41026</v>
      </c>
      <c r="D69" s="160">
        <v>13899</v>
      </c>
      <c r="E69" s="160">
        <v>12264</v>
      </c>
      <c r="F69" s="160">
        <v>56081</v>
      </c>
      <c r="G69" s="160">
        <v>50457</v>
      </c>
      <c r="H69" s="160">
        <v>73242</v>
      </c>
      <c r="I69" s="161">
        <f t="shared" ref="I69:I76" si="21">IFERROR(H69/G69-1,"-")</f>
        <v>0.45157262619656335</v>
      </c>
      <c r="J69" s="160">
        <f t="shared" si="20"/>
        <v>22785</v>
      </c>
      <c r="K69" s="161">
        <f t="shared" ref="K69:K76" si="22">H69/H$8</f>
        <v>1.336464560204953E-2</v>
      </c>
    </row>
    <row r="70" spans="2:14" x14ac:dyDescent="0.25">
      <c r="B70" s="159" t="s">
        <v>113</v>
      </c>
      <c r="C70" s="160">
        <v>11534</v>
      </c>
      <c r="D70" s="160">
        <v>3374</v>
      </c>
      <c r="E70" s="160">
        <v>3586</v>
      </c>
      <c r="F70" s="160">
        <v>7748</v>
      </c>
      <c r="G70" s="160">
        <v>10955</v>
      </c>
      <c r="H70" s="160">
        <v>10731</v>
      </c>
      <c r="I70" s="161">
        <f t="shared" si="21"/>
        <v>-2.0447284345047945E-2</v>
      </c>
      <c r="J70" s="160">
        <f t="shared" si="20"/>
        <v>-224</v>
      </c>
      <c r="K70" s="161">
        <f t="shared" si="22"/>
        <v>1.9581116293328079E-3</v>
      </c>
    </row>
    <row r="71" spans="2:14" x14ac:dyDescent="0.25">
      <c r="B71" s="159" t="s">
        <v>116</v>
      </c>
      <c r="C71" s="160">
        <v>10880</v>
      </c>
      <c r="D71" s="160">
        <v>3449</v>
      </c>
      <c r="E71" s="160">
        <v>6294</v>
      </c>
      <c r="F71" s="160">
        <v>18047</v>
      </c>
      <c r="G71" s="160">
        <v>15837</v>
      </c>
      <c r="H71" s="160">
        <v>19123</v>
      </c>
      <c r="I71" s="161">
        <f t="shared" si="21"/>
        <v>0.20748879206920501</v>
      </c>
      <c r="J71" s="160">
        <f t="shared" si="20"/>
        <v>3286</v>
      </c>
      <c r="K71" s="161">
        <f t="shared" si="22"/>
        <v>3.4894202486004363E-3</v>
      </c>
    </row>
    <row r="72" spans="2:14" x14ac:dyDescent="0.25">
      <c r="B72" s="159" t="s">
        <v>123</v>
      </c>
      <c r="C72" s="160">
        <v>1784</v>
      </c>
      <c r="D72" s="160">
        <v>536</v>
      </c>
      <c r="E72" s="160">
        <v>3888</v>
      </c>
      <c r="F72" s="160">
        <v>3396</v>
      </c>
      <c r="G72" s="160">
        <v>3947</v>
      </c>
      <c r="H72" s="160">
        <v>6454</v>
      </c>
      <c r="I72" s="161">
        <f t="shared" si="21"/>
        <v>0.63516594882189015</v>
      </c>
      <c r="J72" s="160">
        <f t="shared" si="20"/>
        <v>2507</v>
      </c>
      <c r="K72" s="161">
        <f t="shared" si="22"/>
        <v>1.1776770529972921E-3</v>
      </c>
    </row>
    <row r="73" spans="2:14" x14ac:dyDescent="0.25">
      <c r="B73" s="159" t="s">
        <v>119</v>
      </c>
      <c r="C73" s="160">
        <v>2469</v>
      </c>
      <c r="D73" s="160">
        <v>1278</v>
      </c>
      <c r="E73" s="160">
        <v>1635</v>
      </c>
      <c r="F73" s="160">
        <v>3248</v>
      </c>
      <c r="G73" s="160">
        <v>2699</v>
      </c>
      <c r="H73" s="160">
        <v>4219</v>
      </c>
      <c r="I73" s="161">
        <f t="shared" si="21"/>
        <v>0.56317154501667277</v>
      </c>
      <c r="J73" s="160">
        <f t="shared" si="20"/>
        <v>1520</v>
      </c>
      <c r="K73" s="161">
        <f t="shared" si="22"/>
        <v>7.6985117548738385E-4</v>
      </c>
    </row>
    <row r="74" spans="2:14" x14ac:dyDescent="0.25">
      <c r="B74" s="159" t="s">
        <v>128</v>
      </c>
      <c r="C74" s="160">
        <v>2202</v>
      </c>
      <c r="D74" s="160">
        <v>686</v>
      </c>
      <c r="E74" s="160">
        <v>1848</v>
      </c>
      <c r="F74" s="160">
        <v>2875</v>
      </c>
      <c r="G74" s="160">
        <v>3786</v>
      </c>
      <c r="H74" s="160">
        <v>3186</v>
      </c>
      <c r="I74" s="161">
        <f t="shared" si="21"/>
        <v>-0.15847860538827263</v>
      </c>
      <c r="J74" s="160">
        <f t="shared" si="20"/>
        <v>-600</v>
      </c>
      <c r="K74" s="161">
        <f t="shared" si="22"/>
        <v>5.8135715693358734E-4</v>
      </c>
    </row>
    <row r="75" spans="2:14" x14ac:dyDescent="0.25">
      <c r="B75" s="159" t="s">
        <v>131</v>
      </c>
      <c r="C75" s="160">
        <v>2302</v>
      </c>
      <c r="D75" s="160">
        <v>932</v>
      </c>
      <c r="E75" s="160">
        <v>363</v>
      </c>
      <c r="F75" s="160">
        <v>967</v>
      </c>
      <c r="G75" s="160">
        <v>1128</v>
      </c>
      <c r="H75" s="160">
        <v>3135</v>
      </c>
      <c r="I75" s="161">
        <f t="shared" si="21"/>
        <v>1.7792553191489362</v>
      </c>
      <c r="J75" s="160">
        <f t="shared" si="20"/>
        <v>2007</v>
      </c>
      <c r="K75" s="161">
        <f t="shared" si="22"/>
        <v>5.7205106308436799E-4</v>
      </c>
    </row>
    <row r="76" spans="2:14" x14ac:dyDescent="0.25">
      <c r="B76" s="164" t="s">
        <v>145</v>
      </c>
      <c r="C76" s="165">
        <f t="shared" ref="C76:H76" si="23">C68-SUM(C69:C75)</f>
        <v>23025</v>
      </c>
      <c r="D76" s="165">
        <f t="shared" si="23"/>
        <v>6886</v>
      </c>
      <c r="E76" s="165">
        <f t="shared" si="23"/>
        <v>14115</v>
      </c>
      <c r="F76" s="165">
        <f t="shared" si="23"/>
        <v>36343</v>
      </c>
      <c r="G76" s="165">
        <f t="shared" si="23"/>
        <v>43960</v>
      </c>
      <c r="H76" s="165">
        <f t="shared" si="23"/>
        <v>50454</v>
      </c>
      <c r="I76" s="166">
        <f t="shared" si="21"/>
        <v>0.14772520473157424</v>
      </c>
      <c r="J76" s="165">
        <f>H76-G76</f>
        <v>6494</v>
      </c>
      <c r="K76" s="166">
        <f t="shared" si="22"/>
        <v>9.2064639033042107E-3</v>
      </c>
    </row>
    <row r="77" spans="2:14" x14ac:dyDescent="0.25">
      <c r="B77" s="151" t="s">
        <v>48</v>
      </c>
      <c r="C77" s="149"/>
      <c r="D77" s="149"/>
      <c r="E77" s="149"/>
      <c r="F77" s="149"/>
      <c r="G77" s="149"/>
      <c r="H77" s="150"/>
      <c r="I77" s="150"/>
      <c r="J77" s="150"/>
      <c r="K77" s="149"/>
      <c r="L77" s="167"/>
      <c r="M77" s="167"/>
      <c r="N77" s="167"/>
    </row>
    <row r="78" spans="2:14" x14ac:dyDescent="0.25">
      <c r="B78" s="152" t="s">
        <v>68</v>
      </c>
      <c r="C78" s="153">
        <v>791721</v>
      </c>
      <c r="D78" s="153">
        <v>225835</v>
      </c>
      <c r="E78" s="153">
        <v>354204</v>
      </c>
      <c r="F78" s="153">
        <v>710225</v>
      </c>
      <c r="G78" s="153">
        <v>797848</v>
      </c>
      <c r="H78" s="153">
        <v>914356</v>
      </c>
      <c r="I78" s="154">
        <f>IFERROR(H78/G78-1,"-")</f>
        <v>0.14602781482187077</v>
      </c>
      <c r="J78" s="153">
        <f>H78-G78</f>
        <v>116508</v>
      </c>
      <c r="K78" s="154">
        <f>H78/H$8</f>
        <v>0.16684475975680074</v>
      </c>
      <c r="L78" s="105"/>
      <c r="M78" s="105"/>
      <c r="N78" s="105"/>
    </row>
    <row r="79" spans="2:14" x14ac:dyDescent="0.25">
      <c r="B79" s="155" t="s">
        <v>97</v>
      </c>
      <c r="C79" s="156">
        <v>356283</v>
      </c>
      <c r="D79" s="156">
        <v>103133</v>
      </c>
      <c r="E79" s="156">
        <v>181693</v>
      </c>
      <c r="F79" s="156">
        <v>342343</v>
      </c>
      <c r="G79" s="156">
        <v>341923</v>
      </c>
      <c r="H79" s="156">
        <v>382237</v>
      </c>
      <c r="I79" s="157">
        <f>IFERROR(H79/G79-1,"-")</f>
        <v>0.1179037385610211</v>
      </c>
      <c r="J79" s="156">
        <f t="shared" ref="J79:J89" si="24">H79-G79</f>
        <v>40314</v>
      </c>
      <c r="K79" s="157">
        <f>H79/H$8</f>
        <v>6.9747713620471941E-2</v>
      </c>
    </row>
    <row r="80" spans="2:14" x14ac:dyDescent="0.25">
      <c r="B80" s="159" t="s">
        <v>103</v>
      </c>
      <c r="C80" s="160">
        <v>72064</v>
      </c>
      <c r="D80" s="160">
        <v>28320</v>
      </c>
      <c r="E80" s="160">
        <v>66989</v>
      </c>
      <c r="F80" s="160">
        <v>97391</v>
      </c>
      <c r="G80" s="160">
        <v>92103</v>
      </c>
      <c r="H80" s="160">
        <v>106284</v>
      </c>
      <c r="I80" s="161">
        <f>IFERROR(H80/G80-1,"-")</f>
        <v>0.15396892609361257</v>
      </c>
      <c r="J80" s="160">
        <f t="shared" si="24"/>
        <v>14181</v>
      </c>
      <c r="K80" s="161">
        <f>H80/H$8</f>
        <v>1.9393899581773195E-2</v>
      </c>
    </row>
    <row r="81" spans="2:14" x14ac:dyDescent="0.25">
      <c r="B81" s="159" t="s">
        <v>100</v>
      </c>
      <c r="C81" s="160">
        <v>284219</v>
      </c>
      <c r="D81" s="160">
        <v>74813</v>
      </c>
      <c r="E81" s="160">
        <v>114704</v>
      </c>
      <c r="F81" s="160">
        <v>244952</v>
      </c>
      <c r="G81" s="160">
        <v>249820</v>
      </c>
      <c r="H81" s="160">
        <v>275953</v>
      </c>
      <c r="I81" s="161">
        <f>IFERROR(H81/G81-1,"-")</f>
        <v>0.1046073172684332</v>
      </c>
      <c r="J81" s="160">
        <f t="shared" si="24"/>
        <v>26133</v>
      </c>
      <c r="K81" s="161">
        <f>H81/H$8</f>
        <v>5.0353814038698749E-2</v>
      </c>
    </row>
    <row r="82" spans="2:14" x14ac:dyDescent="0.25">
      <c r="B82" s="155" t="s">
        <v>107</v>
      </c>
      <c r="C82" s="156">
        <v>435438</v>
      </c>
      <c r="D82" s="156">
        <v>122702</v>
      </c>
      <c r="E82" s="156">
        <v>172511</v>
      </c>
      <c r="F82" s="156">
        <v>367882</v>
      </c>
      <c r="G82" s="156">
        <v>455925</v>
      </c>
      <c r="H82" s="156">
        <v>532119</v>
      </c>
      <c r="I82" s="157">
        <f>IFERROR(H82/G82-1,"-")</f>
        <v>0.16711959203816407</v>
      </c>
      <c r="J82" s="156">
        <f t="shared" si="24"/>
        <v>76194</v>
      </c>
      <c r="K82" s="157">
        <f>H82/H$8</f>
        <v>9.7097046136328802E-2</v>
      </c>
    </row>
    <row r="83" spans="2:14" x14ac:dyDescent="0.25">
      <c r="B83" s="159" t="s">
        <v>110</v>
      </c>
      <c r="C83" s="160">
        <v>75049</v>
      </c>
      <c r="D83" s="160">
        <v>21332</v>
      </c>
      <c r="E83" s="160">
        <v>16695</v>
      </c>
      <c r="F83" s="160">
        <v>71554</v>
      </c>
      <c r="G83" s="160">
        <v>93860</v>
      </c>
      <c r="H83" s="160">
        <v>110313</v>
      </c>
      <c r="I83" s="161">
        <f t="shared" ref="I83:I90" si="25">IFERROR(H83/G83-1,"-")</f>
        <v>0.17529298955891748</v>
      </c>
      <c r="J83" s="160">
        <f t="shared" si="24"/>
        <v>16453</v>
      </c>
      <c r="K83" s="161">
        <f t="shared" ref="K83:K90" si="26">H83/H$8</f>
        <v>2.0129080995861526E-2</v>
      </c>
    </row>
    <row r="84" spans="2:14" x14ac:dyDescent="0.25">
      <c r="B84" s="159" t="s">
        <v>113</v>
      </c>
      <c r="C84" s="160">
        <v>159354</v>
      </c>
      <c r="D84" s="160">
        <v>39522</v>
      </c>
      <c r="E84" s="160">
        <v>53227</v>
      </c>
      <c r="F84" s="160">
        <v>113120</v>
      </c>
      <c r="G84" s="160">
        <v>127349</v>
      </c>
      <c r="H84" s="160">
        <v>141364</v>
      </c>
      <c r="I84" s="161">
        <f t="shared" si="25"/>
        <v>0.11005190460859526</v>
      </c>
      <c r="J84" s="160">
        <f t="shared" si="24"/>
        <v>14015</v>
      </c>
      <c r="K84" s="161">
        <f t="shared" si="26"/>
        <v>2.57950323706088E-2</v>
      </c>
    </row>
    <row r="85" spans="2:14" x14ac:dyDescent="0.25">
      <c r="B85" s="159" t="s">
        <v>116</v>
      </c>
      <c r="C85" s="160">
        <v>25447</v>
      </c>
      <c r="D85" s="160">
        <v>8286</v>
      </c>
      <c r="E85" s="160">
        <v>19927</v>
      </c>
      <c r="F85" s="160">
        <v>30758</v>
      </c>
      <c r="G85" s="160">
        <v>42539</v>
      </c>
      <c r="H85" s="160">
        <v>57925</v>
      </c>
      <c r="I85" s="161">
        <f t="shared" si="25"/>
        <v>0.36169162415665634</v>
      </c>
      <c r="J85" s="160">
        <f t="shared" si="24"/>
        <v>15386</v>
      </c>
      <c r="K85" s="161">
        <f t="shared" si="26"/>
        <v>1.0569715416000642E-2</v>
      </c>
    </row>
    <row r="86" spans="2:14" x14ac:dyDescent="0.25">
      <c r="B86" s="159" t="s">
        <v>123</v>
      </c>
      <c r="C86" s="160">
        <v>9296</v>
      </c>
      <c r="D86" s="160">
        <v>2074</v>
      </c>
      <c r="E86" s="160">
        <v>5996</v>
      </c>
      <c r="F86" s="160">
        <v>10713</v>
      </c>
      <c r="G86" s="160">
        <v>12911</v>
      </c>
      <c r="H86" s="160">
        <v>18498</v>
      </c>
      <c r="I86" s="161">
        <f t="shared" si="25"/>
        <v>0.43273177910309046</v>
      </c>
      <c r="J86" s="160">
        <f t="shared" si="24"/>
        <v>5587</v>
      </c>
      <c r="K86" s="161">
        <f t="shared" si="26"/>
        <v>3.375374980840395E-3</v>
      </c>
    </row>
    <row r="87" spans="2:14" x14ac:dyDescent="0.25">
      <c r="B87" s="159" t="s">
        <v>119</v>
      </c>
      <c r="C87" s="160">
        <v>6249</v>
      </c>
      <c r="D87" s="160">
        <v>2082</v>
      </c>
      <c r="E87" s="160">
        <v>5201</v>
      </c>
      <c r="F87" s="160">
        <v>5872</v>
      </c>
      <c r="G87" s="160">
        <v>6968</v>
      </c>
      <c r="H87" s="160">
        <v>8896</v>
      </c>
      <c r="I87" s="161">
        <f t="shared" si="25"/>
        <v>0.27669345579793347</v>
      </c>
      <c r="J87" s="160">
        <f t="shared" si="24"/>
        <v>1928</v>
      </c>
      <c r="K87" s="161">
        <f t="shared" si="26"/>
        <v>1.623274723189326E-3</v>
      </c>
    </row>
    <row r="88" spans="2:14" x14ac:dyDescent="0.25">
      <c r="B88" s="159" t="s">
        <v>128</v>
      </c>
      <c r="C88" s="160">
        <v>8520</v>
      </c>
      <c r="D88" s="160">
        <v>3046</v>
      </c>
      <c r="E88" s="160">
        <v>2575</v>
      </c>
      <c r="F88" s="160">
        <v>7581</v>
      </c>
      <c r="G88" s="160">
        <v>8524</v>
      </c>
      <c r="H88" s="160">
        <v>7383</v>
      </c>
      <c r="I88" s="161">
        <f t="shared" si="25"/>
        <v>-0.13385734396996718</v>
      </c>
      <c r="J88" s="160">
        <f t="shared" si="24"/>
        <v>-1141</v>
      </c>
      <c r="K88" s="161">
        <f t="shared" si="26"/>
        <v>1.3471939389958177E-3</v>
      </c>
    </row>
    <row r="89" spans="2:14" x14ac:dyDescent="0.25">
      <c r="B89" s="159" t="s">
        <v>131</v>
      </c>
      <c r="C89" s="160">
        <v>13181</v>
      </c>
      <c r="D89" s="160">
        <v>4839</v>
      </c>
      <c r="E89" s="160">
        <v>2819</v>
      </c>
      <c r="F89" s="160">
        <v>7599</v>
      </c>
      <c r="G89" s="160">
        <v>9961</v>
      </c>
      <c r="H89" s="160">
        <v>9541</v>
      </c>
      <c r="I89" s="161">
        <f t="shared" si="25"/>
        <v>-4.216444132115249E-2</v>
      </c>
      <c r="J89" s="160">
        <f t="shared" si="24"/>
        <v>-420</v>
      </c>
      <c r="K89" s="161">
        <f t="shared" si="26"/>
        <v>1.7409694395176889E-3</v>
      </c>
    </row>
    <row r="90" spans="2:14" x14ac:dyDescent="0.25">
      <c r="B90" s="164" t="s">
        <v>145</v>
      </c>
      <c r="C90" s="165">
        <f t="shared" ref="C90:H90" si="27">C82-SUM(C83:C89)</f>
        <v>138342</v>
      </c>
      <c r="D90" s="165">
        <f t="shared" si="27"/>
        <v>41521</v>
      </c>
      <c r="E90" s="165">
        <f t="shared" si="27"/>
        <v>66071</v>
      </c>
      <c r="F90" s="165">
        <f t="shared" si="27"/>
        <v>120685</v>
      </c>
      <c r="G90" s="165">
        <f t="shared" si="27"/>
        <v>153813</v>
      </c>
      <c r="H90" s="165">
        <f t="shared" si="27"/>
        <v>178199</v>
      </c>
      <c r="I90" s="166">
        <f t="shared" si="25"/>
        <v>0.15854316605228425</v>
      </c>
      <c r="J90" s="165">
        <f>H90-G90</f>
        <v>24386</v>
      </c>
      <c r="K90" s="166">
        <f t="shared" si="26"/>
        <v>3.2516404271314601E-2</v>
      </c>
    </row>
    <row r="91" spans="2:14" x14ac:dyDescent="0.25">
      <c r="B91" s="151" t="s">
        <v>49</v>
      </c>
      <c r="C91" s="149"/>
      <c r="D91" s="149"/>
      <c r="E91" s="149"/>
      <c r="F91" s="149"/>
      <c r="G91" s="149"/>
      <c r="H91" s="150"/>
      <c r="I91" s="150"/>
      <c r="J91" s="150"/>
      <c r="K91" s="149"/>
      <c r="L91" s="167"/>
      <c r="M91" s="167"/>
      <c r="N91" s="167"/>
    </row>
    <row r="92" spans="2:14" x14ac:dyDescent="0.25">
      <c r="B92" s="152" t="s">
        <v>68</v>
      </c>
      <c r="C92" s="153">
        <v>55887</v>
      </c>
      <c r="D92" s="153">
        <v>24221</v>
      </c>
      <c r="E92" s="153">
        <v>33444</v>
      </c>
      <c r="F92" s="153">
        <v>51485</v>
      </c>
      <c r="G92" s="153">
        <v>58157</v>
      </c>
      <c r="H92" s="153">
        <v>57388</v>
      </c>
      <c r="I92" s="154">
        <f>IFERROR(H92/G92-1,"-")</f>
        <v>-1.3222827862510056E-2</v>
      </c>
      <c r="J92" s="153">
        <f>H92-G92</f>
        <v>-769</v>
      </c>
      <c r="K92" s="154">
        <f>H92/H$8</f>
        <v>1.0471727721941215E-2</v>
      </c>
      <c r="L92" s="105"/>
      <c r="M92" s="105"/>
      <c r="N92" s="105"/>
    </row>
    <row r="93" spans="2:14" x14ac:dyDescent="0.25">
      <c r="B93" s="155" t="s">
        <v>97</v>
      </c>
      <c r="C93" s="156">
        <v>37119</v>
      </c>
      <c r="D93" s="156">
        <v>16023</v>
      </c>
      <c r="E93" s="156">
        <v>21732</v>
      </c>
      <c r="F93" s="156">
        <v>33809</v>
      </c>
      <c r="G93" s="156">
        <v>37722</v>
      </c>
      <c r="H93" s="156">
        <v>35821</v>
      </c>
      <c r="I93" s="157">
        <f>IFERROR(H93/G93-1,"-")</f>
        <v>-5.0394994963151474E-2</v>
      </c>
      <c r="J93" s="156">
        <f t="shared" ref="J93:J103" si="28">H93-G93</f>
        <v>-1901</v>
      </c>
      <c r="K93" s="157">
        <f>H93/H$8</f>
        <v>6.5363448582919119E-3</v>
      </c>
    </row>
    <row r="94" spans="2:14" x14ac:dyDescent="0.25">
      <c r="B94" s="159" t="s">
        <v>103</v>
      </c>
      <c r="C94" s="160">
        <v>19153</v>
      </c>
      <c r="D94" s="160">
        <v>8684</v>
      </c>
      <c r="E94" s="160">
        <v>11001</v>
      </c>
      <c r="F94" s="160">
        <v>16289</v>
      </c>
      <c r="G94" s="160">
        <v>12024</v>
      </c>
      <c r="H94" s="160">
        <v>11877</v>
      </c>
      <c r="I94" s="161">
        <f>IFERROR(H94/G94-1,"-")</f>
        <v>-1.2225548902195627E-2</v>
      </c>
      <c r="J94" s="160">
        <f t="shared" si="28"/>
        <v>-147</v>
      </c>
      <c r="K94" s="161">
        <f>H94/H$8</f>
        <v>2.1672250322976199E-3</v>
      </c>
    </row>
    <row r="95" spans="2:14" x14ac:dyDescent="0.25">
      <c r="B95" s="159" t="s">
        <v>100</v>
      </c>
      <c r="C95" s="160">
        <v>17966</v>
      </c>
      <c r="D95" s="160">
        <v>7339</v>
      </c>
      <c r="E95" s="160">
        <v>10731</v>
      </c>
      <c r="F95" s="160">
        <v>17520</v>
      </c>
      <c r="G95" s="160">
        <v>25698</v>
      </c>
      <c r="H95" s="160">
        <v>23944</v>
      </c>
      <c r="I95" s="161">
        <f>IFERROR(H95/G95-1,"-")</f>
        <v>-6.8254338859055186E-2</v>
      </c>
      <c r="J95" s="160">
        <f t="shared" si="28"/>
        <v>-1754</v>
      </c>
      <c r="K95" s="161">
        <f>H95/H$8</f>
        <v>4.3691198259942924E-3</v>
      </c>
    </row>
    <row r="96" spans="2:14" x14ac:dyDescent="0.25">
      <c r="B96" s="155" t="s">
        <v>107</v>
      </c>
      <c r="C96" s="156">
        <v>18768</v>
      </c>
      <c r="D96" s="156">
        <v>8198</v>
      </c>
      <c r="E96" s="156">
        <v>11712</v>
      </c>
      <c r="F96" s="156">
        <v>17676</v>
      </c>
      <c r="G96" s="156">
        <v>20435</v>
      </c>
      <c r="H96" s="156">
        <v>21567</v>
      </c>
      <c r="I96" s="157">
        <f>IFERROR(H96/G96-1,"-")</f>
        <v>5.539515537068751E-2</v>
      </c>
      <c r="J96" s="156">
        <f t="shared" si="28"/>
        <v>1132</v>
      </c>
      <c r="K96" s="157">
        <f>H96/H$8</f>
        <v>3.9353828636493025E-3</v>
      </c>
    </row>
    <row r="97" spans="2:14" x14ac:dyDescent="0.25">
      <c r="B97" s="159" t="s">
        <v>110</v>
      </c>
      <c r="C97" s="160">
        <v>2421</v>
      </c>
      <c r="D97" s="160">
        <v>1288</v>
      </c>
      <c r="E97" s="160">
        <v>921</v>
      </c>
      <c r="F97" s="160">
        <v>2403</v>
      </c>
      <c r="G97" s="160">
        <v>2795</v>
      </c>
      <c r="H97" s="160">
        <v>3030</v>
      </c>
      <c r="I97" s="161">
        <f t="shared" ref="I97:I104" si="29">IFERROR(H97/G97-1,"-")</f>
        <v>8.4078711985688726E-2</v>
      </c>
      <c r="J97" s="160">
        <f t="shared" si="28"/>
        <v>235</v>
      </c>
      <c r="K97" s="161">
        <f t="shared" ref="K97:K104" si="30">H97/H$8</f>
        <v>5.5289145810068099E-4</v>
      </c>
    </row>
    <row r="98" spans="2:14" x14ac:dyDescent="0.25">
      <c r="B98" s="159" t="s">
        <v>113</v>
      </c>
      <c r="C98" s="160">
        <v>3905</v>
      </c>
      <c r="D98" s="160">
        <v>1481</v>
      </c>
      <c r="E98" s="160">
        <v>2395</v>
      </c>
      <c r="F98" s="160">
        <v>3482</v>
      </c>
      <c r="G98" s="160">
        <v>3814</v>
      </c>
      <c r="H98" s="160">
        <v>4234</v>
      </c>
      <c r="I98" s="161">
        <f t="shared" si="29"/>
        <v>0.11012060828526482</v>
      </c>
      <c r="J98" s="160">
        <f t="shared" si="28"/>
        <v>420</v>
      </c>
      <c r="K98" s="161">
        <f t="shared" si="30"/>
        <v>7.7258826191362485E-4</v>
      </c>
    </row>
    <row r="99" spans="2:14" x14ac:dyDescent="0.25">
      <c r="B99" s="159" t="s">
        <v>116</v>
      </c>
      <c r="C99" s="160">
        <v>3854</v>
      </c>
      <c r="D99" s="160">
        <v>1974</v>
      </c>
      <c r="E99" s="160">
        <v>3541</v>
      </c>
      <c r="F99" s="160">
        <v>3412</v>
      </c>
      <c r="G99" s="160">
        <v>3885</v>
      </c>
      <c r="H99" s="160">
        <v>3685</v>
      </c>
      <c r="I99" s="161">
        <f t="shared" si="29"/>
        <v>-5.1480051480051525E-2</v>
      </c>
      <c r="J99" s="160">
        <f t="shared" si="28"/>
        <v>-200</v>
      </c>
      <c r="K99" s="161">
        <f t="shared" si="30"/>
        <v>6.7241089871320446E-4</v>
      </c>
    </row>
    <row r="100" spans="2:14" x14ac:dyDescent="0.25">
      <c r="B100" s="159" t="s">
        <v>123</v>
      </c>
      <c r="C100" s="160">
        <v>699</v>
      </c>
      <c r="D100" s="160">
        <v>323</v>
      </c>
      <c r="E100" s="160">
        <v>432</v>
      </c>
      <c r="F100" s="160">
        <v>1172</v>
      </c>
      <c r="G100" s="160">
        <v>938</v>
      </c>
      <c r="H100" s="160">
        <v>933</v>
      </c>
      <c r="I100" s="161">
        <f t="shared" si="29"/>
        <v>-5.3304904051172386E-3</v>
      </c>
      <c r="J100" s="160">
        <f t="shared" si="28"/>
        <v>-5</v>
      </c>
      <c r="K100" s="161">
        <f t="shared" si="30"/>
        <v>1.7024677571218989E-4</v>
      </c>
    </row>
    <row r="101" spans="2:14" x14ac:dyDescent="0.25">
      <c r="B101" s="159" t="s">
        <v>119</v>
      </c>
      <c r="C101" s="160">
        <v>519</v>
      </c>
      <c r="D101" s="160">
        <v>351</v>
      </c>
      <c r="E101" s="160">
        <v>507</v>
      </c>
      <c r="F101" s="160">
        <v>682</v>
      </c>
      <c r="G101" s="160">
        <v>650</v>
      </c>
      <c r="H101" s="160">
        <v>903</v>
      </c>
      <c r="I101" s="161">
        <f t="shared" si="29"/>
        <v>0.38923076923076927</v>
      </c>
      <c r="J101" s="160">
        <f t="shared" si="28"/>
        <v>253</v>
      </c>
      <c r="K101" s="161">
        <f t="shared" si="30"/>
        <v>1.6477260285970789E-4</v>
      </c>
    </row>
    <row r="102" spans="2:14" x14ac:dyDescent="0.25">
      <c r="B102" s="159" t="s">
        <v>128</v>
      </c>
      <c r="C102" s="160">
        <v>155</v>
      </c>
      <c r="D102" s="160">
        <v>124</v>
      </c>
      <c r="E102" s="160">
        <v>105</v>
      </c>
      <c r="F102" s="160">
        <v>270</v>
      </c>
      <c r="G102" s="160">
        <v>153</v>
      </c>
      <c r="H102" s="160">
        <v>230</v>
      </c>
      <c r="I102" s="161">
        <f t="shared" si="29"/>
        <v>0.50326797385620914</v>
      </c>
      <c r="J102" s="160">
        <f t="shared" si="28"/>
        <v>77</v>
      </c>
      <c r="K102" s="161">
        <f t="shared" si="30"/>
        <v>4.1968658535695256E-5</v>
      </c>
    </row>
    <row r="103" spans="2:14" x14ac:dyDescent="0.25">
      <c r="B103" s="159" t="s">
        <v>131</v>
      </c>
      <c r="C103" s="160">
        <v>271</v>
      </c>
      <c r="D103" s="160">
        <v>89</v>
      </c>
      <c r="E103" s="160">
        <v>96</v>
      </c>
      <c r="F103" s="160">
        <v>168</v>
      </c>
      <c r="G103" s="160">
        <v>270</v>
      </c>
      <c r="H103" s="160">
        <v>384</v>
      </c>
      <c r="I103" s="161">
        <f t="shared" si="29"/>
        <v>0.42222222222222228</v>
      </c>
      <c r="J103" s="160">
        <f t="shared" si="28"/>
        <v>114</v>
      </c>
      <c r="K103" s="161">
        <f t="shared" si="30"/>
        <v>7.0069412511769477E-5</v>
      </c>
    </row>
    <row r="104" spans="2:14" x14ac:dyDescent="0.25">
      <c r="B104" s="164" t="s">
        <v>145</v>
      </c>
      <c r="C104" s="165">
        <f t="shared" ref="C104:H104" si="31">C96-SUM(C97:C103)</f>
        <v>6944</v>
      </c>
      <c r="D104" s="165">
        <f t="shared" si="31"/>
        <v>2568</v>
      </c>
      <c r="E104" s="165">
        <f t="shared" si="31"/>
        <v>3715</v>
      </c>
      <c r="F104" s="165">
        <f t="shared" si="31"/>
        <v>6087</v>
      </c>
      <c r="G104" s="165">
        <f t="shared" si="31"/>
        <v>7930</v>
      </c>
      <c r="H104" s="165">
        <f t="shared" si="31"/>
        <v>8168</v>
      </c>
      <c r="I104" s="166">
        <f t="shared" si="29"/>
        <v>3.0012610340479196E-2</v>
      </c>
      <c r="J104" s="165">
        <f>H104-G104</f>
        <v>238</v>
      </c>
      <c r="K104" s="166">
        <f t="shared" si="30"/>
        <v>1.4904347953024297E-3</v>
      </c>
    </row>
    <row r="105" spans="2:14" x14ac:dyDescent="0.25">
      <c r="B105" s="151" t="s">
        <v>50</v>
      </c>
      <c r="C105" s="149"/>
      <c r="D105" s="149"/>
      <c r="E105" s="149"/>
      <c r="F105" s="149"/>
      <c r="G105" s="149"/>
      <c r="H105" s="150"/>
      <c r="I105" s="150"/>
      <c r="J105" s="150"/>
      <c r="K105" s="149"/>
      <c r="L105" s="167"/>
      <c r="M105" s="167"/>
      <c r="N105" s="167"/>
    </row>
    <row r="106" spans="2:14" x14ac:dyDescent="0.25">
      <c r="B106" s="152" t="s">
        <v>68</v>
      </c>
      <c r="C106" s="153">
        <v>142901</v>
      </c>
      <c r="D106" s="153">
        <v>77467</v>
      </c>
      <c r="E106" s="153">
        <v>107459</v>
      </c>
      <c r="F106" s="153">
        <v>198873</v>
      </c>
      <c r="G106" s="153">
        <v>252588</v>
      </c>
      <c r="H106" s="153">
        <v>239146</v>
      </c>
      <c r="I106" s="154">
        <f>IFERROR(H106/G106-1,"-")</f>
        <v>-5.3217096615832848E-2</v>
      </c>
      <c r="J106" s="153">
        <f>H106-G106</f>
        <v>-13442</v>
      </c>
      <c r="K106" s="154">
        <f>H106/H$8</f>
        <v>4.3637551365988597E-2</v>
      </c>
      <c r="L106" s="105"/>
      <c r="M106" s="105"/>
      <c r="N106" s="105"/>
    </row>
    <row r="107" spans="2:14" x14ac:dyDescent="0.25">
      <c r="B107" s="155" t="s">
        <v>97</v>
      </c>
      <c r="C107" s="156">
        <v>31009</v>
      </c>
      <c r="D107" s="156">
        <v>30584</v>
      </c>
      <c r="E107" s="156">
        <v>44398</v>
      </c>
      <c r="F107" s="156">
        <v>48630</v>
      </c>
      <c r="G107" s="156">
        <v>55684</v>
      </c>
      <c r="H107" s="156">
        <v>49807</v>
      </c>
      <c r="I107" s="157">
        <f>IFERROR(H107/G107-1,"-")</f>
        <v>-0.10554198692622652</v>
      </c>
      <c r="J107" s="156">
        <f t="shared" ref="J107:J117" si="32">H107-G107</f>
        <v>-5877</v>
      </c>
      <c r="K107" s="157">
        <f>H107/H$8</f>
        <v>9.0884042421190154E-3</v>
      </c>
    </row>
    <row r="108" spans="2:14" x14ac:dyDescent="0.25">
      <c r="B108" s="159" t="s">
        <v>103</v>
      </c>
      <c r="C108" s="160">
        <v>11886</v>
      </c>
      <c r="D108" s="160">
        <v>4963</v>
      </c>
      <c r="E108" s="160">
        <v>24120</v>
      </c>
      <c r="F108" s="160">
        <v>16359</v>
      </c>
      <c r="G108" s="160">
        <v>19520</v>
      </c>
      <c r="H108" s="160">
        <v>16099</v>
      </c>
      <c r="I108" s="161">
        <f>IFERROR(H108/G108-1,"-")</f>
        <v>-0.17525614754098362</v>
      </c>
      <c r="J108" s="160">
        <f t="shared" si="32"/>
        <v>-3421</v>
      </c>
      <c r="K108" s="161">
        <f>H108/H$8</f>
        <v>2.937623625070252E-3</v>
      </c>
    </row>
    <row r="109" spans="2:14" x14ac:dyDescent="0.25">
      <c r="B109" s="159" t="s">
        <v>100</v>
      </c>
      <c r="C109" s="160">
        <v>19123</v>
      </c>
      <c r="D109" s="160">
        <v>25621</v>
      </c>
      <c r="E109" s="160">
        <v>20278</v>
      </c>
      <c r="F109" s="160">
        <v>32271</v>
      </c>
      <c r="G109" s="160">
        <v>36164</v>
      </c>
      <c r="H109" s="160">
        <v>33708</v>
      </c>
      <c r="I109" s="161">
        <f>IFERROR(H109/G109-1,"-")</f>
        <v>-6.791284149983412E-2</v>
      </c>
      <c r="J109" s="160">
        <f t="shared" si="32"/>
        <v>-2456</v>
      </c>
      <c r="K109" s="161">
        <f>H109/H$8</f>
        <v>6.1507806170487643E-3</v>
      </c>
    </row>
    <row r="110" spans="2:14" x14ac:dyDescent="0.25">
      <c r="B110" s="155" t="s">
        <v>107</v>
      </c>
      <c r="C110" s="156">
        <v>111892</v>
      </c>
      <c r="D110" s="156">
        <v>46883</v>
      </c>
      <c r="E110" s="156">
        <v>63061</v>
      </c>
      <c r="F110" s="156">
        <v>150243</v>
      </c>
      <c r="G110" s="156">
        <v>196904</v>
      </c>
      <c r="H110" s="156">
        <v>189339</v>
      </c>
      <c r="I110" s="157">
        <f>IFERROR(H110/G110-1,"-")</f>
        <v>-3.841973753707395E-2</v>
      </c>
      <c r="J110" s="156">
        <f t="shared" si="32"/>
        <v>-7565</v>
      </c>
      <c r="K110" s="157">
        <f>H110/H$8</f>
        <v>3.4549147123869584E-2</v>
      </c>
    </row>
    <row r="111" spans="2:14" x14ac:dyDescent="0.25">
      <c r="B111" s="159" t="s">
        <v>110</v>
      </c>
      <c r="C111" s="160">
        <v>61414</v>
      </c>
      <c r="D111" s="160">
        <v>26382</v>
      </c>
      <c r="E111" s="160">
        <v>26812</v>
      </c>
      <c r="F111" s="160">
        <v>90804</v>
      </c>
      <c r="G111" s="160">
        <v>128108</v>
      </c>
      <c r="H111" s="160">
        <v>116734</v>
      </c>
      <c r="I111" s="161">
        <f t="shared" ref="I111:I118" si="33">IFERROR(H111/G111-1,"-")</f>
        <v>-8.8784463109251588E-2</v>
      </c>
      <c r="J111" s="160">
        <f t="shared" si="32"/>
        <v>-11374</v>
      </c>
      <c r="K111" s="161">
        <f t="shared" ref="K111:K118" si="34">H111/H$8</f>
        <v>2.1300736458721086E-2</v>
      </c>
    </row>
    <row r="112" spans="2:14" x14ac:dyDescent="0.25">
      <c r="B112" s="159" t="s">
        <v>113</v>
      </c>
      <c r="C112" s="160">
        <v>9783</v>
      </c>
      <c r="D112" s="160">
        <v>3197</v>
      </c>
      <c r="E112" s="160">
        <v>7197</v>
      </c>
      <c r="F112" s="160">
        <v>6944</v>
      </c>
      <c r="G112" s="160">
        <v>8880</v>
      </c>
      <c r="H112" s="160">
        <v>8516</v>
      </c>
      <c r="I112" s="161">
        <f t="shared" si="33"/>
        <v>-4.0990990990991016E-2</v>
      </c>
      <c r="J112" s="160">
        <f t="shared" si="32"/>
        <v>-364</v>
      </c>
      <c r="K112" s="161">
        <f t="shared" si="34"/>
        <v>1.553935200391221E-3</v>
      </c>
    </row>
    <row r="113" spans="2:14" x14ac:dyDescent="0.25">
      <c r="B113" s="159" t="s">
        <v>116</v>
      </c>
      <c r="C113" s="160">
        <v>11371</v>
      </c>
      <c r="D113" s="160">
        <v>2498</v>
      </c>
      <c r="E113" s="160">
        <v>6746</v>
      </c>
      <c r="F113" s="160">
        <v>9830</v>
      </c>
      <c r="G113" s="160">
        <v>13414</v>
      </c>
      <c r="H113" s="160">
        <v>14245</v>
      </c>
      <c r="I113" s="161">
        <f t="shared" si="33"/>
        <v>6.1950201282242379E-2</v>
      </c>
      <c r="J113" s="160">
        <f t="shared" si="32"/>
        <v>831</v>
      </c>
      <c r="K113" s="161">
        <f t="shared" si="34"/>
        <v>2.5993197427868651E-3</v>
      </c>
    </row>
    <row r="114" spans="2:14" x14ac:dyDescent="0.25">
      <c r="B114" s="159" t="s">
        <v>123</v>
      </c>
      <c r="C114" s="160">
        <v>2496</v>
      </c>
      <c r="D114" s="160">
        <v>1300</v>
      </c>
      <c r="E114" s="160">
        <v>3663</v>
      </c>
      <c r="F114" s="160">
        <v>6290</v>
      </c>
      <c r="G114" s="160">
        <v>6514</v>
      </c>
      <c r="H114" s="160">
        <v>6482</v>
      </c>
      <c r="I114" s="161">
        <f t="shared" si="33"/>
        <v>-4.912496162112423E-3</v>
      </c>
      <c r="J114" s="160">
        <f t="shared" si="32"/>
        <v>-32</v>
      </c>
      <c r="K114" s="161">
        <f t="shared" si="34"/>
        <v>1.1827862809929419E-3</v>
      </c>
    </row>
    <row r="115" spans="2:14" x14ac:dyDescent="0.25">
      <c r="B115" s="159" t="s">
        <v>119</v>
      </c>
      <c r="C115" s="160">
        <v>3749</v>
      </c>
      <c r="D115" s="160">
        <v>2838</v>
      </c>
      <c r="E115" s="160">
        <v>4368</v>
      </c>
      <c r="F115" s="160">
        <v>4750</v>
      </c>
      <c r="G115" s="160">
        <v>5340</v>
      </c>
      <c r="H115" s="160">
        <v>5146</v>
      </c>
      <c r="I115" s="161">
        <f t="shared" si="33"/>
        <v>-3.6329588014981318E-2</v>
      </c>
      <c r="J115" s="160">
        <f t="shared" si="32"/>
        <v>-194</v>
      </c>
      <c r="K115" s="161">
        <f t="shared" si="34"/>
        <v>9.3900311662907738E-4</v>
      </c>
    </row>
    <row r="116" spans="2:14" x14ac:dyDescent="0.25">
      <c r="B116" s="159" t="s">
        <v>128</v>
      </c>
      <c r="C116" s="160">
        <v>826</v>
      </c>
      <c r="D116" s="160">
        <v>406</v>
      </c>
      <c r="E116" s="160">
        <v>369</v>
      </c>
      <c r="F116" s="160">
        <v>1261</v>
      </c>
      <c r="G116" s="160">
        <v>1457</v>
      </c>
      <c r="H116" s="160">
        <v>1177</v>
      </c>
      <c r="I116" s="161">
        <f t="shared" si="33"/>
        <v>-0.19217570350034319</v>
      </c>
      <c r="J116" s="160">
        <f t="shared" si="32"/>
        <v>-280</v>
      </c>
      <c r="K116" s="161">
        <f t="shared" si="34"/>
        <v>2.1477004824571009E-4</v>
      </c>
    </row>
    <row r="117" spans="2:14" x14ac:dyDescent="0.25">
      <c r="B117" s="159" t="s">
        <v>131</v>
      </c>
      <c r="C117" s="160">
        <v>1664</v>
      </c>
      <c r="D117" s="160">
        <v>932</v>
      </c>
      <c r="E117" s="160">
        <v>521</v>
      </c>
      <c r="F117" s="160">
        <v>980</v>
      </c>
      <c r="G117" s="160">
        <v>944</v>
      </c>
      <c r="H117" s="160">
        <v>1508</v>
      </c>
      <c r="I117" s="161">
        <f t="shared" si="33"/>
        <v>0.59745762711864403</v>
      </c>
      <c r="J117" s="160">
        <f t="shared" si="32"/>
        <v>564</v>
      </c>
      <c r="K117" s="161">
        <f t="shared" si="34"/>
        <v>2.7516842205142805E-4</v>
      </c>
    </row>
    <row r="118" spans="2:14" x14ac:dyDescent="0.25">
      <c r="B118" s="164" t="s">
        <v>145</v>
      </c>
      <c r="C118" s="165">
        <f t="shared" ref="C118:H118" si="35">C110-SUM(C111:C117)</f>
        <v>20589</v>
      </c>
      <c r="D118" s="165">
        <f t="shared" si="35"/>
        <v>9330</v>
      </c>
      <c r="E118" s="165">
        <f t="shared" si="35"/>
        <v>13385</v>
      </c>
      <c r="F118" s="165">
        <f t="shared" si="35"/>
        <v>29384</v>
      </c>
      <c r="G118" s="165">
        <f t="shared" si="35"/>
        <v>32247</v>
      </c>
      <c r="H118" s="165">
        <f t="shared" si="35"/>
        <v>35531</v>
      </c>
      <c r="I118" s="166">
        <f t="shared" si="33"/>
        <v>0.10183893075324835</v>
      </c>
      <c r="J118" s="165">
        <f>H118-G118</f>
        <v>3284</v>
      </c>
      <c r="K118" s="166">
        <f t="shared" si="34"/>
        <v>6.4834278540512533E-3</v>
      </c>
    </row>
    <row r="119" spans="2:14" x14ac:dyDescent="0.25">
      <c r="B119" s="151" t="s">
        <v>51</v>
      </c>
      <c r="C119" s="149"/>
      <c r="D119" s="149"/>
      <c r="E119" s="149"/>
      <c r="F119" s="149"/>
      <c r="G119" s="149"/>
      <c r="H119" s="150"/>
      <c r="I119" s="150"/>
      <c r="J119" s="150"/>
      <c r="K119" s="149"/>
      <c r="L119" s="167"/>
      <c r="M119" s="167"/>
      <c r="N119" s="167"/>
    </row>
    <row r="120" spans="2:14" x14ac:dyDescent="0.25">
      <c r="B120" s="152" t="s">
        <v>68</v>
      </c>
      <c r="C120" s="153">
        <v>220415</v>
      </c>
      <c r="D120" s="153">
        <v>103516</v>
      </c>
      <c r="E120" s="153">
        <v>164258</v>
      </c>
      <c r="F120" s="153">
        <v>229131</v>
      </c>
      <c r="G120" s="153">
        <v>239109</v>
      </c>
      <c r="H120" s="153">
        <v>250871</v>
      </c>
      <c r="I120" s="154">
        <f>IFERROR(H120/G120-1,"-")</f>
        <v>4.9190954752853289E-2</v>
      </c>
      <c r="J120" s="153">
        <f>H120-G120</f>
        <v>11762</v>
      </c>
      <c r="K120" s="154">
        <f>H120/H$8</f>
        <v>4.5777040589166977E-2</v>
      </c>
      <c r="L120" s="105"/>
      <c r="M120" s="105"/>
      <c r="N120" s="105"/>
    </row>
    <row r="121" spans="2:14" x14ac:dyDescent="0.25">
      <c r="B121" s="155" t="s">
        <v>97</v>
      </c>
      <c r="C121" s="156">
        <v>120142</v>
      </c>
      <c r="D121" s="156">
        <v>61571</v>
      </c>
      <c r="E121" s="156">
        <v>104557</v>
      </c>
      <c r="F121" s="156">
        <v>134886</v>
      </c>
      <c r="G121" s="156">
        <v>146430</v>
      </c>
      <c r="H121" s="156">
        <v>156566</v>
      </c>
      <c r="I121" s="157">
        <f>IFERROR(H121/G121-1,"-")</f>
        <v>6.9220788089872309E-2</v>
      </c>
      <c r="J121" s="156">
        <f t="shared" ref="J121:J131" si="36">H121-G121</f>
        <v>10136</v>
      </c>
      <c r="K121" s="157">
        <f>H121/H$8</f>
        <v>2.8568978227389841E-2</v>
      </c>
    </row>
    <row r="122" spans="2:14" x14ac:dyDescent="0.25">
      <c r="B122" s="159" t="s">
        <v>103</v>
      </c>
      <c r="C122" s="160">
        <v>61076</v>
      </c>
      <c r="D122" s="160">
        <v>27791</v>
      </c>
      <c r="E122" s="160">
        <v>53247</v>
      </c>
      <c r="F122" s="160">
        <v>69865</v>
      </c>
      <c r="G122" s="160">
        <v>66121</v>
      </c>
      <c r="H122" s="160">
        <v>75793</v>
      </c>
      <c r="I122" s="161">
        <f>IFERROR(H122/G122-1,"-")</f>
        <v>0.14627727953297742</v>
      </c>
      <c r="J122" s="160">
        <f t="shared" si="36"/>
        <v>9672</v>
      </c>
      <c r="K122" s="161">
        <f>H122/H$8</f>
        <v>1.3830132766938915E-2</v>
      </c>
    </row>
    <row r="123" spans="2:14" x14ac:dyDescent="0.25">
      <c r="B123" s="159" t="s">
        <v>100</v>
      </c>
      <c r="C123" s="160">
        <v>59066</v>
      </c>
      <c r="D123" s="160">
        <v>33780</v>
      </c>
      <c r="E123" s="160">
        <v>51310</v>
      </c>
      <c r="F123" s="160">
        <v>65021</v>
      </c>
      <c r="G123" s="160">
        <v>80309</v>
      </c>
      <c r="H123" s="160">
        <v>80773</v>
      </c>
      <c r="I123" s="161">
        <f>IFERROR(H123/G123-1,"-")</f>
        <v>5.7776836967213807E-3</v>
      </c>
      <c r="J123" s="160">
        <f t="shared" si="36"/>
        <v>464</v>
      </c>
      <c r="K123" s="161">
        <f>H123/H$8</f>
        <v>1.4738845460450926E-2</v>
      </c>
    </row>
    <row r="124" spans="2:14" x14ac:dyDescent="0.25">
      <c r="B124" s="155" t="s">
        <v>107</v>
      </c>
      <c r="C124" s="156">
        <v>100273</v>
      </c>
      <c r="D124" s="156">
        <v>41945</v>
      </c>
      <c r="E124" s="156">
        <v>59701</v>
      </c>
      <c r="F124" s="156">
        <v>94245</v>
      </c>
      <c r="G124" s="156">
        <v>92679</v>
      </c>
      <c r="H124" s="156">
        <v>94305</v>
      </c>
      <c r="I124" s="157">
        <f>IFERROR(H124/G124-1,"-")</f>
        <v>1.7544427540219454E-2</v>
      </c>
      <c r="J124" s="156">
        <f t="shared" si="36"/>
        <v>1626</v>
      </c>
      <c r="K124" s="157">
        <f>H124/H$8</f>
        <v>1.7208062361777136E-2</v>
      </c>
    </row>
    <row r="125" spans="2:14" x14ac:dyDescent="0.25">
      <c r="B125" s="159" t="s">
        <v>110</v>
      </c>
      <c r="C125" s="160">
        <v>10460</v>
      </c>
      <c r="D125" s="160">
        <v>3941</v>
      </c>
      <c r="E125" s="160">
        <v>3336</v>
      </c>
      <c r="F125" s="160">
        <v>9917</v>
      </c>
      <c r="G125" s="160">
        <v>11646</v>
      </c>
      <c r="H125" s="160">
        <v>10656</v>
      </c>
      <c r="I125" s="161">
        <f t="shared" ref="I125:I132" si="37">IFERROR(H125/G125-1,"-")</f>
        <v>-8.5007727975270453E-2</v>
      </c>
      <c r="J125" s="160">
        <f t="shared" si="36"/>
        <v>-990</v>
      </c>
      <c r="K125" s="161">
        <f t="shared" ref="K125:K132" si="38">H125/H$8</f>
        <v>1.9444261972016029E-3</v>
      </c>
    </row>
    <row r="126" spans="2:14" x14ac:dyDescent="0.25">
      <c r="B126" s="159" t="s">
        <v>113</v>
      </c>
      <c r="C126" s="160">
        <v>9550</v>
      </c>
      <c r="D126" s="160">
        <v>4053</v>
      </c>
      <c r="E126" s="160">
        <v>7314</v>
      </c>
      <c r="F126" s="160">
        <v>11261</v>
      </c>
      <c r="G126" s="160">
        <v>13316</v>
      </c>
      <c r="H126" s="160">
        <v>13127</v>
      </c>
      <c r="I126" s="161">
        <f t="shared" si="37"/>
        <v>-1.4193451486932962E-2</v>
      </c>
      <c r="J126" s="160">
        <f t="shared" si="36"/>
        <v>-189</v>
      </c>
      <c r="K126" s="161">
        <f t="shared" si="38"/>
        <v>2.3953155678177029E-3</v>
      </c>
    </row>
    <row r="127" spans="2:14" x14ac:dyDescent="0.25">
      <c r="B127" s="159" t="s">
        <v>116</v>
      </c>
      <c r="C127" s="160">
        <v>6709</v>
      </c>
      <c r="D127" s="160">
        <v>2906</v>
      </c>
      <c r="E127" s="160">
        <v>7134</v>
      </c>
      <c r="F127" s="160">
        <v>8524</v>
      </c>
      <c r="G127" s="160">
        <v>8756</v>
      </c>
      <c r="H127" s="160">
        <v>8567</v>
      </c>
      <c r="I127" s="161">
        <f t="shared" si="37"/>
        <v>-2.1585198720877163E-2</v>
      </c>
      <c r="J127" s="160">
        <f t="shared" si="36"/>
        <v>-189</v>
      </c>
      <c r="K127" s="161">
        <f t="shared" si="38"/>
        <v>1.5632412942404403E-3</v>
      </c>
    </row>
    <row r="128" spans="2:14" x14ac:dyDescent="0.25">
      <c r="B128" s="159" t="s">
        <v>123</v>
      </c>
      <c r="C128" s="160">
        <v>1866</v>
      </c>
      <c r="D128" s="160">
        <v>784</v>
      </c>
      <c r="E128" s="160">
        <v>1333</v>
      </c>
      <c r="F128" s="160">
        <v>2573</v>
      </c>
      <c r="G128" s="160">
        <v>2637</v>
      </c>
      <c r="H128" s="160">
        <v>2356</v>
      </c>
      <c r="I128" s="161">
        <f t="shared" si="37"/>
        <v>-0.10656048540007579</v>
      </c>
      <c r="J128" s="160">
        <f t="shared" si="36"/>
        <v>-281</v>
      </c>
      <c r="K128" s="161">
        <f t="shared" si="38"/>
        <v>4.2990504134825225E-4</v>
      </c>
    </row>
    <row r="129" spans="2:14" x14ac:dyDescent="0.25">
      <c r="B129" s="159" t="s">
        <v>119</v>
      </c>
      <c r="C129" s="160">
        <v>1484</v>
      </c>
      <c r="D129" s="160">
        <v>812</v>
      </c>
      <c r="E129" s="160">
        <v>1357</v>
      </c>
      <c r="F129" s="160">
        <v>1836</v>
      </c>
      <c r="G129" s="160">
        <v>1934</v>
      </c>
      <c r="H129" s="160">
        <v>2091</v>
      </c>
      <c r="I129" s="161">
        <f t="shared" si="37"/>
        <v>8.1178903826266913E-2</v>
      </c>
      <c r="J129" s="160">
        <f t="shared" si="36"/>
        <v>157</v>
      </c>
      <c r="K129" s="161">
        <f t="shared" si="38"/>
        <v>3.815498478179947E-4</v>
      </c>
    </row>
    <row r="130" spans="2:14" x14ac:dyDescent="0.25">
      <c r="B130" s="159" t="s">
        <v>128</v>
      </c>
      <c r="C130" s="160">
        <v>1623</v>
      </c>
      <c r="D130" s="160">
        <v>678</v>
      </c>
      <c r="E130" s="160">
        <v>555</v>
      </c>
      <c r="F130" s="160">
        <v>1075</v>
      </c>
      <c r="G130" s="160">
        <v>1341</v>
      </c>
      <c r="H130" s="160">
        <v>1334</v>
      </c>
      <c r="I130" s="161">
        <f t="shared" si="37"/>
        <v>-5.2199850857569396E-3</v>
      </c>
      <c r="J130" s="160">
        <f t="shared" si="36"/>
        <v>-7</v>
      </c>
      <c r="K130" s="161">
        <f t="shared" si="38"/>
        <v>2.434182195070325E-4</v>
      </c>
    </row>
    <row r="131" spans="2:14" x14ac:dyDescent="0.25">
      <c r="B131" s="159" t="s">
        <v>131</v>
      </c>
      <c r="C131" s="160">
        <v>2681</v>
      </c>
      <c r="D131" s="160">
        <v>1097</v>
      </c>
      <c r="E131" s="160">
        <v>919</v>
      </c>
      <c r="F131" s="160">
        <v>1885</v>
      </c>
      <c r="G131" s="160">
        <v>2455</v>
      </c>
      <c r="H131" s="160">
        <v>2493</v>
      </c>
      <c r="I131" s="161">
        <f t="shared" si="37"/>
        <v>1.5478615071283119E-2</v>
      </c>
      <c r="J131" s="160">
        <f t="shared" si="36"/>
        <v>38</v>
      </c>
      <c r="K131" s="161">
        <f t="shared" si="38"/>
        <v>4.5490376404125338E-4</v>
      </c>
    </row>
    <row r="132" spans="2:14" x14ac:dyDescent="0.25">
      <c r="B132" s="164" t="s">
        <v>145</v>
      </c>
      <c r="C132" s="165">
        <f t="shared" ref="C132:H132" si="39">C124-SUM(C125:C131)</f>
        <v>65900</v>
      </c>
      <c r="D132" s="165">
        <f t="shared" si="39"/>
        <v>27674</v>
      </c>
      <c r="E132" s="165">
        <f t="shared" si="39"/>
        <v>37753</v>
      </c>
      <c r="F132" s="165">
        <f t="shared" si="39"/>
        <v>57174</v>
      </c>
      <c r="G132" s="165">
        <f t="shared" si="39"/>
        <v>50594</v>
      </c>
      <c r="H132" s="165">
        <f t="shared" si="39"/>
        <v>53681</v>
      </c>
      <c r="I132" s="166">
        <f t="shared" si="37"/>
        <v>6.1015140135193935E-2</v>
      </c>
      <c r="J132" s="165">
        <f>H132-G132</f>
        <v>3087</v>
      </c>
      <c r="K132" s="166">
        <f t="shared" si="38"/>
        <v>9.795302429802857E-3</v>
      </c>
    </row>
    <row r="133" spans="2:14" x14ac:dyDescent="0.25">
      <c r="B133" s="151" t="s">
        <v>52</v>
      </c>
      <c r="C133" s="149"/>
      <c r="D133" s="149"/>
      <c r="E133" s="149"/>
      <c r="F133" s="149"/>
      <c r="G133" s="149"/>
      <c r="H133" s="150"/>
      <c r="I133" s="150"/>
      <c r="J133" s="150"/>
      <c r="K133" s="149"/>
      <c r="L133" s="167"/>
      <c r="M133" s="167"/>
      <c r="N133" s="167"/>
    </row>
    <row r="134" spans="2:14" x14ac:dyDescent="0.25">
      <c r="B134" s="152" t="s">
        <v>68</v>
      </c>
      <c r="C134" s="153">
        <v>250224</v>
      </c>
      <c r="D134" s="153">
        <v>96681</v>
      </c>
      <c r="E134" s="153">
        <v>140346</v>
      </c>
      <c r="F134" s="153">
        <v>257117</v>
      </c>
      <c r="G134" s="153">
        <v>278594</v>
      </c>
      <c r="H134" s="153">
        <v>287810</v>
      </c>
      <c r="I134" s="154">
        <f>IFERROR(H134/G134-1,"-")</f>
        <v>3.3080396562739978E-2</v>
      </c>
      <c r="J134" s="153">
        <f>H134-G134</f>
        <v>9216</v>
      </c>
      <c r="K134" s="154">
        <f>H134/H$8</f>
        <v>5.2517389622428051E-2</v>
      </c>
      <c r="L134" s="105"/>
      <c r="M134" s="105"/>
      <c r="N134" s="105"/>
    </row>
    <row r="135" spans="2:14" x14ac:dyDescent="0.25">
      <c r="B135" s="155" t="s">
        <v>97</v>
      </c>
      <c r="C135" s="156">
        <v>45577</v>
      </c>
      <c r="D135" s="156">
        <v>26839</v>
      </c>
      <c r="E135" s="156">
        <v>45216</v>
      </c>
      <c r="F135" s="156">
        <v>29061</v>
      </c>
      <c r="G135" s="156">
        <v>32018</v>
      </c>
      <c r="H135" s="156">
        <v>29188</v>
      </c>
      <c r="I135" s="157">
        <f>IFERROR(H135/G135-1,"-")</f>
        <v>-8.838778187269658E-2</v>
      </c>
      <c r="J135" s="156">
        <f t="shared" ref="J135:J145" si="40">H135-G135</f>
        <v>-2830</v>
      </c>
      <c r="K135" s="157">
        <f>H135/H$8</f>
        <v>5.3260052406081445E-3</v>
      </c>
    </row>
    <row r="136" spans="2:14" x14ac:dyDescent="0.25">
      <c r="B136" s="159" t="s">
        <v>103</v>
      </c>
      <c r="C136" s="160">
        <v>24890</v>
      </c>
      <c r="D136" s="160">
        <v>20058</v>
      </c>
      <c r="E136" s="160">
        <v>34195</v>
      </c>
      <c r="F136" s="160">
        <v>19943</v>
      </c>
      <c r="G136" s="160">
        <v>20738</v>
      </c>
      <c r="H136" s="160">
        <v>18376</v>
      </c>
      <c r="I136" s="161">
        <f>IFERROR(H136/G136-1,"-")</f>
        <v>-0.1138971935577201</v>
      </c>
      <c r="J136" s="160">
        <f t="shared" si="40"/>
        <v>-2362</v>
      </c>
      <c r="K136" s="161">
        <f>H136/H$8</f>
        <v>3.3531133445736348E-3</v>
      </c>
    </row>
    <row r="137" spans="2:14" x14ac:dyDescent="0.25">
      <c r="B137" s="159" t="s">
        <v>100</v>
      </c>
      <c r="C137" s="160">
        <v>20687</v>
      </c>
      <c r="D137" s="160">
        <v>6781</v>
      </c>
      <c r="E137" s="160">
        <v>11021</v>
      </c>
      <c r="F137" s="160">
        <v>9118</v>
      </c>
      <c r="G137" s="160">
        <v>11280</v>
      </c>
      <c r="H137" s="160">
        <v>10812</v>
      </c>
      <c r="I137" s="161">
        <f>IFERROR(H137/G137-1,"-")</f>
        <v>-4.1489361702127692E-2</v>
      </c>
      <c r="J137" s="160">
        <f t="shared" si="40"/>
        <v>-468</v>
      </c>
      <c r="K137" s="161">
        <f>H137/H$8</f>
        <v>1.9728918960345092E-3</v>
      </c>
    </row>
    <row r="138" spans="2:14" x14ac:dyDescent="0.25">
      <c r="B138" s="155" t="s">
        <v>107</v>
      </c>
      <c r="C138" s="156">
        <v>204647</v>
      </c>
      <c r="D138" s="156">
        <v>69842</v>
      </c>
      <c r="E138" s="156">
        <v>95130</v>
      </c>
      <c r="F138" s="156">
        <v>228056</v>
      </c>
      <c r="G138" s="156">
        <v>246576</v>
      </c>
      <c r="H138" s="156">
        <v>258622</v>
      </c>
      <c r="I138" s="157">
        <f>IFERROR(H138/G138-1,"-")</f>
        <v>4.8853091947310467E-2</v>
      </c>
      <c r="J138" s="156">
        <f t="shared" si="40"/>
        <v>12046</v>
      </c>
      <c r="K138" s="157">
        <f>H138/H$8</f>
        <v>4.7191384381819905E-2</v>
      </c>
    </row>
    <row r="139" spans="2:14" x14ac:dyDescent="0.25">
      <c r="B139" s="159" t="s">
        <v>110</v>
      </c>
      <c r="C139" s="160">
        <v>100583</v>
      </c>
      <c r="D139" s="160">
        <v>26093</v>
      </c>
      <c r="E139" s="160">
        <v>26467</v>
      </c>
      <c r="F139" s="160">
        <v>96562</v>
      </c>
      <c r="G139" s="160">
        <v>105830</v>
      </c>
      <c r="H139" s="160">
        <v>116159</v>
      </c>
      <c r="I139" s="161">
        <f t="shared" ref="I139:I146" si="41">IFERROR(H139/G139-1,"-")</f>
        <v>9.7599924407067995E-2</v>
      </c>
      <c r="J139" s="160">
        <f t="shared" si="40"/>
        <v>10329</v>
      </c>
      <c r="K139" s="161">
        <f t="shared" ref="K139:K146" si="42">H139/H$8</f>
        <v>2.119581481238185E-2</v>
      </c>
    </row>
    <row r="140" spans="2:14" x14ac:dyDescent="0.25">
      <c r="B140" s="159" t="s">
        <v>113</v>
      </c>
      <c r="C140" s="160">
        <v>15093</v>
      </c>
      <c r="D140" s="160">
        <v>6042</v>
      </c>
      <c r="E140" s="160">
        <v>9298</v>
      </c>
      <c r="F140" s="160">
        <v>16587</v>
      </c>
      <c r="G140" s="160">
        <v>20785</v>
      </c>
      <c r="H140" s="160">
        <v>21459</v>
      </c>
      <c r="I140" s="161">
        <f t="shared" si="41"/>
        <v>3.2427231176329174E-2</v>
      </c>
      <c r="J140" s="160">
        <f t="shared" si="40"/>
        <v>674</v>
      </c>
      <c r="K140" s="161">
        <f t="shared" si="42"/>
        <v>3.9156758413803677E-3</v>
      </c>
    </row>
    <row r="141" spans="2:14" x14ac:dyDescent="0.25">
      <c r="B141" s="159" t="s">
        <v>116</v>
      </c>
      <c r="C141" s="160">
        <v>19622</v>
      </c>
      <c r="D141" s="160">
        <v>6586</v>
      </c>
      <c r="E141" s="160">
        <v>15246</v>
      </c>
      <c r="F141" s="160">
        <v>26940</v>
      </c>
      <c r="G141" s="160">
        <v>25089</v>
      </c>
      <c r="H141" s="160">
        <v>24579</v>
      </c>
      <c r="I141" s="161">
        <f t="shared" si="41"/>
        <v>-2.0327633624297459E-2</v>
      </c>
      <c r="J141" s="160">
        <f t="shared" si="40"/>
        <v>-510</v>
      </c>
      <c r="K141" s="161">
        <f t="shared" si="42"/>
        <v>4.4849898180384946E-3</v>
      </c>
    </row>
    <row r="142" spans="2:14" x14ac:dyDescent="0.25">
      <c r="B142" s="159" t="s">
        <v>123</v>
      </c>
      <c r="C142" s="160">
        <v>3955</v>
      </c>
      <c r="D142" s="160">
        <v>1273</v>
      </c>
      <c r="E142" s="160">
        <v>4366</v>
      </c>
      <c r="F142" s="160">
        <v>9965</v>
      </c>
      <c r="G142" s="160">
        <v>8878</v>
      </c>
      <c r="H142" s="160">
        <v>6534</v>
      </c>
      <c r="I142" s="161">
        <f t="shared" si="41"/>
        <v>-0.26402342870015771</v>
      </c>
      <c r="J142" s="160">
        <f t="shared" si="40"/>
        <v>-2344</v>
      </c>
      <c r="K142" s="161">
        <f t="shared" si="42"/>
        <v>1.1922748472705774E-3</v>
      </c>
    </row>
    <row r="143" spans="2:14" x14ac:dyDescent="0.25">
      <c r="B143" s="159" t="s">
        <v>119</v>
      </c>
      <c r="C143" s="160">
        <v>4225</v>
      </c>
      <c r="D143" s="160">
        <v>1935</v>
      </c>
      <c r="E143" s="160">
        <v>3344</v>
      </c>
      <c r="F143" s="160">
        <v>4569</v>
      </c>
      <c r="G143" s="160">
        <v>5490</v>
      </c>
      <c r="H143" s="160">
        <v>5563</v>
      </c>
      <c r="I143" s="161">
        <f t="shared" si="41"/>
        <v>1.3296903460837894E-2</v>
      </c>
      <c r="J143" s="160">
        <f t="shared" si="40"/>
        <v>73</v>
      </c>
      <c r="K143" s="161">
        <f t="shared" si="42"/>
        <v>1.0150941192785771E-3</v>
      </c>
    </row>
    <row r="144" spans="2:14" x14ac:dyDescent="0.25">
      <c r="B144" s="159" t="s">
        <v>128</v>
      </c>
      <c r="C144" s="160">
        <v>2428</v>
      </c>
      <c r="D144" s="160">
        <v>1979</v>
      </c>
      <c r="E144" s="160">
        <v>1422</v>
      </c>
      <c r="F144" s="160">
        <v>3324</v>
      </c>
      <c r="G144" s="160">
        <v>3691</v>
      </c>
      <c r="H144" s="160">
        <v>3402</v>
      </c>
      <c r="I144" s="161">
        <f t="shared" si="41"/>
        <v>-7.8298564074776533E-2</v>
      </c>
      <c r="J144" s="160">
        <f t="shared" si="40"/>
        <v>-289</v>
      </c>
      <c r="K144" s="161">
        <f t="shared" si="42"/>
        <v>6.2077120147145768E-4</v>
      </c>
    </row>
    <row r="145" spans="2:14" x14ac:dyDescent="0.25">
      <c r="B145" s="159" t="s">
        <v>131</v>
      </c>
      <c r="C145" s="160">
        <v>6221</v>
      </c>
      <c r="D145" s="160">
        <v>4050</v>
      </c>
      <c r="E145" s="160">
        <v>947</v>
      </c>
      <c r="F145" s="160">
        <v>2079</v>
      </c>
      <c r="G145" s="160">
        <v>2885</v>
      </c>
      <c r="H145" s="160">
        <v>2731</v>
      </c>
      <c r="I145" s="161">
        <f t="shared" si="41"/>
        <v>-5.3379549393414161E-2</v>
      </c>
      <c r="J145" s="160">
        <f t="shared" si="40"/>
        <v>-154</v>
      </c>
      <c r="K145" s="161">
        <f t="shared" si="42"/>
        <v>4.9833220200427711E-4</v>
      </c>
    </row>
    <row r="146" spans="2:14" x14ac:dyDescent="0.25">
      <c r="B146" s="164" t="s">
        <v>145</v>
      </c>
      <c r="C146" s="165">
        <f t="shared" ref="C146:H146" si="43">C138-SUM(C139:C145)</f>
        <v>52520</v>
      </c>
      <c r="D146" s="165">
        <f t="shared" si="43"/>
        <v>21884</v>
      </c>
      <c r="E146" s="165">
        <f t="shared" si="43"/>
        <v>34040</v>
      </c>
      <c r="F146" s="165">
        <f t="shared" si="43"/>
        <v>68030</v>
      </c>
      <c r="G146" s="165">
        <f t="shared" si="43"/>
        <v>73928</v>
      </c>
      <c r="H146" s="165">
        <f t="shared" si="43"/>
        <v>78195</v>
      </c>
      <c r="I146" s="166">
        <f t="shared" si="41"/>
        <v>5.7718320528081346E-2</v>
      </c>
      <c r="J146" s="165">
        <f>H146-G146</f>
        <v>4267</v>
      </c>
      <c r="K146" s="166">
        <f t="shared" si="42"/>
        <v>1.4268431539994306E-2</v>
      </c>
    </row>
    <row r="147" spans="2:14" x14ac:dyDescent="0.25">
      <c r="B147" s="151" t="s">
        <v>53</v>
      </c>
      <c r="C147" s="149"/>
      <c r="D147" s="149"/>
      <c r="E147" s="149"/>
      <c r="F147" s="149"/>
      <c r="G147" s="149"/>
      <c r="H147" s="150"/>
      <c r="I147" s="150"/>
      <c r="J147" s="150"/>
      <c r="K147" s="149"/>
      <c r="L147" s="167"/>
      <c r="M147" s="167"/>
      <c r="N147" s="167"/>
    </row>
    <row r="148" spans="2:14" x14ac:dyDescent="0.25">
      <c r="B148" s="152" t="s">
        <v>68</v>
      </c>
      <c r="C148" s="153">
        <v>126097</v>
      </c>
      <c r="D148" s="153">
        <v>43425</v>
      </c>
      <c r="E148" s="153">
        <v>71959</v>
      </c>
      <c r="F148" s="153">
        <v>111437</v>
      </c>
      <c r="G148" s="153">
        <v>123198</v>
      </c>
      <c r="H148" s="153">
        <v>128395</v>
      </c>
      <c r="I148" s="154">
        <f>IFERROR(H148/G148-1,"-")</f>
        <v>4.2184126365687691E-2</v>
      </c>
      <c r="J148" s="153">
        <f>H148-G148</f>
        <v>5197</v>
      </c>
      <c r="K148" s="154">
        <f>H148/H$8</f>
        <v>2.3428547446480836E-2</v>
      </c>
      <c r="L148" s="105"/>
      <c r="M148" s="105"/>
      <c r="N148" s="105"/>
    </row>
    <row r="149" spans="2:14" x14ac:dyDescent="0.25">
      <c r="B149" s="155" t="s">
        <v>97</v>
      </c>
      <c r="C149" s="156">
        <v>54208</v>
      </c>
      <c r="D149" s="156">
        <v>22164</v>
      </c>
      <c r="E149" s="156">
        <v>40392</v>
      </c>
      <c r="F149" s="156">
        <v>57756</v>
      </c>
      <c r="G149" s="156">
        <v>59696</v>
      </c>
      <c r="H149" s="156">
        <v>55970</v>
      </c>
      <c r="I149" s="157">
        <f>IFERROR(H149/G149-1,"-")</f>
        <v>-6.2416242294291102E-2</v>
      </c>
      <c r="J149" s="156">
        <f t="shared" ref="J149:J159" si="44">H149-G149</f>
        <v>-3726</v>
      </c>
      <c r="K149" s="157">
        <f>H149/H$8</f>
        <v>1.0212981818447233E-2</v>
      </c>
    </row>
    <row r="150" spans="2:14" x14ac:dyDescent="0.25">
      <c r="B150" s="159" t="s">
        <v>103</v>
      </c>
      <c r="C150" s="160">
        <v>32990</v>
      </c>
      <c r="D150" s="160">
        <v>14597</v>
      </c>
      <c r="E150" s="160">
        <v>32366</v>
      </c>
      <c r="F150" s="160">
        <v>41603</v>
      </c>
      <c r="G150" s="160">
        <v>44199</v>
      </c>
      <c r="H150" s="160">
        <v>37836</v>
      </c>
      <c r="I150" s="161">
        <f>IFERROR(H150/G150-1,"-")</f>
        <v>-0.14396253308898388</v>
      </c>
      <c r="J150" s="160">
        <f t="shared" si="44"/>
        <v>-6363</v>
      </c>
      <c r="K150" s="161">
        <f>H150/H$8</f>
        <v>6.904026801550286E-3</v>
      </c>
    </row>
    <row r="151" spans="2:14" x14ac:dyDescent="0.25">
      <c r="B151" s="159" t="s">
        <v>100</v>
      </c>
      <c r="C151" s="160">
        <v>21218</v>
      </c>
      <c r="D151" s="160">
        <v>7567</v>
      </c>
      <c r="E151" s="160">
        <v>8026</v>
      </c>
      <c r="F151" s="160">
        <v>16153</v>
      </c>
      <c r="G151" s="160">
        <v>15497</v>
      </c>
      <c r="H151" s="160">
        <v>18134</v>
      </c>
      <c r="I151" s="161">
        <f>IFERROR(H151/G151-1,"-")</f>
        <v>0.17016196683229001</v>
      </c>
      <c r="J151" s="160">
        <f t="shared" si="44"/>
        <v>2637</v>
      </c>
      <c r="K151" s="161">
        <f>H151/H$8</f>
        <v>3.3089550168969467E-3</v>
      </c>
    </row>
    <row r="152" spans="2:14" x14ac:dyDescent="0.25">
      <c r="B152" s="155" t="s">
        <v>107</v>
      </c>
      <c r="C152" s="156">
        <v>71889</v>
      </c>
      <c r="D152" s="156">
        <v>21261</v>
      </c>
      <c r="E152" s="156">
        <v>31567</v>
      </c>
      <c r="F152" s="156">
        <v>53681</v>
      </c>
      <c r="G152" s="156">
        <v>63502</v>
      </c>
      <c r="H152" s="156">
        <v>72425</v>
      </c>
      <c r="I152" s="157">
        <f>IFERROR(H152/G152-1,"-")</f>
        <v>0.14051525936190989</v>
      </c>
      <c r="J152" s="156">
        <f t="shared" si="44"/>
        <v>8923</v>
      </c>
      <c r="K152" s="157">
        <f>H152/H$8</f>
        <v>1.3215565628033605E-2</v>
      </c>
    </row>
    <row r="153" spans="2:14" x14ac:dyDescent="0.25">
      <c r="B153" s="159" t="s">
        <v>110</v>
      </c>
      <c r="C153" s="160">
        <v>21798</v>
      </c>
      <c r="D153" s="160">
        <v>5789</v>
      </c>
      <c r="E153" s="160">
        <v>5609</v>
      </c>
      <c r="F153" s="160">
        <v>19238</v>
      </c>
      <c r="G153" s="160">
        <v>18996</v>
      </c>
      <c r="H153" s="160">
        <v>20085</v>
      </c>
      <c r="I153" s="161">
        <f t="shared" ref="I153:I160" si="45">IFERROR(H153/G153-1,"-")</f>
        <v>5.7327858496525552E-2</v>
      </c>
      <c r="J153" s="160">
        <f t="shared" si="44"/>
        <v>1089</v>
      </c>
      <c r="K153" s="161">
        <f t="shared" ref="K153:K160" si="46">H153/H$8</f>
        <v>3.6649587247366924E-3</v>
      </c>
    </row>
    <row r="154" spans="2:14" x14ac:dyDescent="0.25">
      <c r="B154" s="159" t="s">
        <v>113</v>
      </c>
      <c r="C154" s="160">
        <v>18523</v>
      </c>
      <c r="D154" s="160">
        <v>5079</v>
      </c>
      <c r="E154" s="160">
        <v>8623</v>
      </c>
      <c r="F154" s="160">
        <v>11385</v>
      </c>
      <c r="G154" s="160">
        <v>12605</v>
      </c>
      <c r="H154" s="160">
        <v>13027</v>
      </c>
      <c r="I154" s="161">
        <f t="shared" si="45"/>
        <v>3.3478778262594266E-2</v>
      </c>
      <c r="J154" s="160">
        <f t="shared" si="44"/>
        <v>422</v>
      </c>
      <c r="K154" s="161">
        <f t="shared" si="46"/>
        <v>2.3770683249760959E-3</v>
      </c>
    </row>
    <row r="155" spans="2:14" x14ac:dyDescent="0.25">
      <c r="B155" s="159" t="s">
        <v>116</v>
      </c>
      <c r="C155" s="160">
        <v>9905</v>
      </c>
      <c r="D155" s="160">
        <v>2317</v>
      </c>
      <c r="E155" s="160">
        <v>5206</v>
      </c>
      <c r="F155" s="160">
        <v>6579</v>
      </c>
      <c r="G155" s="160">
        <v>10130</v>
      </c>
      <c r="H155" s="160">
        <v>12879</v>
      </c>
      <c r="I155" s="161">
        <f t="shared" si="45"/>
        <v>0.2713721618953604</v>
      </c>
      <c r="J155" s="160">
        <f t="shared" si="44"/>
        <v>2749</v>
      </c>
      <c r="K155" s="161">
        <f t="shared" si="46"/>
        <v>2.3500624055705181E-3</v>
      </c>
    </row>
    <row r="156" spans="2:14" x14ac:dyDescent="0.25">
      <c r="B156" s="159" t="s">
        <v>123</v>
      </c>
      <c r="C156" s="160">
        <v>1673</v>
      </c>
      <c r="D156" s="160">
        <v>600</v>
      </c>
      <c r="E156" s="160">
        <v>927</v>
      </c>
      <c r="F156" s="160">
        <v>1690</v>
      </c>
      <c r="G156" s="160">
        <v>2031</v>
      </c>
      <c r="H156" s="160">
        <v>2829</v>
      </c>
      <c r="I156" s="161">
        <f t="shared" si="45"/>
        <v>0.39290989660265874</v>
      </c>
      <c r="J156" s="160">
        <f t="shared" si="44"/>
        <v>798</v>
      </c>
      <c r="K156" s="161">
        <f t="shared" si="46"/>
        <v>5.1621449998905165E-4</v>
      </c>
    </row>
    <row r="157" spans="2:14" x14ac:dyDescent="0.25">
      <c r="B157" s="159" t="s">
        <v>119</v>
      </c>
      <c r="C157" s="160">
        <v>3007</v>
      </c>
      <c r="D157" s="160">
        <v>1505</v>
      </c>
      <c r="E157" s="160">
        <v>1749</v>
      </c>
      <c r="F157" s="160">
        <v>2959</v>
      </c>
      <c r="G157" s="160">
        <v>3062</v>
      </c>
      <c r="H157" s="160">
        <v>3505</v>
      </c>
      <c r="I157" s="161">
        <f t="shared" si="45"/>
        <v>0.14467668190725025</v>
      </c>
      <c r="J157" s="160">
        <f t="shared" si="44"/>
        <v>443</v>
      </c>
      <c r="K157" s="161">
        <f t="shared" si="46"/>
        <v>6.3956586159831248E-4</v>
      </c>
    </row>
    <row r="158" spans="2:14" x14ac:dyDescent="0.25">
      <c r="B158" s="159" t="s">
        <v>128</v>
      </c>
      <c r="C158" s="160">
        <v>472</v>
      </c>
      <c r="D158" s="160">
        <v>354</v>
      </c>
      <c r="E158" s="160">
        <v>292</v>
      </c>
      <c r="F158" s="160">
        <v>497</v>
      </c>
      <c r="G158" s="160">
        <v>676</v>
      </c>
      <c r="H158" s="160">
        <v>484</v>
      </c>
      <c r="I158" s="161">
        <f t="shared" si="45"/>
        <v>-0.28402366863905326</v>
      </c>
      <c r="J158" s="160">
        <f t="shared" si="44"/>
        <v>-192</v>
      </c>
      <c r="K158" s="161">
        <f t="shared" si="46"/>
        <v>8.8316655353376099E-5</v>
      </c>
    </row>
    <row r="159" spans="2:14" x14ac:dyDescent="0.25">
      <c r="B159" s="159" t="s">
        <v>131</v>
      </c>
      <c r="C159" s="160">
        <v>1062</v>
      </c>
      <c r="D159" s="160">
        <v>441</v>
      </c>
      <c r="E159" s="160">
        <v>454</v>
      </c>
      <c r="F159" s="160">
        <v>656</v>
      </c>
      <c r="G159" s="160">
        <v>941</v>
      </c>
      <c r="H159" s="160">
        <v>796</v>
      </c>
      <c r="I159" s="161">
        <f t="shared" si="45"/>
        <v>-0.15409139213602552</v>
      </c>
      <c r="J159" s="160">
        <f t="shared" si="44"/>
        <v>-145</v>
      </c>
      <c r="K159" s="161">
        <f t="shared" si="46"/>
        <v>1.4524805301918881E-4</v>
      </c>
    </row>
    <row r="160" spans="2:14" x14ac:dyDescent="0.25">
      <c r="B160" s="164" t="s">
        <v>145</v>
      </c>
      <c r="C160" s="165">
        <f t="shared" ref="C160:H160" si="47">C152-SUM(C153:C159)</f>
        <v>15449</v>
      </c>
      <c r="D160" s="165">
        <f t="shared" si="47"/>
        <v>5176</v>
      </c>
      <c r="E160" s="165">
        <f t="shared" si="47"/>
        <v>8707</v>
      </c>
      <c r="F160" s="165">
        <f t="shared" si="47"/>
        <v>10677</v>
      </c>
      <c r="G160" s="165">
        <f t="shared" si="47"/>
        <v>15061</v>
      </c>
      <c r="H160" s="165">
        <f t="shared" si="47"/>
        <v>18820</v>
      </c>
      <c r="I160" s="166">
        <f t="shared" si="45"/>
        <v>0.24958502091494594</v>
      </c>
      <c r="J160" s="165">
        <f>H160-G160</f>
        <v>3759</v>
      </c>
      <c r="K160" s="166">
        <f t="shared" si="46"/>
        <v>3.4341311027903682E-3</v>
      </c>
    </row>
    <row r="161" spans="2:11" x14ac:dyDescent="0.25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3">
    <mergeCell ref="C5:K5"/>
    <mergeCell ref="O5:W5"/>
    <mergeCell ref="B3:K3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B94-DF92-42C0-84E7-3CCECAF8CF1C}">
  <sheetPr codeName="Hoja14"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64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4"/>
      <c r="D6" s="264"/>
      <c r="E6" s="264"/>
      <c r="F6" s="264"/>
      <c r="G6" s="264"/>
      <c r="H6" s="264"/>
      <c r="I6" s="264"/>
      <c r="J6" s="264"/>
      <c r="M6" s="264" t="s">
        <v>256</v>
      </c>
      <c r="N6" s="264"/>
      <c r="O6" s="264"/>
      <c r="P6" s="264"/>
      <c r="Q6" s="264"/>
      <c r="R6" s="264"/>
      <c r="S6" s="264"/>
      <c r="T6" s="264"/>
    </row>
    <row r="7" spans="1:20" ht="6" customHeight="1" x14ac:dyDescent="0.25"/>
    <row r="8" spans="1:20" ht="15.75" x14ac:dyDescent="0.25">
      <c r="B8" s="141"/>
      <c r="C8" s="294" t="s">
        <v>43</v>
      </c>
      <c r="D8" s="295"/>
      <c r="E8" s="295"/>
      <c r="F8" s="295"/>
      <c r="G8" s="295"/>
      <c r="H8" s="295"/>
      <c r="I8" s="295"/>
      <c r="J8" s="295"/>
    </row>
    <row r="9" spans="1:20" s="142" customFormat="1" ht="72" customHeight="1" x14ac:dyDescent="0.25">
      <c r="A9"/>
      <c r="B9" s="143"/>
      <c r="C9" s="168" t="s">
        <v>255</v>
      </c>
      <c r="D9" s="168" t="s">
        <v>222</v>
      </c>
      <c r="E9" s="168" t="s">
        <v>223</v>
      </c>
      <c r="F9" s="168" t="s">
        <v>224</v>
      </c>
      <c r="G9" s="168" t="s">
        <v>225</v>
      </c>
      <c r="H9" s="168" t="s">
        <v>226</v>
      </c>
      <c r="I9" s="169" t="str">
        <f>CONCATENATE("var. ",RIGHT(H9,2),"/",RIGHT(G9,2))</f>
        <v>var. 25/24</v>
      </c>
      <c r="J9" s="169" t="str">
        <f>CONCATENATE("Cuota s/ total lugares de residencia ",RIGHT(H9,4))</f>
        <v>Cuota s/ total lugares de residencia 2025</v>
      </c>
      <c r="M9" s="143"/>
      <c r="N9" s="168" t="s">
        <v>255</v>
      </c>
      <c r="O9" s="168" t="s">
        <v>222</v>
      </c>
      <c r="P9" s="168" t="s">
        <v>223</v>
      </c>
      <c r="Q9" s="168" t="s">
        <v>224</v>
      </c>
      <c r="R9" s="168" t="s">
        <v>225</v>
      </c>
      <c r="S9" s="168" t="s">
        <v>226</v>
      </c>
      <c r="T9" s="169" t="str">
        <f>CONCATENATE("Cuota s/ total lugares de residencia ",RIGHT(R9,4))</f>
        <v>Cuota s/ total lugares de residencia 2024</v>
      </c>
    </row>
    <row r="10" spans="1:20" x14ac:dyDescent="0.25">
      <c r="B10" s="148" t="s">
        <v>43</v>
      </c>
      <c r="C10" s="149"/>
      <c r="D10" s="149"/>
      <c r="E10" s="149"/>
      <c r="F10" s="149"/>
      <c r="G10" s="149"/>
      <c r="H10" s="149"/>
      <c r="I10" s="150"/>
      <c r="J10" s="150"/>
      <c r="M10" s="151" t="s">
        <v>49</v>
      </c>
      <c r="N10" s="170"/>
      <c r="O10" s="170"/>
      <c r="P10" s="170"/>
      <c r="Q10" s="170"/>
      <c r="R10" s="170"/>
      <c r="S10" s="171"/>
      <c r="T10" s="171"/>
    </row>
    <row r="11" spans="1:20" x14ac:dyDescent="0.25">
      <c r="B11" s="152" t="s">
        <v>68</v>
      </c>
      <c r="C11" s="172">
        <v>386253</v>
      </c>
      <c r="D11" s="172">
        <v>46362</v>
      </c>
      <c r="E11" s="172">
        <v>273717</v>
      </c>
      <c r="F11" s="172">
        <v>403637</v>
      </c>
      <c r="G11" s="172">
        <v>417622</v>
      </c>
      <c r="H11" s="172">
        <v>422462</v>
      </c>
      <c r="I11" s="173">
        <f t="shared" ref="I11:I23" si="0">IFERROR(H11/G11-1,"-")</f>
        <v>1.158942776003169E-2</v>
      </c>
      <c r="J11" s="173">
        <f>H11/H11</f>
        <v>1</v>
      </c>
      <c r="K11" s="79"/>
      <c r="L11" s="79"/>
      <c r="M11" s="152" t="s">
        <v>68</v>
      </c>
      <c r="N11" s="172">
        <v>5197</v>
      </c>
      <c r="O11" s="172">
        <v>1146</v>
      </c>
      <c r="P11" s="172">
        <v>3527</v>
      </c>
      <c r="Q11" s="172">
        <v>5390</v>
      </c>
      <c r="R11" s="172">
        <v>5217</v>
      </c>
      <c r="S11" s="173">
        <f t="shared" ref="S11:S23" si="1">IFERROR(R11/Q11-1,"-")</f>
        <v>-3.2096474953617782E-2</v>
      </c>
      <c r="T11" s="173">
        <f>R11/R11</f>
        <v>1</v>
      </c>
    </row>
    <row r="12" spans="1:20" x14ac:dyDescent="0.25">
      <c r="B12" s="155" t="s">
        <v>97</v>
      </c>
      <c r="C12" s="156">
        <v>56329</v>
      </c>
      <c r="D12" s="156">
        <v>19622</v>
      </c>
      <c r="E12" s="156">
        <v>41772</v>
      </c>
      <c r="F12" s="156">
        <v>60988</v>
      </c>
      <c r="G12" s="156">
        <v>53225</v>
      </c>
      <c r="H12" s="156">
        <v>55404</v>
      </c>
      <c r="I12" s="157">
        <f t="shared" si="0"/>
        <v>4.0939408172851133E-2</v>
      </c>
      <c r="J12" s="157">
        <f>H12/H11</f>
        <v>0.13114552314764405</v>
      </c>
      <c r="K12" s="79"/>
      <c r="L12" s="79"/>
      <c r="M12" s="155" t="s">
        <v>97</v>
      </c>
      <c r="N12" s="156">
        <v>3059</v>
      </c>
      <c r="O12" s="156">
        <v>582</v>
      </c>
      <c r="P12" s="156">
        <v>1773</v>
      </c>
      <c r="Q12" s="156">
        <v>3042</v>
      </c>
      <c r="R12" s="156">
        <v>2177</v>
      </c>
      <c r="S12" s="157">
        <f t="shared" si="1"/>
        <v>-0.28435239973701509</v>
      </c>
      <c r="T12" s="157">
        <f>R12/R11</f>
        <v>0.4172896300555875</v>
      </c>
    </row>
    <row r="13" spans="1:20" x14ac:dyDescent="0.25">
      <c r="B13" s="159" t="s">
        <v>103</v>
      </c>
      <c r="C13" s="160">
        <v>18891</v>
      </c>
      <c r="D13" s="160">
        <v>14049</v>
      </c>
      <c r="E13" s="160">
        <v>17032</v>
      </c>
      <c r="F13" s="160">
        <v>24326</v>
      </c>
      <c r="G13" s="160">
        <v>18739</v>
      </c>
      <c r="H13" s="160">
        <v>17933</v>
      </c>
      <c r="I13" s="161">
        <f t="shared" si="0"/>
        <v>-4.3011900314851359E-2</v>
      </c>
      <c r="J13" s="161">
        <f>H13/H11</f>
        <v>4.244878829338497E-2</v>
      </c>
      <c r="K13" s="79"/>
      <c r="L13" s="79"/>
      <c r="M13" s="159" t="s">
        <v>103</v>
      </c>
      <c r="N13" s="160">
        <v>1851</v>
      </c>
      <c r="O13" s="160">
        <v>279</v>
      </c>
      <c r="P13" s="160">
        <v>734</v>
      </c>
      <c r="Q13" s="160">
        <v>1485</v>
      </c>
      <c r="R13" s="160">
        <v>732</v>
      </c>
      <c r="S13" s="161">
        <f t="shared" si="1"/>
        <v>-0.50707070707070701</v>
      </c>
      <c r="T13" s="161">
        <f>R13/R11</f>
        <v>0.1403105232892467</v>
      </c>
    </row>
    <row r="14" spans="1:20" x14ac:dyDescent="0.25">
      <c r="B14" s="159" t="s">
        <v>100</v>
      </c>
      <c r="C14" s="160">
        <v>37438</v>
      </c>
      <c r="D14" s="160">
        <v>5573</v>
      </c>
      <c r="E14" s="160">
        <v>24740</v>
      </c>
      <c r="F14" s="160">
        <v>36662</v>
      </c>
      <c r="G14" s="160">
        <v>34486</v>
      </c>
      <c r="H14" s="160">
        <v>37471</v>
      </c>
      <c r="I14" s="161">
        <f t="shared" si="0"/>
        <v>8.6556863654816407E-2</v>
      </c>
      <c r="J14" s="161">
        <f>H14/H11</f>
        <v>8.8696734854259079E-2</v>
      </c>
      <c r="K14" s="79"/>
      <c r="L14" s="79"/>
      <c r="M14" s="159" t="s">
        <v>100</v>
      </c>
      <c r="N14" s="160">
        <v>1208</v>
      </c>
      <c r="O14" s="160">
        <v>303</v>
      </c>
      <c r="P14" s="160">
        <v>1039</v>
      </c>
      <c r="Q14" s="160">
        <v>1557</v>
      </c>
      <c r="R14" s="160">
        <v>1445</v>
      </c>
      <c r="S14" s="161">
        <f t="shared" si="1"/>
        <v>-7.1933204881181712E-2</v>
      </c>
      <c r="T14" s="161">
        <f>R14/R11</f>
        <v>0.2769791067663408</v>
      </c>
    </row>
    <row r="15" spans="1:20" x14ac:dyDescent="0.25">
      <c r="B15" s="155" t="s">
        <v>107</v>
      </c>
      <c r="C15" s="156">
        <v>329924</v>
      </c>
      <c r="D15" s="156">
        <v>26740</v>
      </c>
      <c r="E15" s="156">
        <v>231945</v>
      </c>
      <c r="F15" s="156">
        <v>342649</v>
      </c>
      <c r="G15" s="156">
        <v>364397</v>
      </c>
      <c r="H15" s="156">
        <v>367058</v>
      </c>
      <c r="I15" s="157">
        <f t="shared" si="0"/>
        <v>7.3024750478187794E-3</v>
      </c>
      <c r="J15" s="157">
        <f>H15/H11</f>
        <v>0.86885447685235595</v>
      </c>
      <c r="K15" s="79"/>
      <c r="L15" s="79"/>
      <c r="M15" s="155" t="s">
        <v>107</v>
      </c>
      <c r="N15" s="156">
        <v>2138</v>
      </c>
      <c r="O15" s="156">
        <v>564</v>
      </c>
      <c r="P15" s="156">
        <v>1754</v>
      </c>
      <c r="Q15" s="156">
        <v>2348</v>
      </c>
      <c r="R15" s="156">
        <v>3040</v>
      </c>
      <c r="S15" s="157">
        <f t="shared" si="1"/>
        <v>0.29471890971039172</v>
      </c>
      <c r="T15" s="157">
        <f>R15/R11</f>
        <v>0.5827103699444125</v>
      </c>
    </row>
    <row r="16" spans="1:20" x14ac:dyDescent="0.25">
      <c r="B16" s="159" t="s">
        <v>110</v>
      </c>
      <c r="C16" s="160">
        <v>129038</v>
      </c>
      <c r="D16" s="160">
        <v>2315</v>
      </c>
      <c r="E16" s="160">
        <v>74810</v>
      </c>
      <c r="F16" s="160">
        <v>128763</v>
      </c>
      <c r="G16" s="160">
        <v>146047</v>
      </c>
      <c r="H16" s="160">
        <v>150351</v>
      </c>
      <c r="I16" s="161">
        <f t="shared" si="0"/>
        <v>2.9469965148205768E-2</v>
      </c>
      <c r="J16" s="161">
        <f>H16/H11</f>
        <v>0.35589236428365156</v>
      </c>
      <c r="K16" s="79"/>
      <c r="L16" s="79"/>
      <c r="M16" s="159" t="s">
        <v>110</v>
      </c>
      <c r="N16" s="160">
        <v>357</v>
      </c>
      <c r="O16" s="160">
        <v>24</v>
      </c>
      <c r="P16" s="160">
        <v>277</v>
      </c>
      <c r="Q16" s="160">
        <v>378</v>
      </c>
      <c r="R16" s="160">
        <v>447</v>
      </c>
      <c r="S16" s="161">
        <f t="shared" si="1"/>
        <v>0.18253968253968256</v>
      </c>
      <c r="T16" s="161">
        <f>R16/R11</f>
        <v>8.5681426106958017E-2</v>
      </c>
    </row>
    <row r="17" spans="1:20" x14ac:dyDescent="0.25">
      <c r="B17" s="159" t="s">
        <v>113</v>
      </c>
      <c r="C17" s="160">
        <v>41945</v>
      </c>
      <c r="D17" s="160">
        <v>3897</v>
      </c>
      <c r="E17" s="160">
        <v>25126</v>
      </c>
      <c r="F17" s="160">
        <v>38646</v>
      </c>
      <c r="G17" s="160">
        <v>41866</v>
      </c>
      <c r="H17" s="160">
        <v>41200</v>
      </c>
      <c r="I17" s="161">
        <f t="shared" si="0"/>
        <v>-1.5907896622557649E-2</v>
      </c>
      <c r="J17" s="161">
        <f>H17/H11</f>
        <v>9.7523564249565639E-2</v>
      </c>
      <c r="K17" s="79"/>
      <c r="L17" s="79"/>
      <c r="M17" s="159" t="s">
        <v>113</v>
      </c>
      <c r="N17" s="160">
        <v>427</v>
      </c>
      <c r="O17" s="160">
        <v>89</v>
      </c>
      <c r="P17" s="160">
        <v>309</v>
      </c>
      <c r="Q17" s="160">
        <v>460</v>
      </c>
      <c r="R17" s="160">
        <v>643</v>
      </c>
      <c r="S17" s="161">
        <f t="shared" si="1"/>
        <v>0.39782608695652177</v>
      </c>
      <c r="T17" s="161">
        <f>R17/R11</f>
        <v>0.12325091048495304</v>
      </c>
    </row>
    <row r="18" spans="1:20" x14ac:dyDescent="0.25">
      <c r="B18" s="159" t="s">
        <v>116</v>
      </c>
      <c r="C18" s="160">
        <v>14112</v>
      </c>
      <c r="D18" s="160">
        <v>4901</v>
      </c>
      <c r="E18" s="160">
        <v>11986</v>
      </c>
      <c r="F18" s="160">
        <v>17335</v>
      </c>
      <c r="G18" s="160">
        <v>16031</v>
      </c>
      <c r="H18" s="160">
        <v>16262</v>
      </c>
      <c r="I18" s="161">
        <f t="shared" si="0"/>
        <v>1.4409581435967711E-2</v>
      </c>
      <c r="J18" s="161">
        <f>H18/H11</f>
        <v>3.849340295695234E-2</v>
      </c>
      <c r="K18" s="79"/>
      <c r="L18" s="79"/>
      <c r="M18" s="159" t="s">
        <v>116</v>
      </c>
      <c r="N18" s="160">
        <v>405</v>
      </c>
      <c r="O18" s="160">
        <v>213</v>
      </c>
      <c r="P18" s="160">
        <v>325</v>
      </c>
      <c r="Q18" s="160">
        <v>488</v>
      </c>
      <c r="R18" s="160">
        <v>385</v>
      </c>
      <c r="S18" s="161">
        <f t="shared" si="1"/>
        <v>-0.21106557377049184</v>
      </c>
      <c r="T18" s="161">
        <f>R18/R11</f>
        <v>7.3797201456775929E-2</v>
      </c>
    </row>
    <row r="19" spans="1:20" x14ac:dyDescent="0.25">
      <c r="B19" s="159" t="s">
        <v>123</v>
      </c>
      <c r="C19" s="160">
        <v>10903</v>
      </c>
      <c r="D19" s="160">
        <v>451</v>
      </c>
      <c r="E19" s="160">
        <v>14324</v>
      </c>
      <c r="F19" s="160">
        <v>12828</v>
      </c>
      <c r="G19" s="160">
        <v>13515</v>
      </c>
      <c r="H19" s="160">
        <v>12623</v>
      </c>
      <c r="I19" s="161">
        <f t="shared" si="0"/>
        <v>-6.6000739918608997E-2</v>
      </c>
      <c r="J19" s="161">
        <f>H19/H11</f>
        <v>2.9879610473841436E-2</v>
      </c>
      <c r="K19" s="79"/>
      <c r="L19" s="79"/>
      <c r="M19" s="159" t="s">
        <v>123</v>
      </c>
      <c r="N19" s="160">
        <v>89</v>
      </c>
      <c r="O19" s="160">
        <v>5</v>
      </c>
      <c r="P19" s="160">
        <v>129</v>
      </c>
      <c r="Q19" s="160">
        <v>137</v>
      </c>
      <c r="R19" s="160">
        <v>154</v>
      </c>
      <c r="S19" s="161">
        <f t="shared" si="1"/>
        <v>0.12408759124087587</v>
      </c>
      <c r="T19" s="161">
        <f>R19/R11</f>
        <v>2.951888058271037E-2</v>
      </c>
    </row>
    <row r="20" spans="1:20" x14ac:dyDescent="0.25">
      <c r="B20" s="159" t="s">
        <v>119</v>
      </c>
      <c r="C20" s="160">
        <v>12546</v>
      </c>
      <c r="D20" s="160">
        <v>1367</v>
      </c>
      <c r="E20" s="160">
        <v>11804</v>
      </c>
      <c r="F20" s="160">
        <v>12734</v>
      </c>
      <c r="G20" s="160">
        <v>13147</v>
      </c>
      <c r="H20" s="160">
        <v>11962</v>
      </c>
      <c r="I20" s="161">
        <f t="shared" si="0"/>
        <v>-9.0134631474861227E-2</v>
      </c>
      <c r="J20" s="161">
        <f>H20/H11</f>
        <v>2.8314972707604472E-2</v>
      </c>
      <c r="K20" s="79"/>
      <c r="L20" s="79"/>
      <c r="M20" s="159" t="s">
        <v>119</v>
      </c>
      <c r="N20" s="160">
        <v>71</v>
      </c>
      <c r="O20" s="160">
        <v>24</v>
      </c>
      <c r="P20" s="160">
        <v>89</v>
      </c>
      <c r="Q20" s="160">
        <v>81</v>
      </c>
      <c r="R20" s="160">
        <v>171</v>
      </c>
      <c r="S20" s="161">
        <f t="shared" si="1"/>
        <v>1.1111111111111112</v>
      </c>
      <c r="T20" s="161">
        <f>R20/R11</f>
        <v>3.2777458309373203E-2</v>
      </c>
    </row>
    <row r="21" spans="1:20" x14ac:dyDescent="0.25">
      <c r="B21" s="159" t="s">
        <v>128</v>
      </c>
      <c r="C21" s="160">
        <v>10815</v>
      </c>
      <c r="D21" s="160">
        <v>136</v>
      </c>
      <c r="E21" s="160">
        <v>8191</v>
      </c>
      <c r="F21" s="160">
        <v>12291</v>
      </c>
      <c r="G21" s="160">
        <v>9834</v>
      </c>
      <c r="H21" s="160">
        <v>8586</v>
      </c>
      <c r="I21" s="161">
        <f t="shared" si="0"/>
        <v>-0.12690665039658333</v>
      </c>
      <c r="J21" s="161">
        <f>H21/H11</f>
        <v>2.0323721423465307E-2</v>
      </c>
      <c r="K21" s="79"/>
      <c r="L21" s="79"/>
      <c r="M21" s="159" t="s">
        <v>128</v>
      </c>
      <c r="N21" s="160">
        <v>87</v>
      </c>
      <c r="O21" s="160">
        <v>4</v>
      </c>
      <c r="P21" s="160">
        <v>50</v>
      </c>
      <c r="Q21" s="160">
        <v>36</v>
      </c>
      <c r="R21" s="160">
        <v>58</v>
      </c>
      <c r="S21" s="161">
        <f t="shared" si="1"/>
        <v>0.61111111111111116</v>
      </c>
      <c r="T21" s="161">
        <f>R21/R11</f>
        <v>1.1117500479202607E-2</v>
      </c>
    </row>
    <row r="22" spans="1:20" x14ac:dyDescent="0.25">
      <c r="A22" s="163"/>
      <c r="B22" s="159" t="s">
        <v>131</v>
      </c>
      <c r="C22" s="160">
        <v>16794</v>
      </c>
      <c r="D22" s="160">
        <v>728</v>
      </c>
      <c r="E22" s="160">
        <v>7732</v>
      </c>
      <c r="F22" s="160">
        <v>12762</v>
      </c>
      <c r="G22" s="160">
        <v>12673</v>
      </c>
      <c r="H22" s="160">
        <v>9792</v>
      </c>
      <c r="I22" s="161">
        <f t="shared" si="0"/>
        <v>-0.22733370157026744</v>
      </c>
      <c r="J22" s="161">
        <f>H22/H11</f>
        <v>2.3178416046887057E-2</v>
      </c>
      <c r="K22" s="79"/>
      <c r="L22" s="79"/>
      <c r="M22" s="159" t="s">
        <v>131</v>
      </c>
      <c r="N22" s="160">
        <v>30</v>
      </c>
      <c r="O22" s="160">
        <v>7</v>
      </c>
      <c r="P22" s="160">
        <v>37</v>
      </c>
      <c r="Q22" s="160">
        <v>64</v>
      </c>
      <c r="R22" s="160">
        <v>161</v>
      </c>
      <c r="S22" s="161">
        <f t="shared" si="1"/>
        <v>1.515625</v>
      </c>
      <c r="T22" s="161">
        <f>R22/R11</f>
        <v>3.0860647881924479E-2</v>
      </c>
    </row>
    <row r="23" spans="1:20" x14ac:dyDescent="0.25">
      <c r="B23" s="164" t="s">
        <v>145</v>
      </c>
      <c r="C23" s="165">
        <f t="shared" ref="C23:H23" si="2">C15-SUM(C16:C22)</f>
        <v>93771</v>
      </c>
      <c r="D23" s="165">
        <f t="shared" si="2"/>
        <v>12945</v>
      </c>
      <c r="E23" s="165">
        <f t="shared" si="2"/>
        <v>77972</v>
      </c>
      <c r="F23" s="165">
        <f t="shared" si="2"/>
        <v>107290</v>
      </c>
      <c r="G23" s="165">
        <f t="shared" si="2"/>
        <v>111284</v>
      </c>
      <c r="H23" s="165">
        <f t="shared" si="2"/>
        <v>116282</v>
      </c>
      <c r="I23" s="166">
        <f t="shared" si="0"/>
        <v>4.4912116746342656E-2</v>
      </c>
      <c r="J23" s="166">
        <f>H23/H11</f>
        <v>0.27524842471038813</v>
      </c>
      <c r="K23" s="167"/>
      <c r="L23" s="167"/>
      <c r="M23" s="164" t="s">
        <v>145</v>
      </c>
      <c r="N23" s="165">
        <f>N15-SUM(N16:N22)</f>
        <v>672</v>
      </c>
      <c r="O23" s="165">
        <f>O15-SUM(O16:O22)</f>
        <v>198</v>
      </c>
      <c r="P23" s="165">
        <f>P15-SUM(P16:P22)</f>
        <v>538</v>
      </c>
      <c r="Q23" s="165">
        <f>Q15-SUM(Q16:Q22)</f>
        <v>704</v>
      </c>
      <c r="R23" s="165">
        <f>R15-SUM(R16:R22)</f>
        <v>1021</v>
      </c>
      <c r="S23" s="166">
        <f t="shared" si="1"/>
        <v>0.45028409090909083</v>
      </c>
      <c r="T23" s="166">
        <f>R23/R11</f>
        <v>0.19570634464251485</v>
      </c>
    </row>
    <row r="24" spans="1:20" x14ac:dyDescent="0.25">
      <c r="B24" s="151" t="s">
        <v>44</v>
      </c>
      <c r="C24" s="170"/>
      <c r="D24" s="170"/>
      <c r="E24" s="170"/>
      <c r="F24" s="170"/>
      <c r="G24" s="170"/>
      <c r="H24" s="170"/>
      <c r="I24" s="171"/>
      <c r="J24" s="171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2" t="s">
        <v>68</v>
      </c>
      <c r="C25" s="172">
        <v>138100</v>
      </c>
      <c r="D25" s="172">
        <v>15182</v>
      </c>
      <c r="E25" s="172">
        <v>99949</v>
      </c>
      <c r="F25" s="172">
        <v>139602</v>
      </c>
      <c r="G25" s="172">
        <v>150925</v>
      </c>
      <c r="H25" s="172">
        <v>146051</v>
      </c>
      <c r="I25" s="173">
        <f t="shared" ref="I25:I37" si="3">IFERROR(H25/G25-1,"-")</f>
        <v>-3.2294185853900981E-2</v>
      </c>
      <c r="J25" s="173">
        <f>H25/H25</f>
        <v>1</v>
      </c>
    </row>
    <row r="26" spans="1:20" x14ac:dyDescent="0.25">
      <c r="B26" s="155" t="s">
        <v>97</v>
      </c>
      <c r="C26" s="156">
        <v>8778</v>
      </c>
      <c r="D26" s="156">
        <v>5945</v>
      </c>
      <c r="E26" s="156">
        <v>8963</v>
      </c>
      <c r="F26" s="156">
        <v>8728</v>
      </c>
      <c r="G26" s="156">
        <v>7100</v>
      </c>
      <c r="H26" s="156">
        <v>6983</v>
      </c>
      <c r="I26" s="157">
        <f t="shared" si="3"/>
        <v>-1.6478873239436642E-2</v>
      </c>
      <c r="J26" s="157">
        <f>H26/H25</f>
        <v>4.7812065648300935E-2</v>
      </c>
    </row>
    <row r="27" spans="1:20" x14ac:dyDescent="0.25">
      <c r="B27" s="159" t="s">
        <v>103</v>
      </c>
      <c r="C27" s="160">
        <v>4037</v>
      </c>
      <c r="D27" s="160">
        <v>4283</v>
      </c>
      <c r="E27" s="160">
        <v>4231</v>
      </c>
      <c r="F27" s="160">
        <v>3814</v>
      </c>
      <c r="G27" s="160">
        <v>2103</v>
      </c>
      <c r="H27" s="160">
        <v>2694</v>
      </c>
      <c r="I27" s="161">
        <f t="shared" si="3"/>
        <v>0.2810271041369472</v>
      </c>
      <c r="J27" s="161">
        <f>H27/H25</f>
        <v>1.8445611464488431E-2</v>
      </c>
    </row>
    <row r="28" spans="1:20" x14ac:dyDescent="0.25">
      <c r="B28" s="159" t="s">
        <v>100</v>
      </c>
      <c r="C28" s="160">
        <v>4741</v>
      </c>
      <c r="D28" s="160">
        <v>1662</v>
      </c>
      <c r="E28" s="160">
        <v>4732</v>
      </c>
      <c r="F28" s="160">
        <v>4914</v>
      </c>
      <c r="G28" s="160">
        <v>4997</v>
      </c>
      <c r="H28" s="160">
        <v>4289</v>
      </c>
      <c r="I28" s="161">
        <f t="shared" si="3"/>
        <v>-0.14168501100660391</v>
      </c>
      <c r="J28" s="161">
        <f>H28/H25</f>
        <v>2.9366454183812504E-2</v>
      </c>
    </row>
    <row r="29" spans="1:20" x14ac:dyDescent="0.25">
      <c r="B29" s="155" t="s">
        <v>107</v>
      </c>
      <c r="C29" s="156">
        <v>129322</v>
      </c>
      <c r="D29" s="156">
        <v>9237</v>
      </c>
      <c r="E29" s="156">
        <v>90986</v>
      </c>
      <c r="F29" s="156">
        <v>130874</v>
      </c>
      <c r="G29" s="156">
        <v>143825</v>
      </c>
      <c r="H29" s="156">
        <v>139068</v>
      </c>
      <c r="I29" s="157">
        <f t="shared" si="3"/>
        <v>-3.3074917434382067E-2</v>
      </c>
      <c r="J29" s="157">
        <f>H29/H25</f>
        <v>0.95218793435169902</v>
      </c>
    </row>
    <row r="30" spans="1:20" x14ac:dyDescent="0.25">
      <c r="B30" s="159" t="s">
        <v>110</v>
      </c>
      <c r="C30" s="160">
        <v>57691</v>
      </c>
      <c r="D30" s="160">
        <v>767</v>
      </c>
      <c r="E30" s="160">
        <v>35085</v>
      </c>
      <c r="F30" s="160">
        <v>57941</v>
      </c>
      <c r="G30" s="160">
        <v>66660</v>
      </c>
      <c r="H30" s="160">
        <v>67208</v>
      </c>
      <c r="I30" s="161">
        <f t="shared" si="3"/>
        <v>8.2208220822082012E-3</v>
      </c>
      <c r="J30" s="161">
        <f>H30/H25</f>
        <v>0.46016802349864089</v>
      </c>
    </row>
    <row r="31" spans="1:20" x14ac:dyDescent="0.25">
      <c r="B31" s="159" t="s">
        <v>113</v>
      </c>
      <c r="C31" s="160">
        <v>15535</v>
      </c>
      <c r="D31" s="160">
        <v>1359</v>
      </c>
      <c r="E31" s="160">
        <v>9791</v>
      </c>
      <c r="F31" s="160">
        <v>13751</v>
      </c>
      <c r="G31" s="160">
        <v>14835</v>
      </c>
      <c r="H31" s="160">
        <v>14149</v>
      </c>
      <c r="I31" s="161">
        <f t="shared" si="3"/>
        <v>-4.6241995281429027E-2</v>
      </c>
      <c r="J31" s="161">
        <f>H31/H25</f>
        <v>9.6877118266906759E-2</v>
      </c>
    </row>
    <row r="32" spans="1:20" x14ac:dyDescent="0.25">
      <c r="B32" s="159" t="s">
        <v>116</v>
      </c>
      <c r="C32" s="160">
        <v>4457</v>
      </c>
      <c r="D32" s="160">
        <v>1623</v>
      </c>
      <c r="E32" s="160">
        <v>3814</v>
      </c>
      <c r="F32" s="160">
        <v>4809</v>
      </c>
      <c r="G32" s="160">
        <v>5263</v>
      </c>
      <c r="H32" s="160">
        <v>4160</v>
      </c>
      <c r="I32" s="161">
        <f t="shared" si="3"/>
        <v>-0.20957628728861866</v>
      </c>
      <c r="J32" s="161">
        <f>H32/H25</f>
        <v>2.8483201073597579E-2</v>
      </c>
    </row>
    <row r="33" spans="2:10" x14ac:dyDescent="0.25">
      <c r="B33" s="159" t="s">
        <v>123</v>
      </c>
      <c r="C33" s="160">
        <v>4575</v>
      </c>
      <c r="D33" s="160">
        <v>138</v>
      </c>
      <c r="E33" s="160">
        <v>5898</v>
      </c>
      <c r="F33" s="160">
        <v>5387</v>
      </c>
      <c r="G33" s="160">
        <v>5223</v>
      </c>
      <c r="H33" s="160">
        <v>4550</v>
      </c>
      <c r="I33" s="161">
        <f t="shared" si="3"/>
        <v>-0.12885314953092097</v>
      </c>
      <c r="J33" s="161">
        <f>H33/H25</f>
        <v>3.1153501174247353E-2</v>
      </c>
    </row>
    <row r="34" spans="2:10" x14ac:dyDescent="0.25">
      <c r="B34" s="159" t="s">
        <v>119</v>
      </c>
      <c r="C34" s="160">
        <v>6472</v>
      </c>
      <c r="D34" s="160">
        <v>562</v>
      </c>
      <c r="E34" s="160">
        <v>6894</v>
      </c>
      <c r="F34" s="160">
        <v>6261</v>
      </c>
      <c r="G34" s="160">
        <v>6378</v>
      </c>
      <c r="H34" s="160">
        <v>6245</v>
      </c>
      <c r="I34" s="161">
        <f t="shared" si="3"/>
        <v>-2.0852931953590503E-2</v>
      </c>
      <c r="J34" s="161">
        <f>H34/H25</f>
        <v>4.2759036227071369E-2</v>
      </c>
    </row>
    <row r="35" spans="2:10" x14ac:dyDescent="0.25">
      <c r="B35" s="159" t="s">
        <v>128</v>
      </c>
      <c r="C35" s="160">
        <v>4233</v>
      </c>
      <c r="D35" s="160">
        <v>15</v>
      </c>
      <c r="E35" s="160">
        <v>2668</v>
      </c>
      <c r="F35" s="160">
        <v>4139</v>
      </c>
      <c r="G35" s="160">
        <v>3435</v>
      </c>
      <c r="H35" s="160">
        <v>2586</v>
      </c>
      <c r="I35" s="161">
        <f t="shared" si="3"/>
        <v>-0.24716157205240175</v>
      </c>
      <c r="J35" s="161">
        <f>H35/H25</f>
        <v>1.7706143744308494E-2</v>
      </c>
    </row>
    <row r="36" spans="2:10" x14ac:dyDescent="0.25">
      <c r="B36" s="159" t="s">
        <v>131</v>
      </c>
      <c r="C36" s="160">
        <v>5434</v>
      </c>
      <c r="D36" s="160">
        <v>56</v>
      </c>
      <c r="E36" s="160">
        <v>1897</v>
      </c>
      <c r="F36" s="160">
        <v>4811</v>
      </c>
      <c r="G36" s="160">
        <v>4085</v>
      </c>
      <c r="H36" s="160">
        <v>3094</v>
      </c>
      <c r="I36" s="161">
        <f t="shared" si="3"/>
        <v>-0.24259485924112612</v>
      </c>
      <c r="J36" s="161">
        <f>H36/H25</f>
        <v>2.1184380798488198E-2</v>
      </c>
    </row>
    <row r="37" spans="2:10" x14ac:dyDescent="0.25">
      <c r="B37" s="164" t="s">
        <v>145</v>
      </c>
      <c r="C37" s="165">
        <f t="shared" ref="C37:H37" si="4">C29-SUM(C30:C36)</f>
        <v>30925</v>
      </c>
      <c r="D37" s="165">
        <f t="shared" si="4"/>
        <v>4717</v>
      </c>
      <c r="E37" s="165">
        <f t="shared" si="4"/>
        <v>24939</v>
      </c>
      <c r="F37" s="165">
        <f t="shared" si="4"/>
        <v>33775</v>
      </c>
      <c r="G37" s="165">
        <f t="shared" si="4"/>
        <v>37946</v>
      </c>
      <c r="H37" s="165">
        <f t="shared" si="4"/>
        <v>37076</v>
      </c>
      <c r="I37" s="166">
        <f t="shared" si="3"/>
        <v>-2.2927317767353572E-2</v>
      </c>
      <c r="J37" s="166">
        <f>H37/H25</f>
        <v>0.2538565295684384</v>
      </c>
    </row>
    <row r="38" spans="2:10" x14ac:dyDescent="0.25">
      <c r="B38" s="151" t="s">
        <v>45</v>
      </c>
      <c r="C38" s="170"/>
      <c r="D38" s="170"/>
      <c r="E38" s="170"/>
      <c r="F38" s="170"/>
      <c r="G38" s="170"/>
      <c r="H38" s="170"/>
      <c r="I38" s="171"/>
      <c r="J38" s="171"/>
    </row>
    <row r="39" spans="2:10" x14ac:dyDescent="0.25">
      <c r="B39" s="152" t="s">
        <v>68</v>
      </c>
      <c r="C39" s="172">
        <v>102767</v>
      </c>
      <c r="D39" s="172">
        <v>8010</v>
      </c>
      <c r="E39" s="172">
        <v>72992</v>
      </c>
      <c r="F39" s="172">
        <v>102127</v>
      </c>
      <c r="G39" s="172">
        <v>102161</v>
      </c>
      <c r="H39" s="172">
        <v>108758</v>
      </c>
      <c r="I39" s="173">
        <f t="shared" ref="I39:I51" si="5">IFERROR(H39/G39-1,"-")</f>
        <v>6.4574544101956732E-2</v>
      </c>
      <c r="J39" s="173">
        <f>H39/H39</f>
        <v>1</v>
      </c>
    </row>
    <row r="40" spans="2:10" x14ac:dyDescent="0.25">
      <c r="B40" s="155" t="s">
        <v>97</v>
      </c>
      <c r="C40" s="156">
        <v>5572</v>
      </c>
      <c r="D40" s="156">
        <v>1875</v>
      </c>
      <c r="E40" s="156">
        <v>4149</v>
      </c>
      <c r="F40" s="156">
        <v>5690</v>
      </c>
      <c r="G40" s="156">
        <v>4403</v>
      </c>
      <c r="H40" s="156">
        <v>5520</v>
      </c>
      <c r="I40" s="157">
        <f t="shared" si="5"/>
        <v>0.25369066545537144</v>
      </c>
      <c r="J40" s="157">
        <f>H40/H39</f>
        <v>5.0754886996818627E-2</v>
      </c>
    </row>
    <row r="41" spans="2:10" x14ac:dyDescent="0.25">
      <c r="B41" s="159" t="s">
        <v>103</v>
      </c>
      <c r="C41" s="160">
        <v>1922</v>
      </c>
      <c r="D41" s="160">
        <v>1580</v>
      </c>
      <c r="E41" s="160">
        <v>1546</v>
      </c>
      <c r="F41" s="160">
        <v>1425</v>
      </c>
      <c r="G41" s="160">
        <v>1184</v>
      </c>
      <c r="H41" s="160">
        <v>1783</v>
      </c>
      <c r="I41" s="161">
        <f t="shared" si="5"/>
        <v>0.50591216216216206</v>
      </c>
      <c r="J41" s="161">
        <f>H41/H39</f>
        <v>1.6394196289008626E-2</v>
      </c>
    </row>
    <row r="42" spans="2:10" x14ac:dyDescent="0.25">
      <c r="B42" s="159" t="s">
        <v>100</v>
      </c>
      <c r="C42" s="160">
        <v>3650</v>
      </c>
      <c r="D42" s="160">
        <v>295</v>
      </c>
      <c r="E42" s="160">
        <v>2603</v>
      </c>
      <c r="F42" s="160">
        <v>4265</v>
      </c>
      <c r="G42" s="160">
        <v>3219</v>
      </c>
      <c r="H42" s="160">
        <v>3737</v>
      </c>
      <c r="I42" s="161">
        <f t="shared" si="5"/>
        <v>0.16091954022988508</v>
      </c>
      <c r="J42" s="161">
        <f>H42/H39</f>
        <v>3.4360690707809997E-2</v>
      </c>
    </row>
    <row r="43" spans="2:10" x14ac:dyDescent="0.25">
      <c r="B43" s="155" t="s">
        <v>107</v>
      </c>
      <c r="C43" s="156">
        <v>97195</v>
      </c>
      <c r="D43" s="156">
        <v>6135</v>
      </c>
      <c r="E43" s="156">
        <v>68843</v>
      </c>
      <c r="F43" s="156">
        <v>96437</v>
      </c>
      <c r="G43" s="156">
        <v>97758</v>
      </c>
      <c r="H43" s="156">
        <v>103238</v>
      </c>
      <c r="I43" s="157">
        <f t="shared" si="5"/>
        <v>5.6056793305918617E-2</v>
      </c>
      <c r="J43" s="157">
        <f>H43/H39</f>
        <v>0.94924511300318137</v>
      </c>
    </row>
    <row r="44" spans="2:10" x14ac:dyDescent="0.25">
      <c r="B44" s="159" t="s">
        <v>110</v>
      </c>
      <c r="C44" s="160">
        <v>42402</v>
      </c>
      <c r="D44" s="160">
        <v>484</v>
      </c>
      <c r="E44" s="160">
        <v>22981</v>
      </c>
      <c r="F44" s="160">
        <v>38867</v>
      </c>
      <c r="G44" s="160">
        <v>41827</v>
      </c>
      <c r="H44" s="160">
        <v>45798</v>
      </c>
      <c r="I44" s="161">
        <f t="shared" si="5"/>
        <v>9.493867597484873E-2</v>
      </c>
      <c r="J44" s="161">
        <f>H44/H39</f>
        <v>0.42110005700730063</v>
      </c>
    </row>
    <row r="45" spans="2:10" x14ac:dyDescent="0.25">
      <c r="B45" s="159" t="s">
        <v>113</v>
      </c>
      <c r="C45" s="160">
        <v>4685</v>
      </c>
      <c r="D45" s="160">
        <v>536</v>
      </c>
      <c r="E45" s="160">
        <v>3124</v>
      </c>
      <c r="F45" s="160">
        <v>4168</v>
      </c>
      <c r="G45" s="160">
        <v>4030</v>
      </c>
      <c r="H45" s="160">
        <v>4255</v>
      </c>
      <c r="I45" s="161">
        <f t="shared" si="5"/>
        <v>5.583126550868478E-2</v>
      </c>
      <c r="J45" s="161">
        <f>H45/H39</f>
        <v>3.9123558726714358E-2</v>
      </c>
    </row>
    <row r="46" spans="2:10" x14ac:dyDescent="0.25">
      <c r="B46" s="159" t="s">
        <v>116</v>
      </c>
      <c r="C46" s="160">
        <v>2336</v>
      </c>
      <c r="D46" s="160">
        <v>719</v>
      </c>
      <c r="E46" s="160">
        <v>1823</v>
      </c>
      <c r="F46" s="160">
        <v>2209</v>
      </c>
      <c r="G46" s="160">
        <v>2149</v>
      </c>
      <c r="H46" s="160">
        <v>2358</v>
      </c>
      <c r="I46" s="161">
        <f t="shared" si="5"/>
        <v>9.7254536993950591E-2</v>
      </c>
      <c r="J46" s="161">
        <f>H46/H39</f>
        <v>2.1681163684510566E-2</v>
      </c>
    </row>
    <row r="47" spans="2:10" x14ac:dyDescent="0.25">
      <c r="B47" s="159" t="s">
        <v>123</v>
      </c>
      <c r="C47" s="160">
        <v>4476</v>
      </c>
      <c r="D47" s="160">
        <v>187</v>
      </c>
      <c r="E47" s="160">
        <v>4334</v>
      </c>
      <c r="F47" s="160">
        <v>4245</v>
      </c>
      <c r="G47" s="160">
        <v>4309</v>
      </c>
      <c r="H47" s="160">
        <v>3827</v>
      </c>
      <c r="I47" s="161">
        <f t="shared" si="5"/>
        <v>-0.11185889997679277</v>
      </c>
      <c r="J47" s="161">
        <f>H47/H39</f>
        <v>3.5188216039279872E-2</v>
      </c>
    </row>
    <row r="48" spans="2:10" x14ac:dyDescent="0.25">
      <c r="B48" s="159" t="s">
        <v>119</v>
      </c>
      <c r="C48" s="160">
        <v>4296</v>
      </c>
      <c r="D48" s="160">
        <v>284</v>
      </c>
      <c r="E48" s="160">
        <v>2729</v>
      </c>
      <c r="F48" s="160">
        <v>4058</v>
      </c>
      <c r="G48" s="160">
        <v>4254</v>
      </c>
      <c r="H48" s="160">
        <v>3018</v>
      </c>
      <c r="I48" s="161">
        <f t="shared" si="5"/>
        <v>-0.29055007052186177</v>
      </c>
      <c r="J48" s="161">
        <f>H48/H39</f>
        <v>2.7749682781956268E-2</v>
      </c>
    </row>
    <row r="49" spans="2:10" x14ac:dyDescent="0.25">
      <c r="B49" s="159" t="s">
        <v>128</v>
      </c>
      <c r="C49" s="160">
        <v>3686</v>
      </c>
      <c r="D49" s="160">
        <v>75</v>
      </c>
      <c r="E49" s="160">
        <v>3265</v>
      </c>
      <c r="F49" s="160">
        <v>3804</v>
      </c>
      <c r="G49" s="160">
        <v>3499</v>
      </c>
      <c r="H49" s="160">
        <v>3174</v>
      </c>
      <c r="I49" s="161">
        <f t="shared" si="5"/>
        <v>-9.2883681051729061E-2</v>
      </c>
      <c r="J49" s="161">
        <f>H49/H39</f>
        <v>2.918406002317071E-2</v>
      </c>
    </row>
    <row r="50" spans="2:10" x14ac:dyDescent="0.25">
      <c r="B50" s="159" t="s">
        <v>131</v>
      </c>
      <c r="C50" s="160">
        <v>6518</v>
      </c>
      <c r="D50" s="160">
        <v>551</v>
      </c>
      <c r="E50" s="160">
        <v>3828</v>
      </c>
      <c r="F50" s="160">
        <v>4420</v>
      </c>
      <c r="G50" s="160">
        <v>4823</v>
      </c>
      <c r="H50" s="160">
        <v>3438</v>
      </c>
      <c r="I50" s="161">
        <f t="shared" si="5"/>
        <v>-0.28716566452415504</v>
      </c>
      <c r="J50" s="161">
        <f>H50/H39</f>
        <v>3.1611467662148993E-2</v>
      </c>
    </row>
    <row r="51" spans="2:10" x14ac:dyDescent="0.25">
      <c r="B51" s="164" t="s">
        <v>145</v>
      </c>
      <c r="C51" s="165">
        <f t="shared" ref="C51:H51" si="6">C43-SUM(C44:C50)</f>
        <v>28796</v>
      </c>
      <c r="D51" s="165">
        <f t="shared" si="6"/>
        <v>3299</v>
      </c>
      <c r="E51" s="165">
        <f t="shared" si="6"/>
        <v>26759</v>
      </c>
      <c r="F51" s="165">
        <f t="shared" si="6"/>
        <v>34666</v>
      </c>
      <c r="G51" s="165">
        <f t="shared" si="6"/>
        <v>32867</v>
      </c>
      <c r="H51" s="165">
        <f t="shared" si="6"/>
        <v>37370</v>
      </c>
      <c r="I51" s="166">
        <f t="shared" si="5"/>
        <v>0.13700672406973569</v>
      </c>
      <c r="J51" s="166">
        <f>H51/H39</f>
        <v>0.34360690707809999</v>
      </c>
    </row>
    <row r="52" spans="2:10" x14ac:dyDescent="0.25">
      <c r="B52" s="151" t="s">
        <v>46</v>
      </c>
      <c r="C52" s="170"/>
      <c r="D52" s="170"/>
      <c r="E52" s="170"/>
      <c r="F52" s="170"/>
      <c r="G52" s="170"/>
      <c r="H52" s="170"/>
      <c r="I52" s="171"/>
      <c r="J52" s="171"/>
    </row>
    <row r="53" spans="2:10" x14ac:dyDescent="0.25">
      <c r="B53" s="152" t="s">
        <v>68</v>
      </c>
      <c r="C53" s="172">
        <v>3774</v>
      </c>
      <c r="D53" s="172">
        <v>596</v>
      </c>
      <c r="E53" s="172">
        <v>2563</v>
      </c>
      <c r="F53" s="172">
        <v>6916</v>
      </c>
      <c r="G53" s="172">
        <v>4476</v>
      </c>
      <c r="H53" s="172">
        <v>4609</v>
      </c>
      <c r="I53" s="173">
        <f t="shared" ref="I53:I65" si="7">IFERROR(H53/G53-1,"-")</f>
        <v>2.9714030384271561E-2</v>
      </c>
      <c r="J53" s="173">
        <f>H53/H53</f>
        <v>1</v>
      </c>
    </row>
    <row r="54" spans="2:10" x14ac:dyDescent="0.25">
      <c r="B54" s="155" t="s">
        <v>97</v>
      </c>
      <c r="C54" s="156">
        <v>425</v>
      </c>
      <c r="D54" s="156">
        <v>107</v>
      </c>
      <c r="E54" s="156">
        <v>161</v>
      </c>
      <c r="F54" s="156">
        <v>3478</v>
      </c>
      <c r="G54" s="156">
        <v>596</v>
      </c>
      <c r="H54" s="156">
        <v>902</v>
      </c>
      <c r="I54" s="157">
        <f t="shared" si="7"/>
        <v>0.51342281879194629</v>
      </c>
      <c r="J54" s="157">
        <f>H54/H53</f>
        <v>0.19570405727923629</v>
      </c>
    </row>
    <row r="55" spans="2:10" x14ac:dyDescent="0.25">
      <c r="B55" s="159" t="s">
        <v>103</v>
      </c>
      <c r="C55" s="160">
        <v>208</v>
      </c>
      <c r="D55" s="160">
        <v>45</v>
      </c>
      <c r="E55" s="160">
        <v>36</v>
      </c>
      <c r="F55" s="160">
        <v>2737</v>
      </c>
      <c r="G55" s="160">
        <v>279</v>
      </c>
      <c r="H55" s="160">
        <v>397</v>
      </c>
      <c r="I55" s="161">
        <f t="shared" si="7"/>
        <v>0.42293906810035842</v>
      </c>
      <c r="J55" s="161">
        <f>H55/H53</f>
        <v>8.6135821219353439E-2</v>
      </c>
    </row>
    <row r="56" spans="2:10" x14ac:dyDescent="0.25">
      <c r="B56" s="159" t="s">
        <v>100</v>
      </c>
      <c r="C56" s="160">
        <v>217</v>
      </c>
      <c r="D56" s="160">
        <v>62</v>
      </c>
      <c r="E56" s="160">
        <v>125</v>
      </c>
      <c r="F56" s="160">
        <v>741</v>
      </c>
      <c r="G56" s="160">
        <v>317</v>
      </c>
      <c r="H56" s="160">
        <v>505</v>
      </c>
      <c r="I56" s="161">
        <f t="shared" si="7"/>
        <v>0.59305993690851744</v>
      </c>
      <c r="J56" s="161">
        <f>H56/H53</f>
        <v>0.10956823605988283</v>
      </c>
    </row>
    <row r="57" spans="2:10" x14ac:dyDescent="0.25">
      <c r="B57" s="155" t="s">
        <v>107</v>
      </c>
      <c r="C57" s="156">
        <v>3349</v>
      </c>
      <c r="D57" s="156">
        <v>489</v>
      </c>
      <c r="E57" s="156">
        <v>2402</v>
      </c>
      <c r="F57" s="156">
        <v>3438</v>
      </c>
      <c r="G57" s="156">
        <v>3880</v>
      </c>
      <c r="H57" s="156">
        <v>3707</v>
      </c>
      <c r="I57" s="157">
        <f t="shared" si="7"/>
        <v>-4.4587628865979334E-2</v>
      </c>
      <c r="J57" s="157">
        <f>H57/H53</f>
        <v>0.80429594272076377</v>
      </c>
    </row>
    <row r="58" spans="2:10" x14ac:dyDescent="0.25">
      <c r="B58" s="159" t="s">
        <v>110</v>
      </c>
      <c r="C58" s="160">
        <v>852</v>
      </c>
      <c r="D58" s="160">
        <v>19</v>
      </c>
      <c r="E58" s="160">
        <v>648</v>
      </c>
      <c r="F58" s="160">
        <v>943</v>
      </c>
      <c r="G58" s="160">
        <v>917</v>
      </c>
      <c r="H58" s="160">
        <v>1246</v>
      </c>
      <c r="I58" s="161">
        <f t="shared" si="7"/>
        <v>0.35877862595419852</v>
      </c>
      <c r="J58" s="161">
        <f>H58/H53</f>
        <v>0.27034063788240398</v>
      </c>
    </row>
    <row r="59" spans="2:10" x14ac:dyDescent="0.25">
      <c r="B59" s="159" t="s">
        <v>113</v>
      </c>
      <c r="C59" s="160">
        <v>889</v>
      </c>
      <c r="D59" s="160">
        <v>168</v>
      </c>
      <c r="E59" s="160">
        <v>758</v>
      </c>
      <c r="F59" s="160">
        <v>580</v>
      </c>
      <c r="G59" s="160">
        <v>1058</v>
      </c>
      <c r="H59" s="160">
        <v>854</v>
      </c>
      <c r="I59" s="161">
        <f t="shared" si="7"/>
        <v>-0.19281663516068048</v>
      </c>
      <c r="J59" s="161">
        <f>H59/H53</f>
        <v>0.18528965068344544</v>
      </c>
    </row>
    <row r="60" spans="2:10" x14ac:dyDescent="0.25">
      <c r="B60" s="159" t="s">
        <v>116</v>
      </c>
      <c r="C60" s="160">
        <v>181</v>
      </c>
      <c r="D60" s="160">
        <v>42</v>
      </c>
      <c r="E60" s="160">
        <v>117</v>
      </c>
      <c r="F60" s="160">
        <v>348</v>
      </c>
      <c r="G60" s="160">
        <v>271</v>
      </c>
      <c r="H60" s="160">
        <v>191</v>
      </c>
      <c r="I60" s="161">
        <f t="shared" si="7"/>
        <v>-0.29520295202952029</v>
      </c>
      <c r="J60" s="161">
        <f>H60/H53</f>
        <v>4.1440659579084403E-2</v>
      </c>
    </row>
    <row r="61" spans="2:10" x14ac:dyDescent="0.25">
      <c r="B61" s="159" t="s">
        <v>123</v>
      </c>
      <c r="C61" s="160">
        <v>86</v>
      </c>
      <c r="D61" s="160">
        <v>14</v>
      </c>
      <c r="E61" s="160">
        <v>98</v>
      </c>
      <c r="F61" s="160">
        <v>80</v>
      </c>
      <c r="G61" s="160">
        <v>132</v>
      </c>
      <c r="H61" s="160">
        <v>141</v>
      </c>
      <c r="I61" s="161">
        <f t="shared" si="7"/>
        <v>6.8181818181818121E-2</v>
      </c>
      <c r="J61" s="161">
        <f>H61/H53</f>
        <v>3.0592319375135603E-2</v>
      </c>
    </row>
    <row r="62" spans="2:10" x14ac:dyDescent="0.25">
      <c r="B62" s="159" t="s">
        <v>119</v>
      </c>
      <c r="C62" s="160">
        <v>70</v>
      </c>
      <c r="D62" s="160">
        <v>18</v>
      </c>
      <c r="E62" s="160">
        <v>89</v>
      </c>
      <c r="F62" s="160">
        <v>76</v>
      </c>
      <c r="G62" s="160">
        <v>165</v>
      </c>
      <c r="H62" s="160">
        <v>109</v>
      </c>
      <c r="I62" s="161">
        <f t="shared" si="7"/>
        <v>-0.33939393939393936</v>
      </c>
      <c r="J62" s="161">
        <f>H62/H53</f>
        <v>2.3649381644608374E-2</v>
      </c>
    </row>
    <row r="63" spans="2:10" x14ac:dyDescent="0.25">
      <c r="B63" s="159" t="s">
        <v>128</v>
      </c>
      <c r="C63" s="160">
        <v>82</v>
      </c>
      <c r="D63" s="160">
        <v>3</v>
      </c>
      <c r="E63" s="160">
        <v>13</v>
      </c>
      <c r="F63" s="160">
        <v>52</v>
      </c>
      <c r="G63" s="160">
        <v>31</v>
      </c>
      <c r="H63" s="160">
        <v>38</v>
      </c>
      <c r="I63" s="161">
        <f t="shared" si="7"/>
        <v>0.22580645161290325</v>
      </c>
      <c r="J63" s="161">
        <f>H63/H53</f>
        <v>8.2447385550010847E-3</v>
      </c>
    </row>
    <row r="64" spans="2:10" x14ac:dyDescent="0.25">
      <c r="B64" s="159" t="s">
        <v>131</v>
      </c>
      <c r="C64" s="160">
        <v>120</v>
      </c>
      <c r="D64" s="160">
        <v>2</v>
      </c>
      <c r="E64" s="160">
        <v>29</v>
      </c>
      <c r="F64" s="160">
        <v>48</v>
      </c>
      <c r="G64" s="160">
        <v>15</v>
      </c>
      <c r="H64" s="160">
        <v>53</v>
      </c>
      <c r="I64" s="161">
        <f t="shared" si="7"/>
        <v>2.5333333333333332</v>
      </c>
      <c r="J64" s="161">
        <f>H64/H53</f>
        <v>1.1499240616185723E-2</v>
      </c>
    </row>
    <row r="65" spans="2:10" x14ac:dyDescent="0.25">
      <c r="B65" s="164" t="s">
        <v>145</v>
      </c>
      <c r="C65" s="165">
        <f t="shared" ref="C65:H65" si="8">C57-SUM(C58:C64)</f>
        <v>1069</v>
      </c>
      <c r="D65" s="165">
        <f t="shared" si="8"/>
        <v>223</v>
      </c>
      <c r="E65" s="165">
        <f t="shared" si="8"/>
        <v>650</v>
      </c>
      <c r="F65" s="165">
        <f t="shared" si="8"/>
        <v>1311</v>
      </c>
      <c r="G65" s="165">
        <f t="shared" si="8"/>
        <v>1291</v>
      </c>
      <c r="H65" s="165">
        <f t="shared" si="8"/>
        <v>1075</v>
      </c>
      <c r="I65" s="166">
        <f t="shared" si="7"/>
        <v>-0.16731216111541436</v>
      </c>
      <c r="J65" s="166">
        <f>H65/H53</f>
        <v>0.23323931438489912</v>
      </c>
    </row>
    <row r="66" spans="2:10" x14ac:dyDescent="0.25">
      <c r="B66" s="151" t="s">
        <v>47</v>
      </c>
      <c r="C66" s="170"/>
      <c r="D66" s="170"/>
      <c r="E66" s="170"/>
      <c r="F66" s="170"/>
      <c r="G66" s="170"/>
      <c r="H66" s="170"/>
      <c r="I66" s="171"/>
      <c r="J66" s="171"/>
    </row>
    <row r="67" spans="2:10" x14ac:dyDescent="0.25">
      <c r="B67" s="152" t="s">
        <v>68</v>
      </c>
      <c r="C67" s="172">
        <v>9813</v>
      </c>
      <c r="D67" s="172">
        <v>1197</v>
      </c>
      <c r="E67" s="172">
        <v>9896</v>
      </c>
      <c r="F67" s="172">
        <v>17947</v>
      </c>
      <c r="G67" s="172">
        <v>15841</v>
      </c>
      <c r="H67" s="172">
        <v>14788</v>
      </c>
      <c r="I67" s="173">
        <f t="shared" ref="I67:I79" si="9">IFERROR(H67/G67-1,"-")</f>
        <v>-6.6473076194684677E-2</v>
      </c>
      <c r="J67" s="173">
        <f>H67/H67</f>
        <v>1</v>
      </c>
    </row>
    <row r="68" spans="2:10" x14ac:dyDescent="0.25">
      <c r="B68" s="155" t="s">
        <v>97</v>
      </c>
      <c r="C68" s="156">
        <v>2373</v>
      </c>
      <c r="D68" s="156">
        <v>570</v>
      </c>
      <c r="E68" s="156">
        <v>2005</v>
      </c>
      <c r="F68" s="156">
        <v>2787</v>
      </c>
      <c r="G68" s="156">
        <v>2799</v>
      </c>
      <c r="H68" s="156">
        <v>2131</v>
      </c>
      <c r="I68" s="157">
        <f t="shared" si="9"/>
        <v>-0.23865666309396216</v>
      </c>
      <c r="J68" s="157">
        <f>H68/H67</f>
        <v>0.14410332702190964</v>
      </c>
    </row>
    <row r="69" spans="2:10" x14ac:dyDescent="0.25">
      <c r="B69" s="159" t="s">
        <v>103</v>
      </c>
      <c r="C69" s="160">
        <v>790</v>
      </c>
      <c r="D69" s="160">
        <v>562</v>
      </c>
      <c r="E69" s="160">
        <v>1209</v>
      </c>
      <c r="F69" s="160">
        <v>2239</v>
      </c>
      <c r="G69" s="160">
        <v>1837</v>
      </c>
      <c r="H69" s="160">
        <v>407</v>
      </c>
      <c r="I69" s="161">
        <f t="shared" si="9"/>
        <v>-0.77844311377245512</v>
      </c>
      <c r="J69" s="161">
        <f>H69/H67</f>
        <v>2.7522315390857453E-2</v>
      </c>
    </row>
    <row r="70" spans="2:10" x14ac:dyDescent="0.25">
      <c r="B70" s="159" t="s">
        <v>100</v>
      </c>
      <c r="C70" s="160">
        <v>1583</v>
      </c>
      <c r="D70" s="160">
        <v>8</v>
      </c>
      <c r="E70" s="160">
        <v>796</v>
      </c>
      <c r="F70" s="160">
        <v>548</v>
      </c>
      <c r="G70" s="160">
        <v>962</v>
      </c>
      <c r="H70" s="160">
        <v>1724</v>
      </c>
      <c r="I70" s="161">
        <f t="shared" si="9"/>
        <v>0.79209979209979209</v>
      </c>
      <c r="J70" s="161">
        <f>H70/H67</f>
        <v>0.11658101163105221</v>
      </c>
    </row>
    <row r="71" spans="2:10" x14ac:dyDescent="0.25">
      <c r="B71" s="155" t="s">
        <v>107</v>
      </c>
      <c r="C71" s="156">
        <v>7440</v>
      </c>
      <c r="D71" s="156">
        <v>627</v>
      </c>
      <c r="E71" s="156">
        <v>7891</v>
      </c>
      <c r="F71" s="156">
        <v>15160</v>
      </c>
      <c r="G71" s="156">
        <v>13042</v>
      </c>
      <c r="H71" s="156">
        <v>12657</v>
      </c>
      <c r="I71" s="157">
        <f t="shared" si="9"/>
        <v>-2.9520012268057005E-2</v>
      </c>
      <c r="J71" s="157">
        <f>H71/H67</f>
        <v>0.85589667297809036</v>
      </c>
    </row>
    <row r="72" spans="2:10" x14ac:dyDescent="0.25">
      <c r="B72" s="159" t="s">
        <v>110</v>
      </c>
      <c r="C72" s="160">
        <v>2400</v>
      </c>
      <c r="D72" s="160">
        <v>4</v>
      </c>
      <c r="E72" s="160">
        <v>1707</v>
      </c>
      <c r="F72" s="160">
        <v>4748</v>
      </c>
      <c r="G72" s="160">
        <v>6517</v>
      </c>
      <c r="H72" s="160">
        <v>5283</v>
      </c>
      <c r="I72" s="161">
        <f t="shared" si="9"/>
        <v>-0.18935092834126133</v>
      </c>
      <c r="J72" s="161">
        <f>H72/H67</f>
        <v>0.35724912090884503</v>
      </c>
    </row>
    <row r="73" spans="2:10" x14ac:dyDescent="0.25">
      <c r="B73" s="159" t="s">
        <v>113</v>
      </c>
      <c r="C73" s="160">
        <v>846</v>
      </c>
      <c r="D73" s="160">
        <v>101</v>
      </c>
      <c r="E73" s="160">
        <v>371</v>
      </c>
      <c r="F73" s="160">
        <v>883</v>
      </c>
      <c r="G73" s="160">
        <v>1186</v>
      </c>
      <c r="H73" s="160">
        <v>1034</v>
      </c>
      <c r="I73" s="161">
        <f t="shared" si="9"/>
        <v>-0.12816188870151768</v>
      </c>
      <c r="J73" s="161">
        <f>H73/H67</f>
        <v>6.9921558020016233E-2</v>
      </c>
    </row>
    <row r="74" spans="2:10" x14ac:dyDescent="0.25">
      <c r="B74" s="159" t="s">
        <v>116</v>
      </c>
      <c r="C74" s="160">
        <v>1284</v>
      </c>
      <c r="D74" s="160">
        <v>48</v>
      </c>
      <c r="E74" s="160">
        <v>1189</v>
      </c>
      <c r="F74" s="160">
        <v>2179</v>
      </c>
      <c r="G74" s="160">
        <v>417</v>
      </c>
      <c r="H74" s="160">
        <v>658</v>
      </c>
      <c r="I74" s="161">
        <f t="shared" si="9"/>
        <v>0.57793764988009588</v>
      </c>
      <c r="J74" s="161">
        <f>H74/H67</f>
        <v>4.4495536921828512E-2</v>
      </c>
    </row>
    <row r="75" spans="2:10" x14ac:dyDescent="0.25">
      <c r="B75" s="159" t="s">
        <v>123</v>
      </c>
      <c r="C75" s="160">
        <v>55</v>
      </c>
      <c r="D75" s="160">
        <v>0</v>
      </c>
      <c r="E75" s="160">
        <v>837</v>
      </c>
      <c r="F75" s="160">
        <v>386</v>
      </c>
      <c r="G75" s="160">
        <v>605</v>
      </c>
      <c r="H75" s="160">
        <v>580</v>
      </c>
      <c r="I75" s="161">
        <f t="shared" si="9"/>
        <v>-4.132231404958675E-2</v>
      </c>
      <c r="J75" s="161">
        <f>H75/H67</f>
        <v>3.9220989991885315E-2</v>
      </c>
    </row>
    <row r="76" spans="2:10" x14ac:dyDescent="0.25">
      <c r="B76" s="159" t="s">
        <v>119</v>
      </c>
      <c r="C76" s="160">
        <v>146</v>
      </c>
      <c r="D76" s="160">
        <v>151</v>
      </c>
      <c r="E76" s="160">
        <v>210</v>
      </c>
      <c r="F76" s="160">
        <v>293</v>
      </c>
      <c r="G76" s="160">
        <v>171</v>
      </c>
      <c r="H76" s="160">
        <v>266</v>
      </c>
      <c r="I76" s="161">
        <f t="shared" si="9"/>
        <v>0.55555555555555558</v>
      </c>
      <c r="J76" s="161">
        <f>H76/H67</f>
        <v>1.7987557479037058E-2</v>
      </c>
    </row>
    <row r="77" spans="2:10" x14ac:dyDescent="0.25">
      <c r="B77" s="159" t="s">
        <v>128</v>
      </c>
      <c r="C77" s="160">
        <v>276</v>
      </c>
      <c r="D77" s="160">
        <v>0</v>
      </c>
      <c r="E77" s="160">
        <v>480</v>
      </c>
      <c r="F77" s="160">
        <v>1197</v>
      </c>
      <c r="G77" s="160">
        <v>268</v>
      </c>
      <c r="H77" s="160">
        <v>408</v>
      </c>
      <c r="I77" s="161">
        <f t="shared" si="9"/>
        <v>0.52238805970149249</v>
      </c>
      <c r="J77" s="161">
        <f>H77/H67</f>
        <v>2.7589937787395186E-2</v>
      </c>
    </row>
    <row r="78" spans="2:10" x14ac:dyDescent="0.25">
      <c r="B78" s="159" t="s">
        <v>131</v>
      </c>
      <c r="C78" s="160">
        <v>319</v>
      </c>
      <c r="D78" s="160">
        <v>0</v>
      </c>
      <c r="E78" s="160">
        <v>164</v>
      </c>
      <c r="F78" s="160">
        <v>310</v>
      </c>
      <c r="G78" s="160">
        <v>502</v>
      </c>
      <c r="H78" s="160">
        <v>598</v>
      </c>
      <c r="I78" s="161">
        <f t="shared" si="9"/>
        <v>0.19123505976095623</v>
      </c>
      <c r="J78" s="161">
        <f>H78/H67</f>
        <v>4.0438193129564509E-2</v>
      </c>
    </row>
    <row r="79" spans="2:10" x14ac:dyDescent="0.25">
      <c r="B79" s="164" t="s">
        <v>145</v>
      </c>
      <c r="C79" s="165">
        <f t="shared" ref="C79:H79" si="10">C71-SUM(C72:C78)</f>
        <v>2114</v>
      </c>
      <c r="D79" s="165">
        <f t="shared" si="10"/>
        <v>323</v>
      </c>
      <c r="E79" s="165">
        <f t="shared" si="10"/>
        <v>2933</v>
      </c>
      <c r="F79" s="165">
        <f t="shared" si="10"/>
        <v>5164</v>
      </c>
      <c r="G79" s="165">
        <f t="shared" si="10"/>
        <v>3376</v>
      </c>
      <c r="H79" s="165">
        <f t="shared" si="10"/>
        <v>3830</v>
      </c>
      <c r="I79" s="166">
        <f t="shared" si="9"/>
        <v>0.13447867298578209</v>
      </c>
      <c r="J79" s="166">
        <f>H79/H67</f>
        <v>0.25899377873951851</v>
      </c>
    </row>
    <row r="80" spans="2:10" x14ac:dyDescent="0.25">
      <c r="B80" s="151" t="s">
        <v>48</v>
      </c>
      <c r="C80" s="170"/>
      <c r="D80" s="170"/>
      <c r="E80" s="170"/>
      <c r="F80" s="170"/>
      <c r="G80" s="170"/>
      <c r="H80" s="170"/>
      <c r="I80" s="171"/>
      <c r="J80" s="171"/>
    </row>
    <row r="81" spans="2:10" x14ac:dyDescent="0.25">
      <c r="B81" s="152" t="s">
        <v>68</v>
      </c>
      <c r="C81" s="172">
        <v>61311</v>
      </c>
      <c r="D81" s="172">
        <v>4603</v>
      </c>
      <c r="E81" s="172">
        <v>36105</v>
      </c>
      <c r="F81" s="172">
        <v>60088</v>
      </c>
      <c r="G81" s="172">
        <v>64481</v>
      </c>
      <c r="H81" s="172">
        <v>65410</v>
      </c>
      <c r="I81" s="173">
        <f t="shared" ref="I81:I93" si="11">IFERROR(H81/G81-1,"-")</f>
        <v>1.4407344799243216E-2</v>
      </c>
      <c r="J81" s="173">
        <f>H81/H81</f>
        <v>1</v>
      </c>
    </row>
    <row r="82" spans="2:10" x14ac:dyDescent="0.25">
      <c r="B82" s="155" t="s">
        <v>97</v>
      </c>
      <c r="C82" s="156">
        <v>19992</v>
      </c>
      <c r="D82" s="156">
        <v>2136</v>
      </c>
      <c r="E82" s="156">
        <v>12392</v>
      </c>
      <c r="F82" s="156">
        <v>18745</v>
      </c>
      <c r="G82" s="156">
        <v>17189</v>
      </c>
      <c r="H82" s="156">
        <v>18625</v>
      </c>
      <c r="I82" s="157">
        <f t="shared" si="11"/>
        <v>8.3541799988364751E-2</v>
      </c>
      <c r="J82" s="157">
        <f>H82/H81</f>
        <v>0.28474239412933799</v>
      </c>
    </row>
    <row r="83" spans="2:10" x14ac:dyDescent="0.25">
      <c r="B83" s="159" t="s">
        <v>103</v>
      </c>
      <c r="C83" s="160">
        <v>3543</v>
      </c>
      <c r="D83" s="160">
        <v>1101</v>
      </c>
      <c r="E83" s="160">
        <v>3148</v>
      </c>
      <c r="F83" s="160">
        <v>3614</v>
      </c>
      <c r="G83" s="160">
        <v>3298</v>
      </c>
      <c r="H83" s="160">
        <v>3813</v>
      </c>
      <c r="I83" s="161">
        <f t="shared" si="11"/>
        <v>0.15615524560339589</v>
      </c>
      <c r="J83" s="161">
        <f>H83/H81</f>
        <v>5.829383886255924E-2</v>
      </c>
    </row>
    <row r="84" spans="2:10" x14ac:dyDescent="0.25">
      <c r="B84" s="159" t="s">
        <v>100</v>
      </c>
      <c r="C84" s="160">
        <v>16449</v>
      </c>
      <c r="D84" s="160">
        <v>1035</v>
      </c>
      <c r="E84" s="160">
        <v>9244</v>
      </c>
      <c r="F84" s="160">
        <v>15131</v>
      </c>
      <c r="G84" s="160">
        <v>13891</v>
      </c>
      <c r="H84" s="160">
        <v>14812</v>
      </c>
      <c r="I84" s="161">
        <f t="shared" si="11"/>
        <v>6.6301922107839584E-2</v>
      </c>
      <c r="J84" s="161">
        <f>H84/H81</f>
        <v>0.22644855526677879</v>
      </c>
    </row>
    <row r="85" spans="2:10" x14ac:dyDescent="0.25">
      <c r="B85" s="155" t="s">
        <v>107</v>
      </c>
      <c r="C85" s="156">
        <v>41319</v>
      </c>
      <c r="D85" s="156">
        <v>2467</v>
      </c>
      <c r="E85" s="156">
        <v>23713</v>
      </c>
      <c r="F85" s="156">
        <v>41343</v>
      </c>
      <c r="G85" s="156">
        <v>47292</v>
      </c>
      <c r="H85" s="156">
        <v>46785</v>
      </c>
      <c r="I85" s="157">
        <f t="shared" si="11"/>
        <v>-1.0720629281908201E-2</v>
      </c>
      <c r="J85" s="157">
        <f>H85/H81</f>
        <v>0.71525760587066201</v>
      </c>
    </row>
    <row r="86" spans="2:10" x14ac:dyDescent="0.25">
      <c r="B86" s="159" t="s">
        <v>110</v>
      </c>
      <c r="C86" s="160">
        <v>7157</v>
      </c>
      <c r="D86" s="160">
        <v>221</v>
      </c>
      <c r="E86" s="160">
        <v>2891</v>
      </c>
      <c r="F86" s="160">
        <v>7281</v>
      </c>
      <c r="G86" s="160">
        <v>9178</v>
      </c>
      <c r="H86" s="160">
        <v>8953</v>
      </c>
      <c r="I86" s="161">
        <f t="shared" si="11"/>
        <v>-2.4515144911745446E-2</v>
      </c>
      <c r="J86" s="161">
        <f>H86/H81</f>
        <v>0.13687509555113897</v>
      </c>
    </row>
    <row r="87" spans="2:10" x14ac:dyDescent="0.25">
      <c r="B87" s="159" t="s">
        <v>113</v>
      </c>
      <c r="C87" s="160">
        <v>14156</v>
      </c>
      <c r="D87" s="160">
        <v>532</v>
      </c>
      <c r="E87" s="160">
        <v>7114</v>
      </c>
      <c r="F87" s="160">
        <v>12895</v>
      </c>
      <c r="G87" s="160">
        <v>14175</v>
      </c>
      <c r="H87" s="160">
        <v>14162</v>
      </c>
      <c r="I87" s="161">
        <f t="shared" si="11"/>
        <v>-9.1710758377427926E-4</v>
      </c>
      <c r="J87" s="161">
        <f>H87/H81</f>
        <v>0.21651123681394283</v>
      </c>
    </row>
    <row r="88" spans="2:10" x14ac:dyDescent="0.25">
      <c r="B88" s="159" t="s">
        <v>116</v>
      </c>
      <c r="C88" s="160">
        <v>2065</v>
      </c>
      <c r="D88" s="160">
        <v>561</v>
      </c>
      <c r="E88" s="160">
        <v>1736</v>
      </c>
      <c r="F88" s="160">
        <v>3060</v>
      </c>
      <c r="G88" s="160">
        <v>3566</v>
      </c>
      <c r="H88" s="160">
        <v>3619</v>
      </c>
      <c r="I88" s="161">
        <f t="shared" si="11"/>
        <v>1.4862591138530501E-2</v>
      </c>
      <c r="J88" s="161">
        <f>H88/H81</f>
        <v>5.5327931508943586E-2</v>
      </c>
    </row>
    <row r="89" spans="2:10" x14ac:dyDescent="0.25">
      <c r="B89" s="159" t="s">
        <v>123</v>
      </c>
      <c r="C89" s="160">
        <v>543</v>
      </c>
      <c r="D89" s="160">
        <v>25</v>
      </c>
      <c r="E89" s="160">
        <v>1010</v>
      </c>
      <c r="F89" s="160">
        <v>878</v>
      </c>
      <c r="G89" s="160">
        <v>1284</v>
      </c>
      <c r="H89" s="160">
        <v>1405</v>
      </c>
      <c r="I89" s="161">
        <f t="shared" si="11"/>
        <v>9.4236760124610575E-2</v>
      </c>
      <c r="J89" s="161">
        <f>H89/H81</f>
        <v>2.14798960403608E-2</v>
      </c>
    </row>
    <row r="90" spans="2:10" x14ac:dyDescent="0.25">
      <c r="B90" s="159" t="s">
        <v>119</v>
      </c>
      <c r="C90" s="160">
        <v>433</v>
      </c>
      <c r="D90" s="160">
        <v>79</v>
      </c>
      <c r="E90" s="160">
        <v>563</v>
      </c>
      <c r="F90" s="160">
        <v>577</v>
      </c>
      <c r="G90" s="160">
        <v>552</v>
      </c>
      <c r="H90" s="160">
        <v>792</v>
      </c>
      <c r="I90" s="161">
        <f t="shared" si="11"/>
        <v>0.43478260869565211</v>
      </c>
      <c r="J90" s="161">
        <f>H90/H81</f>
        <v>1.2108240330224736E-2</v>
      </c>
    </row>
    <row r="91" spans="2:10" x14ac:dyDescent="0.25">
      <c r="B91" s="159" t="s">
        <v>128</v>
      </c>
      <c r="C91" s="160">
        <v>1251</v>
      </c>
      <c r="D91" s="160">
        <v>13</v>
      </c>
      <c r="E91" s="160">
        <v>889</v>
      </c>
      <c r="F91" s="160">
        <v>1686</v>
      </c>
      <c r="G91" s="160">
        <v>1354</v>
      </c>
      <c r="H91" s="160">
        <v>1213</v>
      </c>
      <c r="I91" s="161">
        <f t="shared" si="11"/>
        <v>-0.104135893648449</v>
      </c>
      <c r="J91" s="161">
        <f>H91/H81</f>
        <v>1.8544565051215409E-2</v>
      </c>
    </row>
    <row r="92" spans="2:10" x14ac:dyDescent="0.25">
      <c r="B92" s="159" t="s">
        <v>131</v>
      </c>
      <c r="C92" s="160">
        <v>2201</v>
      </c>
      <c r="D92" s="160">
        <v>74</v>
      </c>
      <c r="E92" s="160">
        <v>919</v>
      </c>
      <c r="F92" s="160">
        <v>1727</v>
      </c>
      <c r="G92" s="160">
        <v>1751</v>
      </c>
      <c r="H92" s="160">
        <v>1414</v>
      </c>
      <c r="I92" s="161">
        <f t="shared" si="11"/>
        <v>-0.19246145059965736</v>
      </c>
      <c r="J92" s="161">
        <f>H92/H81</f>
        <v>2.1617489680476991E-2</v>
      </c>
    </row>
    <row r="93" spans="2:10" x14ac:dyDescent="0.25">
      <c r="B93" s="164" t="s">
        <v>145</v>
      </c>
      <c r="C93" s="165">
        <f t="shared" ref="C93:H93" si="12">C85-SUM(C86:C92)</f>
        <v>13513</v>
      </c>
      <c r="D93" s="165">
        <f t="shared" si="12"/>
        <v>962</v>
      </c>
      <c r="E93" s="165">
        <f t="shared" si="12"/>
        <v>8591</v>
      </c>
      <c r="F93" s="165">
        <f t="shared" si="12"/>
        <v>13239</v>
      </c>
      <c r="G93" s="165">
        <f t="shared" si="12"/>
        <v>15432</v>
      </c>
      <c r="H93" s="165">
        <f t="shared" si="12"/>
        <v>15227</v>
      </c>
      <c r="I93" s="166">
        <f t="shared" si="11"/>
        <v>-1.3284085018144154E-2</v>
      </c>
      <c r="J93" s="166">
        <f>H93/H81</f>
        <v>0.23279315089435865</v>
      </c>
    </row>
    <row r="94" spans="2:10" x14ac:dyDescent="0.25">
      <c r="B94" s="151" t="s">
        <v>49</v>
      </c>
      <c r="C94" s="170"/>
      <c r="D94" s="170"/>
      <c r="E94" s="170"/>
      <c r="F94" s="170"/>
      <c r="G94" s="170"/>
      <c r="H94" s="170"/>
      <c r="I94" s="171"/>
      <c r="J94" s="171"/>
    </row>
    <row r="95" spans="2:10" x14ac:dyDescent="0.25">
      <c r="B95" s="152" t="s">
        <v>68</v>
      </c>
      <c r="C95" s="172">
        <v>5197</v>
      </c>
      <c r="D95" s="172">
        <v>1146</v>
      </c>
      <c r="E95" s="172">
        <v>3527</v>
      </c>
      <c r="F95" s="172">
        <v>5390</v>
      </c>
      <c r="G95" s="172">
        <v>5217</v>
      </c>
      <c r="H95" s="172">
        <v>5311</v>
      </c>
      <c r="I95" s="173">
        <f t="shared" ref="I95:I107" si="13">IFERROR(H95/G95-1,"-")</f>
        <v>1.8018018018018056E-2</v>
      </c>
      <c r="J95" s="173">
        <f>H95/H95</f>
        <v>1</v>
      </c>
    </row>
    <row r="96" spans="2:10" x14ac:dyDescent="0.25">
      <c r="B96" s="155" t="s">
        <v>97</v>
      </c>
      <c r="C96" s="156">
        <v>3059</v>
      </c>
      <c r="D96" s="156">
        <v>582</v>
      </c>
      <c r="E96" s="156">
        <v>1773</v>
      </c>
      <c r="F96" s="156">
        <v>3042</v>
      </c>
      <c r="G96" s="156">
        <v>2177</v>
      </c>
      <c r="H96" s="156">
        <v>2652</v>
      </c>
      <c r="I96" s="157">
        <f t="shared" si="13"/>
        <v>0.21819016995865881</v>
      </c>
      <c r="J96" s="157">
        <f>H96/H95</f>
        <v>0.49934099039728863</v>
      </c>
    </row>
    <row r="97" spans="2:10" x14ac:dyDescent="0.25">
      <c r="B97" s="159" t="s">
        <v>103</v>
      </c>
      <c r="C97" s="160">
        <v>1851</v>
      </c>
      <c r="D97" s="160">
        <v>279</v>
      </c>
      <c r="E97" s="160">
        <v>734</v>
      </c>
      <c r="F97" s="160">
        <v>1485</v>
      </c>
      <c r="G97" s="160">
        <v>732</v>
      </c>
      <c r="H97" s="160">
        <v>900</v>
      </c>
      <c r="I97" s="161">
        <f t="shared" si="13"/>
        <v>0.22950819672131151</v>
      </c>
      <c r="J97" s="161">
        <f>H97/H95</f>
        <v>0.16945961212577668</v>
      </c>
    </row>
    <row r="98" spans="2:10" x14ac:dyDescent="0.25">
      <c r="B98" s="159" t="s">
        <v>100</v>
      </c>
      <c r="C98" s="160">
        <v>1208</v>
      </c>
      <c r="D98" s="160">
        <v>303</v>
      </c>
      <c r="E98" s="160">
        <v>1039</v>
      </c>
      <c r="F98" s="160">
        <v>1557</v>
      </c>
      <c r="G98" s="160">
        <v>1445</v>
      </c>
      <c r="H98" s="160">
        <v>1752</v>
      </c>
      <c r="I98" s="161">
        <f t="shared" si="13"/>
        <v>0.21245674740484422</v>
      </c>
      <c r="J98" s="161">
        <f>H98/H95</f>
        <v>0.32988137827151198</v>
      </c>
    </row>
    <row r="99" spans="2:10" x14ac:dyDescent="0.25">
      <c r="B99" s="155" t="s">
        <v>107</v>
      </c>
      <c r="C99" s="156">
        <v>2138</v>
      </c>
      <c r="D99" s="156">
        <v>564</v>
      </c>
      <c r="E99" s="156">
        <v>1754</v>
      </c>
      <c r="F99" s="156">
        <v>2348</v>
      </c>
      <c r="G99" s="156">
        <v>3040</v>
      </c>
      <c r="H99" s="156">
        <v>2659</v>
      </c>
      <c r="I99" s="157">
        <f t="shared" si="13"/>
        <v>-0.12532894736842104</v>
      </c>
      <c r="J99" s="157">
        <f>H99/H95</f>
        <v>0.50065900960271137</v>
      </c>
    </row>
    <row r="100" spans="2:10" x14ac:dyDescent="0.25">
      <c r="B100" s="159" t="s">
        <v>110</v>
      </c>
      <c r="C100" s="160">
        <v>357</v>
      </c>
      <c r="D100" s="160">
        <v>24</v>
      </c>
      <c r="E100" s="160">
        <v>277</v>
      </c>
      <c r="F100" s="160">
        <v>378</v>
      </c>
      <c r="G100" s="160">
        <v>447</v>
      </c>
      <c r="H100" s="160">
        <v>393</v>
      </c>
      <c r="I100" s="161">
        <f t="shared" si="13"/>
        <v>-0.12080536912751683</v>
      </c>
      <c r="J100" s="161">
        <f>H100/H95</f>
        <v>7.3997363961589152E-2</v>
      </c>
    </row>
    <row r="101" spans="2:10" x14ac:dyDescent="0.25">
      <c r="B101" s="159" t="s">
        <v>113</v>
      </c>
      <c r="C101" s="160">
        <v>427</v>
      </c>
      <c r="D101" s="160">
        <v>89</v>
      </c>
      <c r="E101" s="160">
        <v>309</v>
      </c>
      <c r="F101" s="160">
        <v>460</v>
      </c>
      <c r="G101" s="160">
        <v>643</v>
      </c>
      <c r="H101" s="160">
        <v>526</v>
      </c>
      <c r="I101" s="161">
        <f t="shared" si="13"/>
        <v>-0.18195956454121309</v>
      </c>
      <c r="J101" s="161">
        <f>H101/H95</f>
        <v>9.9039728864620605E-2</v>
      </c>
    </row>
    <row r="102" spans="2:10" x14ac:dyDescent="0.25">
      <c r="B102" s="159" t="s">
        <v>116</v>
      </c>
      <c r="C102" s="160">
        <v>405</v>
      </c>
      <c r="D102" s="160">
        <v>213</v>
      </c>
      <c r="E102" s="160">
        <v>325</v>
      </c>
      <c r="F102" s="160">
        <v>488</v>
      </c>
      <c r="G102" s="160">
        <v>385</v>
      </c>
      <c r="H102" s="160">
        <v>398</v>
      </c>
      <c r="I102" s="161">
        <f t="shared" si="13"/>
        <v>3.3766233766233666E-2</v>
      </c>
      <c r="J102" s="161">
        <f>H102/H95</f>
        <v>7.4938806251176798E-2</v>
      </c>
    </row>
    <row r="103" spans="2:10" x14ac:dyDescent="0.25">
      <c r="B103" s="159" t="s">
        <v>123</v>
      </c>
      <c r="C103" s="160">
        <v>89</v>
      </c>
      <c r="D103" s="160">
        <v>5</v>
      </c>
      <c r="E103" s="160">
        <v>129</v>
      </c>
      <c r="F103" s="160">
        <v>137</v>
      </c>
      <c r="G103" s="160">
        <v>154</v>
      </c>
      <c r="H103" s="160">
        <v>182</v>
      </c>
      <c r="I103" s="161">
        <f t="shared" si="13"/>
        <v>0.18181818181818188</v>
      </c>
      <c r="J103" s="161">
        <f>H103/H95</f>
        <v>3.4268499340990397E-2</v>
      </c>
    </row>
    <row r="104" spans="2:10" x14ac:dyDescent="0.25">
      <c r="B104" s="159" t="s">
        <v>119</v>
      </c>
      <c r="C104" s="160">
        <v>71</v>
      </c>
      <c r="D104" s="160">
        <v>24</v>
      </c>
      <c r="E104" s="160">
        <v>89</v>
      </c>
      <c r="F104" s="160">
        <v>81</v>
      </c>
      <c r="G104" s="160">
        <v>171</v>
      </c>
      <c r="H104" s="160">
        <v>130</v>
      </c>
      <c r="I104" s="161">
        <f t="shared" si="13"/>
        <v>-0.23976608187134507</v>
      </c>
      <c r="J104" s="161">
        <f>H104/H95</f>
        <v>2.4477499529278857E-2</v>
      </c>
    </row>
    <row r="105" spans="2:10" x14ac:dyDescent="0.25">
      <c r="B105" s="159" t="s">
        <v>128</v>
      </c>
      <c r="C105" s="160">
        <v>87</v>
      </c>
      <c r="D105" s="160">
        <v>4</v>
      </c>
      <c r="E105" s="160">
        <v>50</v>
      </c>
      <c r="F105" s="160">
        <v>36</v>
      </c>
      <c r="G105" s="160">
        <v>58</v>
      </c>
      <c r="H105" s="160">
        <v>22</v>
      </c>
      <c r="I105" s="161">
        <f t="shared" si="13"/>
        <v>-0.62068965517241381</v>
      </c>
      <c r="J105" s="161">
        <f>H105/H95</f>
        <v>4.1423460741856523E-3</v>
      </c>
    </row>
    <row r="106" spans="2:10" x14ac:dyDescent="0.25">
      <c r="B106" s="159" t="s">
        <v>131</v>
      </c>
      <c r="C106" s="160">
        <v>30</v>
      </c>
      <c r="D106" s="160">
        <v>7</v>
      </c>
      <c r="E106" s="160">
        <v>37</v>
      </c>
      <c r="F106" s="160">
        <v>64</v>
      </c>
      <c r="G106" s="160">
        <v>161</v>
      </c>
      <c r="H106" s="160">
        <v>83</v>
      </c>
      <c r="I106" s="161">
        <f t="shared" si="13"/>
        <v>-0.48447204968944102</v>
      </c>
      <c r="J106" s="161">
        <f>H106/H95</f>
        <v>1.5627942007154963E-2</v>
      </c>
    </row>
    <row r="107" spans="2:10" x14ac:dyDescent="0.25">
      <c r="B107" s="164" t="s">
        <v>145</v>
      </c>
      <c r="C107" s="165">
        <f t="shared" ref="C107:H107" si="14">C99-SUM(C100:C106)</f>
        <v>672</v>
      </c>
      <c r="D107" s="165">
        <f t="shared" si="14"/>
        <v>198</v>
      </c>
      <c r="E107" s="165">
        <f t="shared" si="14"/>
        <v>538</v>
      </c>
      <c r="F107" s="165">
        <f t="shared" si="14"/>
        <v>704</v>
      </c>
      <c r="G107" s="165">
        <f t="shared" si="14"/>
        <v>1021</v>
      </c>
      <c r="H107" s="165">
        <f t="shared" si="14"/>
        <v>925</v>
      </c>
      <c r="I107" s="166">
        <f t="shared" si="13"/>
        <v>-9.4025465230166527E-2</v>
      </c>
      <c r="J107" s="166">
        <f>H107/H95</f>
        <v>0.17416682357371494</v>
      </c>
    </row>
    <row r="108" spans="2:10" x14ac:dyDescent="0.25">
      <c r="B108" s="151" t="s">
        <v>50</v>
      </c>
      <c r="C108" s="170"/>
      <c r="D108" s="170"/>
      <c r="E108" s="170"/>
      <c r="F108" s="170"/>
      <c r="G108" s="170"/>
      <c r="H108" s="170"/>
      <c r="I108" s="171"/>
      <c r="J108" s="171"/>
    </row>
    <row r="109" spans="2:10" x14ac:dyDescent="0.25">
      <c r="B109" s="152" t="s">
        <v>68</v>
      </c>
      <c r="C109" s="172">
        <v>14599</v>
      </c>
      <c r="D109" s="172">
        <v>2476</v>
      </c>
      <c r="E109" s="172">
        <v>11584</v>
      </c>
      <c r="F109" s="172">
        <v>15634</v>
      </c>
      <c r="G109" s="172">
        <v>17228</v>
      </c>
      <c r="H109" s="172">
        <v>20420</v>
      </c>
      <c r="I109" s="173">
        <f t="shared" ref="I109:I121" si="15">IFERROR(H109/G109-1,"-")</f>
        <v>0.18527977710703514</v>
      </c>
      <c r="J109" s="173">
        <f>H109/H109</f>
        <v>1</v>
      </c>
    </row>
    <row r="110" spans="2:10" x14ac:dyDescent="0.25">
      <c r="B110" s="155" t="s">
        <v>97</v>
      </c>
      <c r="C110" s="156">
        <v>3097</v>
      </c>
      <c r="D110" s="156">
        <v>929</v>
      </c>
      <c r="E110" s="156">
        <v>1925</v>
      </c>
      <c r="F110" s="156">
        <v>2578</v>
      </c>
      <c r="G110" s="156">
        <v>2281</v>
      </c>
      <c r="H110" s="156">
        <v>2599</v>
      </c>
      <c r="I110" s="157">
        <f t="shared" si="15"/>
        <v>0.13941253836036815</v>
      </c>
      <c r="J110" s="157">
        <f>H110/H109</f>
        <v>0.12727717923604309</v>
      </c>
    </row>
    <row r="111" spans="2:10" x14ac:dyDescent="0.25">
      <c r="B111" s="159" t="s">
        <v>103</v>
      </c>
      <c r="C111" s="160">
        <v>385</v>
      </c>
      <c r="D111" s="160">
        <v>842</v>
      </c>
      <c r="E111" s="160">
        <v>895</v>
      </c>
      <c r="F111" s="160">
        <v>456</v>
      </c>
      <c r="G111" s="160">
        <v>536</v>
      </c>
      <c r="H111" s="160">
        <v>634</v>
      </c>
      <c r="I111" s="161">
        <f t="shared" si="15"/>
        <v>0.18283582089552231</v>
      </c>
      <c r="J111" s="161">
        <f>H111/H109</f>
        <v>3.1047992164544565E-2</v>
      </c>
    </row>
    <row r="112" spans="2:10" x14ac:dyDescent="0.25">
      <c r="B112" s="159" t="s">
        <v>100</v>
      </c>
      <c r="C112" s="160">
        <v>2712</v>
      </c>
      <c r="D112" s="160">
        <v>87</v>
      </c>
      <c r="E112" s="160">
        <v>1030</v>
      </c>
      <c r="F112" s="160">
        <v>2122</v>
      </c>
      <c r="G112" s="160">
        <v>1745</v>
      </c>
      <c r="H112" s="160">
        <v>1965</v>
      </c>
      <c r="I112" s="161">
        <f t="shared" si="15"/>
        <v>0.12607449856733521</v>
      </c>
      <c r="J112" s="161">
        <f>H112/H109</f>
        <v>9.6229187071498537E-2</v>
      </c>
    </row>
    <row r="113" spans="2:10" x14ac:dyDescent="0.25">
      <c r="B113" s="155" t="s">
        <v>107</v>
      </c>
      <c r="C113" s="156">
        <v>11502</v>
      </c>
      <c r="D113" s="156">
        <v>1547</v>
      </c>
      <c r="E113" s="156">
        <v>9659</v>
      </c>
      <c r="F113" s="156">
        <v>13056</v>
      </c>
      <c r="G113" s="156">
        <v>14947</v>
      </c>
      <c r="H113" s="156">
        <v>17821</v>
      </c>
      <c r="I113" s="157">
        <f t="shared" si="15"/>
        <v>0.19227938716799353</v>
      </c>
      <c r="J113" s="157">
        <f>H113/H109</f>
        <v>0.87272282076395691</v>
      </c>
    </row>
    <row r="114" spans="2:10" x14ac:dyDescent="0.25">
      <c r="B114" s="159" t="s">
        <v>110</v>
      </c>
      <c r="C114" s="160">
        <v>6069</v>
      </c>
      <c r="D114" s="160">
        <v>600</v>
      </c>
      <c r="E114" s="160">
        <v>4461</v>
      </c>
      <c r="F114" s="160">
        <v>7408</v>
      </c>
      <c r="G114" s="160">
        <v>8300</v>
      </c>
      <c r="H114" s="160">
        <v>9799</v>
      </c>
      <c r="I114" s="161">
        <f t="shared" si="15"/>
        <v>0.18060240963855412</v>
      </c>
      <c r="J114" s="161">
        <f>H114/H109</f>
        <v>0.47987267384916749</v>
      </c>
    </row>
    <row r="115" spans="2:10" x14ac:dyDescent="0.25">
      <c r="B115" s="159" t="s">
        <v>113</v>
      </c>
      <c r="C115" s="160">
        <v>837</v>
      </c>
      <c r="D115" s="160">
        <v>468</v>
      </c>
      <c r="E115" s="160">
        <v>681</v>
      </c>
      <c r="F115" s="160">
        <v>799</v>
      </c>
      <c r="G115" s="160">
        <v>977</v>
      </c>
      <c r="H115" s="160">
        <v>856</v>
      </c>
      <c r="I115" s="161">
        <f t="shared" si="15"/>
        <v>-0.12384851586489254</v>
      </c>
      <c r="J115" s="161">
        <f>H115/H109</f>
        <v>4.1919686581782564E-2</v>
      </c>
    </row>
    <row r="116" spans="2:10" x14ac:dyDescent="0.25">
      <c r="B116" s="159" t="s">
        <v>116</v>
      </c>
      <c r="C116" s="160">
        <v>517</v>
      </c>
      <c r="D116" s="160">
        <v>270</v>
      </c>
      <c r="E116" s="160">
        <v>556</v>
      </c>
      <c r="F116" s="160">
        <v>786</v>
      </c>
      <c r="G116" s="160">
        <v>785</v>
      </c>
      <c r="H116" s="160">
        <v>1152</v>
      </c>
      <c r="I116" s="161">
        <f t="shared" si="15"/>
        <v>0.46751592356687888</v>
      </c>
      <c r="J116" s="161">
        <f>H116/H109</f>
        <v>5.6415279138099905E-2</v>
      </c>
    </row>
    <row r="117" spans="2:10" x14ac:dyDescent="0.25">
      <c r="B117" s="159" t="s">
        <v>123</v>
      </c>
      <c r="C117" s="160">
        <v>301</v>
      </c>
      <c r="D117" s="160">
        <v>0</v>
      </c>
      <c r="E117" s="160">
        <v>670</v>
      </c>
      <c r="F117" s="160">
        <v>539</v>
      </c>
      <c r="G117" s="160">
        <v>688</v>
      </c>
      <c r="H117" s="160">
        <v>680</v>
      </c>
      <c r="I117" s="161">
        <f t="shared" si="15"/>
        <v>-1.1627906976744207E-2</v>
      </c>
      <c r="J117" s="161">
        <f>H117/H109</f>
        <v>3.3300685602350638E-2</v>
      </c>
    </row>
    <row r="118" spans="2:10" x14ac:dyDescent="0.25">
      <c r="B118" s="159" t="s">
        <v>119</v>
      </c>
      <c r="C118" s="160">
        <v>320</v>
      </c>
      <c r="D118" s="160">
        <v>5</v>
      </c>
      <c r="E118" s="160">
        <v>446</v>
      </c>
      <c r="F118" s="160">
        <v>475</v>
      </c>
      <c r="G118" s="160">
        <v>480</v>
      </c>
      <c r="H118" s="160">
        <v>396</v>
      </c>
      <c r="I118" s="161">
        <f t="shared" si="15"/>
        <v>-0.17500000000000004</v>
      </c>
      <c r="J118" s="161">
        <f>H118/H109</f>
        <v>1.9392752203721841E-2</v>
      </c>
    </row>
    <row r="119" spans="2:10" x14ac:dyDescent="0.25">
      <c r="B119" s="159" t="s">
        <v>128</v>
      </c>
      <c r="C119" s="160">
        <v>121</v>
      </c>
      <c r="D119" s="160">
        <v>0</v>
      </c>
      <c r="E119" s="160">
        <v>100</v>
      </c>
      <c r="F119" s="160">
        <v>170</v>
      </c>
      <c r="G119" s="160">
        <v>178</v>
      </c>
      <c r="H119" s="160">
        <v>193</v>
      </c>
      <c r="I119" s="161">
        <f t="shared" si="15"/>
        <v>8.4269662921348409E-2</v>
      </c>
      <c r="J119" s="161">
        <f>H119/H109</f>
        <v>9.4515181194906959E-3</v>
      </c>
    </row>
    <row r="120" spans="2:10" x14ac:dyDescent="0.25">
      <c r="B120" s="159" t="s">
        <v>131</v>
      </c>
      <c r="C120" s="160">
        <v>316</v>
      </c>
      <c r="D120" s="160">
        <v>0</v>
      </c>
      <c r="E120" s="160">
        <v>227</v>
      </c>
      <c r="F120" s="160">
        <v>189</v>
      </c>
      <c r="G120" s="160">
        <v>274</v>
      </c>
      <c r="H120" s="160">
        <v>201</v>
      </c>
      <c r="I120" s="161">
        <f t="shared" si="15"/>
        <v>-0.26642335766423353</v>
      </c>
      <c r="J120" s="161">
        <f>H120/H109</f>
        <v>9.8432908912830554E-3</v>
      </c>
    </row>
    <row r="121" spans="2:10" x14ac:dyDescent="0.25">
      <c r="B121" s="164" t="s">
        <v>145</v>
      </c>
      <c r="C121" s="165">
        <f t="shared" ref="C121:H121" si="16">C113-SUM(C114:C120)</f>
        <v>3021</v>
      </c>
      <c r="D121" s="165">
        <f t="shared" si="16"/>
        <v>204</v>
      </c>
      <c r="E121" s="165">
        <f t="shared" si="16"/>
        <v>2518</v>
      </c>
      <c r="F121" s="165">
        <f t="shared" si="16"/>
        <v>2690</v>
      </c>
      <c r="G121" s="165">
        <f t="shared" si="16"/>
        <v>3265</v>
      </c>
      <c r="H121" s="165">
        <f t="shared" si="16"/>
        <v>4544</v>
      </c>
      <c r="I121" s="166">
        <f t="shared" si="15"/>
        <v>0.39173047473200606</v>
      </c>
      <c r="J121" s="166">
        <f>H121/H109</f>
        <v>0.22252693437806073</v>
      </c>
    </row>
    <row r="122" spans="2:10" x14ac:dyDescent="0.25">
      <c r="B122" s="151" t="s">
        <v>51</v>
      </c>
      <c r="C122" s="170"/>
      <c r="D122" s="170"/>
      <c r="E122" s="170"/>
      <c r="F122" s="170"/>
      <c r="G122" s="170"/>
      <c r="H122" s="170"/>
      <c r="I122" s="171"/>
      <c r="J122" s="171"/>
    </row>
    <row r="123" spans="2:10" x14ac:dyDescent="0.25">
      <c r="B123" s="152" t="s">
        <v>68</v>
      </c>
      <c r="C123" s="172">
        <v>20553</v>
      </c>
      <c r="D123" s="172">
        <v>4767</v>
      </c>
      <c r="E123" s="172">
        <v>14146</v>
      </c>
      <c r="F123" s="172">
        <v>23609</v>
      </c>
      <c r="G123" s="172">
        <v>23867</v>
      </c>
      <c r="H123" s="172">
        <v>24602</v>
      </c>
      <c r="I123" s="173">
        <f t="shared" ref="I123:I135" si="17">IFERROR(H123/G123-1,"-")</f>
        <v>3.0795659278501697E-2</v>
      </c>
      <c r="J123" s="173">
        <f>H123/H123</f>
        <v>1</v>
      </c>
    </row>
    <row r="124" spans="2:10" x14ac:dyDescent="0.25">
      <c r="B124" s="155" t="s">
        <v>97</v>
      </c>
      <c r="C124" s="156">
        <v>9789</v>
      </c>
      <c r="D124" s="156">
        <v>2598</v>
      </c>
      <c r="E124" s="156">
        <v>6573</v>
      </c>
      <c r="F124" s="156">
        <v>10452</v>
      </c>
      <c r="G124" s="156">
        <v>11900</v>
      </c>
      <c r="H124" s="156">
        <v>11916</v>
      </c>
      <c r="I124" s="157">
        <f t="shared" si="17"/>
        <v>1.3445378151260012E-3</v>
      </c>
      <c r="J124" s="157">
        <f>H124/H123</f>
        <v>0.48435086578326964</v>
      </c>
    </row>
    <row r="125" spans="2:10" x14ac:dyDescent="0.25">
      <c r="B125" s="159" t="s">
        <v>103</v>
      </c>
      <c r="C125" s="160">
        <v>5042</v>
      </c>
      <c r="D125" s="160">
        <v>1186</v>
      </c>
      <c r="E125" s="160">
        <v>2656</v>
      </c>
      <c r="F125" s="160">
        <v>5002</v>
      </c>
      <c r="G125" s="160">
        <v>5396</v>
      </c>
      <c r="H125" s="160">
        <v>4891</v>
      </c>
      <c r="I125" s="161">
        <f t="shared" si="17"/>
        <v>-9.3587842846552971E-2</v>
      </c>
      <c r="J125" s="161">
        <f>H125/H123</f>
        <v>0.19880497520526785</v>
      </c>
    </row>
    <row r="126" spans="2:10" x14ac:dyDescent="0.25">
      <c r="B126" s="159" t="s">
        <v>100</v>
      </c>
      <c r="C126" s="160">
        <v>4747</v>
      </c>
      <c r="D126" s="160">
        <v>1412</v>
      </c>
      <c r="E126" s="160">
        <v>3917</v>
      </c>
      <c r="F126" s="160">
        <v>5450</v>
      </c>
      <c r="G126" s="160">
        <v>6504</v>
      </c>
      <c r="H126" s="160">
        <v>7025</v>
      </c>
      <c r="I126" s="161">
        <f t="shared" si="17"/>
        <v>8.0104551045510508E-2</v>
      </c>
      <c r="J126" s="161">
        <f>H126/H123</f>
        <v>0.28554589057800178</v>
      </c>
    </row>
    <row r="127" spans="2:10" x14ac:dyDescent="0.25">
      <c r="B127" s="155" t="s">
        <v>107</v>
      </c>
      <c r="C127" s="156">
        <v>10764</v>
      </c>
      <c r="D127" s="156">
        <v>2169</v>
      </c>
      <c r="E127" s="156">
        <v>7573</v>
      </c>
      <c r="F127" s="156">
        <v>13157</v>
      </c>
      <c r="G127" s="156">
        <v>11967</v>
      </c>
      <c r="H127" s="156">
        <v>12686</v>
      </c>
      <c r="I127" s="157">
        <f t="shared" si="17"/>
        <v>6.0081891869307347E-2</v>
      </c>
      <c r="J127" s="157">
        <f>H127/H123</f>
        <v>0.51564913421673031</v>
      </c>
    </row>
    <row r="128" spans="2:10" x14ac:dyDescent="0.25">
      <c r="B128" s="159" t="s">
        <v>110</v>
      </c>
      <c r="C128" s="160">
        <v>1289</v>
      </c>
      <c r="D128" s="160">
        <v>52</v>
      </c>
      <c r="E128" s="160">
        <v>805</v>
      </c>
      <c r="F128" s="160">
        <v>1683</v>
      </c>
      <c r="G128" s="160">
        <v>1569</v>
      </c>
      <c r="H128" s="160">
        <v>1627</v>
      </c>
      <c r="I128" s="161">
        <f t="shared" si="17"/>
        <v>3.696622052262577E-2</v>
      </c>
      <c r="J128" s="161">
        <f>H128/H123</f>
        <v>6.613283472888383E-2</v>
      </c>
    </row>
    <row r="129" spans="2:10" x14ac:dyDescent="0.25">
      <c r="B129" s="159" t="s">
        <v>113</v>
      </c>
      <c r="C129" s="160">
        <v>1281</v>
      </c>
      <c r="D129" s="160">
        <v>234</v>
      </c>
      <c r="E129" s="160">
        <v>951</v>
      </c>
      <c r="F129" s="160">
        <v>2175</v>
      </c>
      <c r="G129" s="160">
        <v>1964</v>
      </c>
      <c r="H129" s="160">
        <v>2299</v>
      </c>
      <c r="I129" s="161">
        <f t="shared" si="17"/>
        <v>0.17057026476578407</v>
      </c>
      <c r="J129" s="161">
        <f>H129/H123</f>
        <v>9.3447687179904079E-2</v>
      </c>
    </row>
    <row r="130" spans="2:10" x14ac:dyDescent="0.25">
      <c r="B130" s="159" t="s">
        <v>116</v>
      </c>
      <c r="C130" s="160">
        <v>701</v>
      </c>
      <c r="D130" s="160">
        <v>254</v>
      </c>
      <c r="E130" s="160">
        <v>659</v>
      </c>
      <c r="F130" s="160">
        <v>1025</v>
      </c>
      <c r="G130" s="160">
        <v>851</v>
      </c>
      <c r="H130" s="160">
        <v>858</v>
      </c>
      <c r="I130" s="161">
        <f t="shared" si="17"/>
        <v>8.2256169212691077E-3</v>
      </c>
      <c r="J130" s="161">
        <f>H130/H123</f>
        <v>3.4875213397284777E-2</v>
      </c>
    </row>
    <row r="131" spans="2:10" x14ac:dyDescent="0.25">
      <c r="B131" s="159" t="s">
        <v>123</v>
      </c>
      <c r="C131" s="160">
        <v>231</v>
      </c>
      <c r="D131" s="160">
        <v>38</v>
      </c>
      <c r="E131" s="160">
        <v>270</v>
      </c>
      <c r="F131" s="160">
        <v>297</v>
      </c>
      <c r="G131" s="160">
        <v>273</v>
      </c>
      <c r="H131" s="160">
        <v>376</v>
      </c>
      <c r="I131" s="161">
        <f t="shared" si="17"/>
        <v>0.37728937728937728</v>
      </c>
      <c r="J131" s="161">
        <f>H131/H123</f>
        <v>1.5283310299975612E-2</v>
      </c>
    </row>
    <row r="132" spans="2:10" x14ac:dyDescent="0.25">
      <c r="B132" s="159" t="s">
        <v>119</v>
      </c>
      <c r="C132" s="160">
        <v>222</v>
      </c>
      <c r="D132" s="160">
        <v>43</v>
      </c>
      <c r="E132" s="160">
        <v>170</v>
      </c>
      <c r="F132" s="160">
        <v>239</v>
      </c>
      <c r="G132" s="160">
        <v>277</v>
      </c>
      <c r="H132" s="160">
        <v>323</v>
      </c>
      <c r="I132" s="161">
        <f t="shared" si="17"/>
        <v>0.1660649819494584</v>
      </c>
      <c r="J132" s="161">
        <f>H132/H123</f>
        <v>1.3129013901308837E-2</v>
      </c>
    </row>
    <row r="133" spans="2:10" x14ac:dyDescent="0.25">
      <c r="B133" s="159" t="s">
        <v>128</v>
      </c>
      <c r="C133" s="160">
        <v>301</v>
      </c>
      <c r="D133" s="160">
        <v>2</v>
      </c>
      <c r="E133" s="160">
        <v>168</v>
      </c>
      <c r="F133" s="160">
        <v>190</v>
      </c>
      <c r="G133" s="160">
        <v>268</v>
      </c>
      <c r="H133" s="160">
        <v>203</v>
      </c>
      <c r="I133" s="161">
        <f t="shared" si="17"/>
        <v>-0.2425373134328358</v>
      </c>
      <c r="J133" s="161">
        <f>H133/H123</f>
        <v>8.2513616779123656E-3</v>
      </c>
    </row>
    <row r="134" spans="2:10" x14ac:dyDescent="0.25">
      <c r="B134" s="159" t="s">
        <v>131</v>
      </c>
      <c r="C134" s="160">
        <v>386</v>
      </c>
      <c r="D134" s="160">
        <v>20</v>
      </c>
      <c r="E134" s="160">
        <v>275</v>
      </c>
      <c r="F134" s="160">
        <v>453</v>
      </c>
      <c r="G134" s="160">
        <v>381</v>
      </c>
      <c r="H134" s="160">
        <v>448</v>
      </c>
      <c r="I134" s="161">
        <f t="shared" si="17"/>
        <v>0.1758530183727034</v>
      </c>
      <c r="J134" s="161">
        <f>H134/H123</f>
        <v>1.8209901634013495E-2</v>
      </c>
    </row>
    <row r="135" spans="2:10" x14ac:dyDescent="0.25">
      <c r="B135" s="164" t="s">
        <v>145</v>
      </c>
      <c r="C135" s="165">
        <f t="shared" ref="C135:H135" si="18">C127-SUM(C128:C134)</f>
        <v>6353</v>
      </c>
      <c r="D135" s="165">
        <f t="shared" si="18"/>
        <v>1526</v>
      </c>
      <c r="E135" s="165">
        <f t="shared" si="18"/>
        <v>4275</v>
      </c>
      <c r="F135" s="165">
        <f t="shared" si="18"/>
        <v>7095</v>
      </c>
      <c r="G135" s="165">
        <f t="shared" si="18"/>
        <v>6384</v>
      </c>
      <c r="H135" s="165">
        <f t="shared" si="18"/>
        <v>6552</v>
      </c>
      <c r="I135" s="166">
        <f t="shared" si="17"/>
        <v>2.6315789473684292E-2</v>
      </c>
      <c r="J135" s="166">
        <f>H135/H123</f>
        <v>0.26631981139744737</v>
      </c>
    </row>
    <row r="136" spans="2:10" x14ac:dyDescent="0.25">
      <c r="B136" s="151" t="s">
        <v>52</v>
      </c>
      <c r="C136" s="170"/>
      <c r="D136" s="170"/>
      <c r="E136" s="170"/>
      <c r="F136" s="170"/>
      <c r="G136" s="170"/>
      <c r="H136" s="170"/>
      <c r="I136" s="171"/>
      <c r="J136" s="171"/>
    </row>
    <row r="137" spans="2:10" x14ac:dyDescent="0.25">
      <c r="B137" s="152" t="s">
        <v>68</v>
      </c>
      <c r="C137" s="172">
        <v>21031</v>
      </c>
      <c r="D137" s="172">
        <v>6223</v>
      </c>
      <c r="E137" s="172">
        <v>15598</v>
      </c>
      <c r="F137" s="172">
        <v>22490</v>
      </c>
      <c r="G137" s="172">
        <v>22650</v>
      </c>
      <c r="H137" s="172">
        <v>22528</v>
      </c>
      <c r="I137" s="173">
        <f t="shared" ref="I137:I149" si="19">IFERROR(H137/G137-1,"-")</f>
        <v>-5.3863134657836653E-3</v>
      </c>
      <c r="J137" s="173">
        <f>H137/H137</f>
        <v>1</v>
      </c>
    </row>
    <row r="138" spans="2:10" x14ac:dyDescent="0.25">
      <c r="B138" s="155" t="s">
        <v>97</v>
      </c>
      <c r="C138" s="156">
        <v>827</v>
      </c>
      <c r="D138" s="156">
        <v>3353</v>
      </c>
      <c r="E138" s="156">
        <v>744</v>
      </c>
      <c r="F138" s="156">
        <v>1649</v>
      </c>
      <c r="G138" s="156">
        <v>1032</v>
      </c>
      <c r="H138" s="156">
        <v>851</v>
      </c>
      <c r="I138" s="157">
        <f t="shared" si="19"/>
        <v>-0.17538759689922478</v>
      </c>
      <c r="J138" s="157">
        <f>H138/H137</f>
        <v>3.7775213068181816E-2</v>
      </c>
    </row>
    <row r="139" spans="2:10" x14ac:dyDescent="0.25">
      <c r="B139" s="159" t="s">
        <v>103</v>
      </c>
      <c r="C139" s="160">
        <v>495</v>
      </c>
      <c r="D139" s="160">
        <v>2893</v>
      </c>
      <c r="E139" s="160">
        <v>229</v>
      </c>
      <c r="F139" s="160">
        <v>927</v>
      </c>
      <c r="G139" s="160">
        <v>571</v>
      </c>
      <c r="H139" s="160">
        <v>248</v>
      </c>
      <c r="I139" s="161">
        <f t="shared" si="19"/>
        <v>-0.56567425569176888</v>
      </c>
      <c r="J139" s="161">
        <f>H139/H137</f>
        <v>1.1008522727272728E-2</v>
      </c>
    </row>
    <row r="140" spans="2:10" x14ac:dyDescent="0.25">
      <c r="B140" s="159" t="s">
        <v>100</v>
      </c>
      <c r="C140" s="160">
        <v>332</v>
      </c>
      <c r="D140" s="160">
        <v>460</v>
      </c>
      <c r="E140" s="160">
        <v>515</v>
      </c>
      <c r="F140" s="160">
        <v>722</v>
      </c>
      <c r="G140" s="160">
        <v>461</v>
      </c>
      <c r="H140" s="160">
        <v>603</v>
      </c>
      <c r="I140" s="161">
        <f t="shared" si="19"/>
        <v>0.30802603036876364</v>
      </c>
      <c r="J140" s="161">
        <f>H140/H137</f>
        <v>2.6766690340909092E-2</v>
      </c>
    </row>
    <row r="141" spans="2:10" x14ac:dyDescent="0.25">
      <c r="B141" s="155" t="s">
        <v>107</v>
      </c>
      <c r="C141" s="156">
        <v>20204</v>
      </c>
      <c r="D141" s="156">
        <v>2870</v>
      </c>
      <c r="E141" s="156">
        <v>14854</v>
      </c>
      <c r="F141" s="156">
        <v>20841</v>
      </c>
      <c r="G141" s="156">
        <v>21618</v>
      </c>
      <c r="H141" s="156">
        <v>21677</v>
      </c>
      <c r="I141" s="157">
        <f t="shared" si="19"/>
        <v>2.729207142196266E-3</v>
      </c>
      <c r="J141" s="157">
        <f>H141/H137</f>
        <v>0.96222478693181823</v>
      </c>
    </row>
    <row r="142" spans="2:10" x14ac:dyDescent="0.25">
      <c r="B142" s="159" t="s">
        <v>110</v>
      </c>
      <c r="C142" s="160">
        <v>8678</v>
      </c>
      <c r="D142" s="160">
        <v>119</v>
      </c>
      <c r="E142" s="160">
        <v>4593</v>
      </c>
      <c r="F142" s="160">
        <v>7748</v>
      </c>
      <c r="G142" s="160">
        <v>8574</v>
      </c>
      <c r="H142" s="160">
        <v>8868</v>
      </c>
      <c r="I142" s="161">
        <f t="shared" si="19"/>
        <v>3.4289713086074203E-2</v>
      </c>
      <c r="J142" s="161">
        <f>H142/H137</f>
        <v>0.39364346590909088</v>
      </c>
    </row>
    <row r="143" spans="2:10" x14ac:dyDescent="0.25">
      <c r="B143" s="159" t="s">
        <v>113</v>
      </c>
      <c r="C143" s="160">
        <v>1507</v>
      </c>
      <c r="D143" s="160">
        <v>239</v>
      </c>
      <c r="E143" s="160">
        <v>1070</v>
      </c>
      <c r="F143" s="160">
        <v>1623</v>
      </c>
      <c r="G143" s="160">
        <v>1605</v>
      </c>
      <c r="H143" s="160">
        <v>1749</v>
      </c>
      <c r="I143" s="161">
        <f t="shared" si="19"/>
        <v>8.9719626168224265E-2</v>
      </c>
      <c r="J143" s="161">
        <f>H143/H137</f>
        <v>7.763671875E-2</v>
      </c>
    </row>
    <row r="144" spans="2:10" x14ac:dyDescent="0.25">
      <c r="B144" s="159" t="s">
        <v>116</v>
      </c>
      <c r="C144" s="160">
        <v>1411</v>
      </c>
      <c r="D144" s="160">
        <v>1035</v>
      </c>
      <c r="E144" s="160">
        <v>1353</v>
      </c>
      <c r="F144" s="160">
        <v>1657</v>
      </c>
      <c r="G144" s="160">
        <v>1470</v>
      </c>
      <c r="H144" s="160">
        <v>1563</v>
      </c>
      <c r="I144" s="161">
        <f t="shared" si="19"/>
        <v>6.3265306122449072E-2</v>
      </c>
      <c r="J144" s="161">
        <f>H144/H137</f>
        <v>6.9380326704545456E-2</v>
      </c>
    </row>
    <row r="145" spans="2:10" x14ac:dyDescent="0.25">
      <c r="B145" s="159" t="s">
        <v>123</v>
      </c>
      <c r="C145" s="160">
        <v>349</v>
      </c>
      <c r="D145" s="160">
        <v>32</v>
      </c>
      <c r="E145" s="160">
        <v>928</v>
      </c>
      <c r="F145" s="160">
        <v>676</v>
      </c>
      <c r="G145" s="160">
        <v>554</v>
      </c>
      <c r="H145" s="160">
        <v>512</v>
      </c>
      <c r="I145" s="161">
        <f t="shared" si="19"/>
        <v>-7.5812274368231014E-2</v>
      </c>
      <c r="J145" s="161">
        <f>H145/H137</f>
        <v>2.2727272727272728E-2</v>
      </c>
    </row>
    <row r="146" spans="2:10" x14ac:dyDescent="0.25">
      <c r="B146" s="159" t="s">
        <v>119</v>
      </c>
      <c r="C146" s="160">
        <v>313</v>
      </c>
      <c r="D146" s="160">
        <v>175</v>
      </c>
      <c r="E146" s="160">
        <v>418</v>
      </c>
      <c r="F146" s="160">
        <v>363</v>
      </c>
      <c r="G146" s="160">
        <v>373</v>
      </c>
      <c r="H146" s="160">
        <v>326</v>
      </c>
      <c r="I146" s="161">
        <f t="shared" si="19"/>
        <v>-0.12600536193029488</v>
      </c>
      <c r="J146" s="161">
        <f>H146/H137</f>
        <v>1.4470880681818182E-2</v>
      </c>
    </row>
    <row r="147" spans="2:10" x14ac:dyDescent="0.25">
      <c r="B147" s="159" t="s">
        <v>128</v>
      </c>
      <c r="C147" s="160">
        <v>611</v>
      </c>
      <c r="D147" s="160">
        <v>18</v>
      </c>
      <c r="E147" s="160">
        <v>458</v>
      </c>
      <c r="F147" s="160">
        <v>905</v>
      </c>
      <c r="G147" s="160">
        <v>616</v>
      </c>
      <c r="H147" s="160">
        <v>664</v>
      </c>
      <c r="I147" s="161">
        <f t="shared" si="19"/>
        <v>7.7922077922077948E-2</v>
      </c>
      <c r="J147" s="161">
        <f>H147/H137</f>
        <v>2.947443181818182E-2</v>
      </c>
    </row>
    <row r="148" spans="2:10" x14ac:dyDescent="0.25">
      <c r="B148" s="159" t="s">
        <v>131</v>
      </c>
      <c r="C148" s="160">
        <v>1321</v>
      </c>
      <c r="D148" s="160">
        <v>8</v>
      </c>
      <c r="E148" s="160">
        <v>232</v>
      </c>
      <c r="F148" s="160">
        <v>528</v>
      </c>
      <c r="G148" s="160">
        <v>491</v>
      </c>
      <c r="H148" s="160">
        <v>342</v>
      </c>
      <c r="I148" s="161">
        <f t="shared" si="19"/>
        <v>-0.30346232179226074</v>
      </c>
      <c r="J148" s="161">
        <f>H148/H137</f>
        <v>1.5181107954545454E-2</v>
      </c>
    </row>
    <row r="149" spans="2:10" x14ac:dyDescent="0.25">
      <c r="B149" s="164" t="s">
        <v>145</v>
      </c>
      <c r="C149" s="165">
        <f t="shared" ref="C149:H149" si="20">C141-SUM(C142:C148)</f>
        <v>6014</v>
      </c>
      <c r="D149" s="165">
        <f t="shared" si="20"/>
        <v>1244</v>
      </c>
      <c r="E149" s="165">
        <f t="shared" si="20"/>
        <v>5802</v>
      </c>
      <c r="F149" s="165">
        <f t="shared" si="20"/>
        <v>7341</v>
      </c>
      <c r="G149" s="165">
        <f t="shared" si="20"/>
        <v>7935</v>
      </c>
      <c r="H149" s="165">
        <f t="shared" si="20"/>
        <v>7653</v>
      </c>
      <c r="I149" s="166">
        <f t="shared" si="19"/>
        <v>-3.5538752362949011E-2</v>
      </c>
      <c r="J149" s="166">
        <f>H149/H137</f>
        <v>0.33971058238636365</v>
      </c>
    </row>
    <row r="150" spans="2:10" x14ac:dyDescent="0.25">
      <c r="B150" s="151" t="s">
        <v>53</v>
      </c>
      <c r="C150" s="170"/>
      <c r="D150" s="170"/>
      <c r="E150" s="170"/>
      <c r="F150" s="170"/>
      <c r="G150" s="170"/>
      <c r="H150" s="170"/>
      <c r="I150" s="171"/>
      <c r="J150" s="171"/>
    </row>
    <row r="151" spans="2:10" x14ac:dyDescent="0.25">
      <c r="B151" s="152" t="s">
        <v>68</v>
      </c>
      <c r="C151" s="172">
        <v>9108</v>
      </c>
      <c r="D151" s="172">
        <v>2162</v>
      </c>
      <c r="E151" s="172">
        <v>7357</v>
      </c>
      <c r="F151" s="172">
        <v>9834</v>
      </c>
      <c r="G151" s="172">
        <v>10776</v>
      </c>
      <c r="H151" s="172">
        <v>9985</v>
      </c>
      <c r="I151" s="173">
        <f t="shared" ref="I151:I163" si="21">IFERROR(H151/G151-1,"-")</f>
        <v>-7.3403860430586443E-2</v>
      </c>
      <c r="J151" s="173">
        <f>H151/H151</f>
        <v>1</v>
      </c>
    </row>
    <row r="152" spans="2:10" x14ac:dyDescent="0.25">
      <c r="B152" s="155" t="s">
        <v>97</v>
      </c>
      <c r="C152" s="156">
        <v>2417</v>
      </c>
      <c r="D152" s="156">
        <v>1527</v>
      </c>
      <c r="E152" s="156">
        <v>3087</v>
      </c>
      <c r="F152" s="156">
        <v>3839</v>
      </c>
      <c r="G152" s="156">
        <v>3748</v>
      </c>
      <c r="H152" s="156">
        <v>3225</v>
      </c>
      <c r="I152" s="157">
        <f t="shared" si="21"/>
        <v>-0.13954108858057634</v>
      </c>
      <c r="J152" s="157">
        <f>H152/H151</f>
        <v>0.32298447671507263</v>
      </c>
    </row>
    <row r="153" spans="2:10" x14ac:dyDescent="0.25">
      <c r="B153" s="159" t="s">
        <v>103</v>
      </c>
      <c r="C153" s="160">
        <v>618</v>
      </c>
      <c r="D153" s="160">
        <v>1278</v>
      </c>
      <c r="E153" s="160">
        <v>2348</v>
      </c>
      <c r="F153" s="160">
        <v>2627</v>
      </c>
      <c r="G153" s="160">
        <v>2803</v>
      </c>
      <c r="H153" s="160">
        <v>2166</v>
      </c>
      <c r="I153" s="161">
        <f t="shared" si="21"/>
        <v>-0.22725651088119869</v>
      </c>
      <c r="J153" s="161">
        <f>H153/H151</f>
        <v>0.21692538808212319</v>
      </c>
    </row>
    <row r="154" spans="2:10" x14ac:dyDescent="0.25">
      <c r="B154" s="159" t="s">
        <v>100</v>
      </c>
      <c r="C154" s="160">
        <v>1799</v>
      </c>
      <c r="D154" s="160">
        <v>249</v>
      </c>
      <c r="E154" s="160">
        <v>739</v>
      </c>
      <c r="F154" s="160">
        <v>1212</v>
      </c>
      <c r="G154" s="160">
        <v>945</v>
      </c>
      <c r="H154" s="160">
        <v>1059</v>
      </c>
      <c r="I154" s="161">
        <f t="shared" si="21"/>
        <v>0.12063492063492065</v>
      </c>
      <c r="J154" s="161">
        <f>H154/H151</f>
        <v>0.10605908863294942</v>
      </c>
    </row>
    <row r="155" spans="2:10" x14ac:dyDescent="0.25">
      <c r="B155" s="155" t="s">
        <v>107</v>
      </c>
      <c r="C155" s="156">
        <v>6691</v>
      </c>
      <c r="D155" s="156">
        <v>635</v>
      </c>
      <c r="E155" s="156">
        <v>4270</v>
      </c>
      <c r="F155" s="156">
        <v>5995</v>
      </c>
      <c r="G155" s="156">
        <v>7028</v>
      </c>
      <c r="H155" s="156">
        <v>6760</v>
      </c>
      <c r="I155" s="157">
        <f t="shared" si="21"/>
        <v>-3.8133181559476426E-2</v>
      </c>
      <c r="J155" s="157">
        <f>H155/H151</f>
        <v>0.67701552328492742</v>
      </c>
    </row>
    <row r="156" spans="2:10" x14ac:dyDescent="0.25">
      <c r="B156" s="159" t="s">
        <v>110</v>
      </c>
      <c r="C156" s="160">
        <v>2143</v>
      </c>
      <c r="D156" s="160">
        <v>25</v>
      </c>
      <c r="E156" s="160">
        <v>1362</v>
      </c>
      <c r="F156" s="160">
        <v>1766</v>
      </c>
      <c r="G156" s="160">
        <v>2058</v>
      </c>
      <c r="H156" s="160">
        <v>1176</v>
      </c>
      <c r="I156" s="161">
        <f t="shared" si="21"/>
        <v>-0.4285714285714286</v>
      </c>
      <c r="J156" s="161">
        <f>H156/H151</f>
        <v>0.11777666499749624</v>
      </c>
    </row>
    <row r="157" spans="2:10" x14ac:dyDescent="0.25">
      <c r="B157" s="159" t="s">
        <v>113</v>
      </c>
      <c r="C157" s="160">
        <v>1782</v>
      </c>
      <c r="D157" s="160">
        <v>171</v>
      </c>
      <c r="E157" s="160">
        <v>957</v>
      </c>
      <c r="F157" s="160">
        <v>1312</v>
      </c>
      <c r="G157" s="160">
        <v>1393</v>
      </c>
      <c r="H157" s="160">
        <v>1316</v>
      </c>
      <c r="I157" s="161">
        <f t="shared" si="21"/>
        <v>-5.5276381909547756E-2</v>
      </c>
      <c r="J157" s="161">
        <f>H157/H151</f>
        <v>0.13179769654481724</v>
      </c>
    </row>
    <row r="158" spans="2:10" x14ac:dyDescent="0.25">
      <c r="B158" s="159" t="s">
        <v>116</v>
      </c>
      <c r="C158" s="160">
        <v>755</v>
      </c>
      <c r="D158" s="160">
        <v>136</v>
      </c>
      <c r="E158" s="160">
        <v>414</v>
      </c>
      <c r="F158" s="160">
        <v>774</v>
      </c>
      <c r="G158" s="160">
        <v>874</v>
      </c>
      <c r="H158" s="160">
        <v>1305</v>
      </c>
      <c r="I158" s="161">
        <f t="shared" si="21"/>
        <v>0.49313501144164751</v>
      </c>
      <c r="J158" s="161">
        <f>H158/H151</f>
        <v>0.13069604406609914</v>
      </c>
    </row>
    <row r="159" spans="2:10" x14ac:dyDescent="0.25">
      <c r="B159" s="159" t="s">
        <v>123</v>
      </c>
      <c r="C159" s="160">
        <v>198</v>
      </c>
      <c r="D159" s="160">
        <v>12</v>
      </c>
      <c r="E159" s="160">
        <v>150</v>
      </c>
      <c r="F159" s="160">
        <v>203</v>
      </c>
      <c r="G159" s="160">
        <v>293</v>
      </c>
      <c r="H159" s="160">
        <v>370</v>
      </c>
      <c r="I159" s="161">
        <f t="shared" si="21"/>
        <v>0.2627986348122866</v>
      </c>
      <c r="J159" s="161">
        <f>H159/H151</f>
        <v>3.7055583375062595E-2</v>
      </c>
    </row>
    <row r="160" spans="2:10" x14ac:dyDescent="0.25">
      <c r="B160" s="159" t="s">
        <v>119</v>
      </c>
      <c r="C160" s="160">
        <v>203</v>
      </c>
      <c r="D160" s="160">
        <v>26</v>
      </c>
      <c r="E160" s="160">
        <v>196</v>
      </c>
      <c r="F160" s="160">
        <v>311</v>
      </c>
      <c r="G160" s="160">
        <v>326</v>
      </c>
      <c r="H160" s="160">
        <v>357</v>
      </c>
      <c r="I160" s="161">
        <f t="shared" si="21"/>
        <v>9.5092024539877196E-2</v>
      </c>
      <c r="J160" s="161">
        <f>H160/H151</f>
        <v>3.5753630445668504E-2</v>
      </c>
    </row>
    <row r="161" spans="2:10" x14ac:dyDescent="0.25">
      <c r="B161" s="159" t="s">
        <v>128</v>
      </c>
      <c r="C161" s="160">
        <v>167</v>
      </c>
      <c r="D161" s="160">
        <v>6</v>
      </c>
      <c r="E161" s="160">
        <v>100</v>
      </c>
      <c r="F161" s="160">
        <v>112</v>
      </c>
      <c r="G161" s="160">
        <v>127</v>
      </c>
      <c r="H161" s="160">
        <v>85</v>
      </c>
      <c r="I161" s="161">
        <f t="shared" si="21"/>
        <v>-0.3307086614173228</v>
      </c>
      <c r="J161" s="161">
        <f>H161/H151</f>
        <v>8.5127691537305959E-3</v>
      </c>
    </row>
    <row r="162" spans="2:10" x14ac:dyDescent="0.25">
      <c r="B162" s="159" t="s">
        <v>131</v>
      </c>
      <c r="C162" s="160">
        <v>149</v>
      </c>
      <c r="D162" s="160">
        <v>10</v>
      </c>
      <c r="E162" s="160">
        <v>124</v>
      </c>
      <c r="F162" s="160">
        <v>212</v>
      </c>
      <c r="G162" s="160">
        <v>190</v>
      </c>
      <c r="H162" s="160">
        <v>121</v>
      </c>
      <c r="I162" s="161">
        <f t="shared" si="21"/>
        <v>-0.36315789473684212</v>
      </c>
      <c r="J162" s="161">
        <f>H162/H151</f>
        <v>1.2118177265898849E-2</v>
      </c>
    </row>
    <row r="163" spans="2:10" x14ac:dyDescent="0.25">
      <c r="B163" s="164" t="s">
        <v>145</v>
      </c>
      <c r="C163" s="165">
        <f t="shared" ref="C163:H163" si="22">C155-SUM(C156:C162)</f>
        <v>1294</v>
      </c>
      <c r="D163" s="165">
        <f t="shared" si="22"/>
        <v>249</v>
      </c>
      <c r="E163" s="165">
        <f t="shared" si="22"/>
        <v>967</v>
      </c>
      <c r="F163" s="165">
        <f t="shared" si="22"/>
        <v>1305</v>
      </c>
      <c r="G163" s="165">
        <f t="shared" si="22"/>
        <v>1767</v>
      </c>
      <c r="H163" s="165">
        <f t="shared" si="22"/>
        <v>2030</v>
      </c>
      <c r="I163" s="166">
        <f t="shared" si="21"/>
        <v>0.14883984153933216</v>
      </c>
      <c r="J163" s="166">
        <f>H163/H151</f>
        <v>0.20330495743615423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6E08-880D-4D66-BEF2-E62E3DF9547F}">
  <sheetPr codeName="Hoja16"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64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4"/>
      <c r="D4" s="264"/>
      <c r="E4" s="264"/>
      <c r="F4" s="264"/>
      <c r="G4" s="264"/>
      <c r="H4" s="264"/>
      <c r="I4" s="264"/>
      <c r="J4" s="140"/>
      <c r="K4" s="140"/>
      <c r="N4" s="139" t="s">
        <v>263</v>
      </c>
      <c r="O4" s="140"/>
      <c r="P4" s="140"/>
      <c r="Q4" s="140"/>
      <c r="R4" s="140"/>
      <c r="S4" s="140"/>
      <c r="T4" s="140"/>
      <c r="U4" s="140"/>
      <c r="V4" s="140"/>
      <c r="W4" s="140"/>
    </row>
    <row r="5" spans="1:23" ht="6" customHeight="1" x14ac:dyDescent="0.25"/>
    <row r="6" spans="1:23" ht="15.75" x14ac:dyDescent="0.25">
      <c r="B6" s="141"/>
      <c r="C6" s="294" t="s">
        <v>43</v>
      </c>
      <c r="D6" s="295"/>
      <c r="E6" s="295"/>
      <c r="F6" s="295"/>
      <c r="G6" s="295"/>
      <c r="H6" s="295"/>
      <c r="I6" s="295"/>
      <c r="J6" s="295"/>
      <c r="K6" s="295"/>
      <c r="N6" s="141"/>
      <c r="O6" s="294" t="s">
        <v>43</v>
      </c>
      <c r="P6" s="295"/>
      <c r="Q6" s="295"/>
      <c r="R6" s="295"/>
      <c r="S6" s="295"/>
      <c r="T6" s="295"/>
      <c r="U6" s="295"/>
      <c r="V6" s="295"/>
      <c r="W6" s="295"/>
    </row>
    <row r="7" spans="1:23" s="142" customFormat="1" ht="72" customHeight="1" x14ac:dyDescent="0.25">
      <c r="B7" s="143"/>
      <c r="C7" s="168" t="s">
        <v>311</v>
      </c>
      <c r="D7" s="168" t="s">
        <v>312</v>
      </c>
      <c r="E7" s="168" t="s">
        <v>313</v>
      </c>
      <c r="F7" s="168" t="s">
        <v>314</v>
      </c>
      <c r="G7" s="168" t="s">
        <v>315</v>
      </c>
      <c r="H7" s="168" t="s">
        <v>316</v>
      </c>
      <c r="I7" s="169" t="str">
        <f>CONCATENATE("var. ",RIGHT(H7,2),"/",RIGHT(G7,2))</f>
        <v>var. 25/24</v>
      </c>
      <c r="J7" s="168" t="str">
        <f>CONCATENATE("dif. ",RIGHT(H7,2),"/",RIGHT(G7,2))</f>
        <v>dif. 25/24</v>
      </c>
      <c r="K7" s="169" t="str">
        <f>CONCATENATE("Cuota s/ total lugares de residencia ",RIGHT(H7,4))</f>
        <v>Cuota s/ total lugares de residencia 2025</v>
      </c>
      <c r="N7" s="143"/>
      <c r="O7" s="168" t="s">
        <v>311</v>
      </c>
      <c r="P7" s="168" t="s">
        <v>312</v>
      </c>
      <c r="Q7" s="168" t="s">
        <v>313</v>
      </c>
      <c r="R7" s="168" t="s">
        <v>314</v>
      </c>
      <c r="S7" s="168" t="s">
        <v>315</v>
      </c>
      <c r="T7" s="168" t="s">
        <v>316</v>
      </c>
      <c r="U7" s="169" t="str">
        <f>CONCATENATE("var. ",RIGHT(T7,2),"/",RIGHT(S7,2))</f>
        <v>var. 25/24</v>
      </c>
      <c r="V7" s="168" t="str">
        <f>CONCATENATE("dif. ",RIGHT(T7,2),"/",RIGHT(S7,2))</f>
        <v>dif. 25/24</v>
      </c>
      <c r="W7" s="169" t="str">
        <f>CONCATENATE("Cuota s/ total lugares de residencia ",RIGHT(T7,4))</f>
        <v>Cuota s/ total lugares de residencia 2025</v>
      </c>
    </row>
    <row r="8" spans="1:23" x14ac:dyDescent="0.25">
      <c r="A8" s="1"/>
      <c r="B8" s="148" t="s">
        <v>43</v>
      </c>
      <c r="C8" s="149"/>
      <c r="D8" s="149"/>
      <c r="E8" s="149"/>
      <c r="F8" s="149"/>
      <c r="G8" s="149"/>
      <c r="H8" s="150"/>
      <c r="I8" s="150"/>
      <c r="J8" s="150"/>
      <c r="K8" s="149"/>
      <c r="N8" s="151" t="s">
        <v>49</v>
      </c>
      <c r="O8" s="149"/>
      <c r="P8" s="149"/>
      <c r="Q8" s="149"/>
      <c r="R8" s="149"/>
      <c r="S8" s="149"/>
      <c r="T8" s="150"/>
      <c r="U8" s="150"/>
      <c r="V8" s="150"/>
      <c r="W8" s="149"/>
    </row>
    <row r="9" spans="1:23" x14ac:dyDescent="0.25">
      <c r="A9" s="1" t="s">
        <v>96</v>
      </c>
      <c r="B9" s="152" t="s">
        <v>68</v>
      </c>
      <c r="C9" s="172">
        <f t="shared" ref="C9:H9" si="0">C10+C13</f>
        <v>293229</v>
      </c>
      <c r="D9" s="172">
        <f t="shared" si="0"/>
        <v>35671</v>
      </c>
      <c r="E9" s="172">
        <f t="shared" si="0"/>
        <v>211722</v>
      </c>
      <c r="F9" s="172">
        <f t="shared" si="0"/>
        <v>323159</v>
      </c>
      <c r="G9" s="172">
        <f t="shared" si="0"/>
        <v>328440</v>
      </c>
      <c r="H9" s="172">
        <f t="shared" si="0"/>
        <v>336465</v>
      </c>
      <c r="I9" s="173">
        <f>IFERROR(H9/G9-1,"-")</f>
        <v>2.4433686518085418E-2</v>
      </c>
      <c r="J9" s="172">
        <f t="shared" ref="J9:J21" si="1">H9-G9</f>
        <v>8025</v>
      </c>
      <c r="K9" s="173">
        <f t="shared" ref="K9:K21" si="2">H9/H$9</f>
        <v>1</v>
      </c>
      <c r="N9" s="152" t="s">
        <v>68</v>
      </c>
      <c r="O9" s="172">
        <f t="shared" ref="O9:T9" si="3">O10+O13</f>
        <v>5197</v>
      </c>
      <c r="P9" s="172">
        <f t="shared" si="3"/>
        <v>1146</v>
      </c>
      <c r="Q9" s="172">
        <f t="shared" si="3"/>
        <v>3527</v>
      </c>
      <c r="R9" s="172">
        <f t="shared" si="3"/>
        <v>5390</v>
      </c>
      <c r="S9" s="172">
        <f t="shared" si="3"/>
        <v>5217</v>
      </c>
      <c r="T9" s="172">
        <f t="shared" si="3"/>
        <v>5311</v>
      </c>
      <c r="U9" s="173">
        <f>IFERROR(T9/S9-1,"-")</f>
        <v>1.8018018018018056E-2</v>
      </c>
      <c r="V9" s="172">
        <f>T9-S9</f>
        <v>94</v>
      </c>
      <c r="W9" s="173">
        <f t="shared" ref="W9:W21" si="4">T9/T$9</f>
        <v>1</v>
      </c>
    </row>
    <row r="10" spans="1:23" x14ac:dyDescent="0.25">
      <c r="A10" s="158" t="s">
        <v>103</v>
      </c>
      <c r="B10" s="155" t="s">
        <v>97</v>
      </c>
      <c r="C10" s="156">
        <v>49229</v>
      </c>
      <c r="D10" s="156">
        <v>16762</v>
      </c>
      <c r="E10" s="156">
        <v>37221</v>
      </c>
      <c r="F10" s="156">
        <v>55277</v>
      </c>
      <c r="G10" s="156">
        <v>48288</v>
      </c>
      <c r="H10" s="156">
        <v>49489</v>
      </c>
      <c r="I10" s="174">
        <f>IFERROR(H10/G10-1,"-")</f>
        <v>2.4871603711067003E-2</v>
      </c>
      <c r="J10" s="155">
        <f t="shared" si="1"/>
        <v>1201</v>
      </c>
      <c r="K10" s="157">
        <f t="shared" si="2"/>
        <v>0.14708513515521673</v>
      </c>
      <c r="N10" s="155" t="s">
        <v>97</v>
      </c>
      <c r="O10" s="156">
        <v>3059</v>
      </c>
      <c r="P10" s="156">
        <v>582</v>
      </c>
      <c r="Q10" s="156">
        <v>1773</v>
      </c>
      <c r="R10" s="156">
        <v>3042</v>
      </c>
      <c r="S10" s="156">
        <v>2177</v>
      </c>
      <c r="T10" s="156">
        <v>2652</v>
      </c>
      <c r="U10" s="174">
        <f>IFERROR(T10/S10-1,"-")</f>
        <v>0.21819016995865881</v>
      </c>
      <c r="V10" s="155">
        <f t="shared" ref="V10:V20" si="5">T10-S10</f>
        <v>475</v>
      </c>
      <c r="W10" s="157">
        <f t="shared" si="4"/>
        <v>0.49934099039728863</v>
      </c>
    </row>
    <row r="11" spans="1:23" x14ac:dyDescent="0.25">
      <c r="A11" s="158" t="s">
        <v>100</v>
      </c>
      <c r="B11" s="159" t="s">
        <v>103</v>
      </c>
      <c r="C11" s="160">
        <v>15075</v>
      </c>
      <c r="D11" s="160">
        <v>11722</v>
      </c>
      <c r="E11" s="160">
        <v>14569</v>
      </c>
      <c r="F11" s="160">
        <v>21244</v>
      </c>
      <c r="G11" s="160">
        <v>16804</v>
      </c>
      <c r="H11" s="160">
        <v>15351</v>
      </c>
      <c r="I11" s="175">
        <f>IFERROR(H11/G11-1,"-")</f>
        <v>-8.6467507736253224E-2</v>
      </c>
      <c r="J11" s="159">
        <f t="shared" si="1"/>
        <v>-1453</v>
      </c>
      <c r="K11" s="161">
        <f t="shared" si="2"/>
        <v>4.5624359145824973E-2</v>
      </c>
      <c r="N11" s="159" t="s">
        <v>103</v>
      </c>
      <c r="O11" s="160">
        <v>1851</v>
      </c>
      <c r="P11" s="160">
        <v>279</v>
      </c>
      <c r="Q11" s="160">
        <v>734</v>
      </c>
      <c r="R11" s="160">
        <v>1485</v>
      </c>
      <c r="S11" s="160">
        <v>732</v>
      </c>
      <c r="T11" s="160">
        <v>900</v>
      </c>
      <c r="U11" s="175">
        <f>IFERROR(T11/S11-1,"-")</f>
        <v>0.22950819672131151</v>
      </c>
      <c r="V11" s="159">
        <f t="shared" si="5"/>
        <v>168</v>
      </c>
      <c r="W11" s="161">
        <f>T11/T$9</f>
        <v>0.16945961212577668</v>
      </c>
    </row>
    <row r="12" spans="1:23" x14ac:dyDescent="0.25">
      <c r="A12" s="1"/>
      <c r="B12" s="159" t="s">
        <v>100</v>
      </c>
      <c r="C12" s="160">
        <v>34154</v>
      </c>
      <c r="D12" s="160">
        <v>5040</v>
      </c>
      <c r="E12" s="160">
        <v>22652</v>
      </c>
      <c r="F12" s="160">
        <v>34033</v>
      </c>
      <c r="G12" s="160">
        <v>31484</v>
      </c>
      <c r="H12" s="160">
        <v>34138</v>
      </c>
      <c r="I12" s="175">
        <f>IFERROR(H12/G12-1,"-")</f>
        <v>8.4296785668911189E-2</v>
      </c>
      <c r="J12" s="159">
        <f t="shared" si="1"/>
        <v>2654</v>
      </c>
      <c r="K12" s="161">
        <f t="shared" si="2"/>
        <v>0.10146077600939177</v>
      </c>
      <c r="N12" s="159" t="s">
        <v>100</v>
      </c>
      <c r="O12" s="160">
        <v>1208</v>
      </c>
      <c r="P12" s="160">
        <v>303</v>
      </c>
      <c r="Q12" s="160">
        <v>1039</v>
      </c>
      <c r="R12" s="160">
        <v>1557</v>
      </c>
      <c r="S12" s="160">
        <v>1445</v>
      </c>
      <c r="T12" s="160">
        <v>1752</v>
      </c>
      <c r="U12" s="175">
        <f>IFERROR(T12/S12-1,"-")</f>
        <v>0.21245674740484422</v>
      </c>
      <c r="V12" s="159">
        <f t="shared" si="5"/>
        <v>307</v>
      </c>
      <c r="W12" s="161">
        <f t="shared" si="4"/>
        <v>0.32988137827151198</v>
      </c>
    </row>
    <row r="13" spans="1:23" s="56" customFormat="1" x14ac:dyDescent="0.25">
      <c r="B13" s="155" t="s">
        <v>107</v>
      </c>
      <c r="C13" s="156">
        <v>244000</v>
      </c>
      <c r="D13" s="156">
        <v>18909</v>
      </c>
      <c r="E13" s="156">
        <v>174501</v>
      </c>
      <c r="F13" s="156">
        <v>267882</v>
      </c>
      <c r="G13" s="156">
        <v>280152</v>
      </c>
      <c r="H13" s="156">
        <v>286976</v>
      </c>
      <c r="I13" s="174">
        <f>IFERROR(H13/G13-1,"-")</f>
        <v>2.4358205545560896E-2</v>
      </c>
      <c r="J13" s="155">
        <f t="shared" si="1"/>
        <v>6824</v>
      </c>
      <c r="K13" s="157">
        <f t="shared" si="2"/>
        <v>0.85291486484478329</v>
      </c>
      <c r="N13" s="155" t="s">
        <v>107</v>
      </c>
      <c r="O13" s="156">
        <v>2138</v>
      </c>
      <c r="P13" s="156">
        <v>564</v>
      </c>
      <c r="Q13" s="156">
        <v>1754</v>
      </c>
      <c r="R13" s="156">
        <v>2348</v>
      </c>
      <c r="S13" s="156">
        <v>3040</v>
      </c>
      <c r="T13" s="156">
        <v>2659</v>
      </c>
      <c r="U13" s="174">
        <f>IFERROR(T13/S13-1,"-")</f>
        <v>-0.12532894736842104</v>
      </c>
      <c r="V13" s="155">
        <f t="shared" si="5"/>
        <v>-381</v>
      </c>
      <c r="W13" s="157">
        <f t="shared" si="4"/>
        <v>0.50065900960271137</v>
      </c>
    </row>
    <row r="14" spans="1:23" s="56" customFormat="1" x14ac:dyDescent="0.25">
      <c r="B14" s="159" t="s">
        <v>110</v>
      </c>
      <c r="C14" s="160">
        <v>92619</v>
      </c>
      <c r="D14" s="160">
        <v>1517</v>
      </c>
      <c r="E14" s="160">
        <v>56233</v>
      </c>
      <c r="F14" s="160">
        <v>98586</v>
      </c>
      <c r="G14" s="160">
        <v>109869</v>
      </c>
      <c r="H14" s="160">
        <v>114151</v>
      </c>
      <c r="I14" s="175">
        <f t="shared" ref="I14:I21" si="6">IFERROR(H14/G14-1,"-")</f>
        <v>3.897368684524305E-2</v>
      </c>
      <c r="J14" s="159">
        <f t="shared" si="1"/>
        <v>4282</v>
      </c>
      <c r="K14" s="161">
        <f t="shared" si="2"/>
        <v>0.33926559969090397</v>
      </c>
      <c r="N14" s="159" t="s">
        <v>110</v>
      </c>
      <c r="O14" s="160">
        <v>357</v>
      </c>
      <c r="P14" s="160">
        <v>24</v>
      </c>
      <c r="Q14" s="160">
        <v>277</v>
      </c>
      <c r="R14" s="160">
        <v>378</v>
      </c>
      <c r="S14" s="160">
        <v>447</v>
      </c>
      <c r="T14" s="160">
        <v>393</v>
      </c>
      <c r="U14" s="175">
        <f t="shared" ref="U14:U21" si="7">IFERROR(T14/S14-1,"-")</f>
        <v>-0.12080536912751683</v>
      </c>
      <c r="V14" s="159">
        <f t="shared" si="5"/>
        <v>-54</v>
      </c>
      <c r="W14" s="161">
        <f t="shared" si="4"/>
        <v>7.3997363961589152E-2</v>
      </c>
    </row>
    <row r="15" spans="1:23" x14ac:dyDescent="0.25">
      <c r="A15" s="1"/>
      <c r="B15" s="159" t="s">
        <v>113</v>
      </c>
      <c r="C15" s="160">
        <v>35807</v>
      </c>
      <c r="D15" s="160">
        <v>3124</v>
      </c>
      <c r="E15" s="160">
        <v>21725</v>
      </c>
      <c r="F15" s="160">
        <v>34109</v>
      </c>
      <c r="G15" s="160">
        <v>36970</v>
      </c>
      <c r="H15" s="160">
        <v>36155</v>
      </c>
      <c r="I15" s="175">
        <f t="shared" si="6"/>
        <v>-2.2044901271301098E-2</v>
      </c>
      <c r="J15" s="159">
        <f t="shared" si="1"/>
        <v>-815</v>
      </c>
      <c r="K15" s="161">
        <f t="shared" si="2"/>
        <v>0.10745545599096488</v>
      </c>
      <c r="N15" s="159" t="s">
        <v>113</v>
      </c>
      <c r="O15" s="160">
        <v>427</v>
      </c>
      <c r="P15" s="160">
        <v>89</v>
      </c>
      <c r="Q15" s="160">
        <v>309</v>
      </c>
      <c r="R15" s="160">
        <v>460</v>
      </c>
      <c r="S15" s="160">
        <v>643</v>
      </c>
      <c r="T15" s="160">
        <v>526</v>
      </c>
      <c r="U15" s="175">
        <f t="shared" si="7"/>
        <v>-0.18195956454121309</v>
      </c>
      <c r="V15" s="159">
        <f t="shared" si="5"/>
        <v>-117</v>
      </c>
      <c r="W15" s="161">
        <f t="shared" si="4"/>
        <v>9.9039728864620605E-2</v>
      </c>
    </row>
    <row r="16" spans="1:23" x14ac:dyDescent="0.25">
      <c r="A16" s="1"/>
      <c r="B16" s="159" t="s">
        <v>116</v>
      </c>
      <c r="C16" s="160">
        <v>12403</v>
      </c>
      <c r="D16" s="160">
        <v>3865</v>
      </c>
      <c r="E16" s="160">
        <v>10088</v>
      </c>
      <c r="F16" s="160">
        <v>15097</v>
      </c>
      <c r="G16" s="160">
        <v>12986</v>
      </c>
      <c r="H16" s="160">
        <v>14132</v>
      </c>
      <c r="I16" s="175">
        <f t="shared" si="6"/>
        <v>8.8248883412906265E-2</v>
      </c>
      <c r="J16" s="159">
        <f t="shared" si="1"/>
        <v>1146</v>
      </c>
      <c r="K16" s="161">
        <f t="shared" si="2"/>
        <v>4.2001396876346721E-2</v>
      </c>
      <c r="N16" s="159" t="s">
        <v>116</v>
      </c>
      <c r="O16" s="160">
        <v>405</v>
      </c>
      <c r="P16" s="160">
        <v>213</v>
      </c>
      <c r="Q16" s="160">
        <v>325</v>
      </c>
      <c r="R16" s="160">
        <v>488</v>
      </c>
      <c r="S16" s="160">
        <v>385</v>
      </c>
      <c r="T16" s="160">
        <v>398</v>
      </c>
      <c r="U16" s="175">
        <f t="shared" si="7"/>
        <v>3.3766233766233666E-2</v>
      </c>
      <c r="V16" s="159">
        <f t="shared" si="5"/>
        <v>13</v>
      </c>
      <c r="W16" s="161">
        <f t="shared" si="4"/>
        <v>7.4938806251176798E-2</v>
      </c>
    </row>
    <row r="17" spans="1:23" x14ac:dyDescent="0.25">
      <c r="A17" s="1"/>
      <c r="B17" s="159" t="s">
        <v>123</v>
      </c>
      <c r="C17" s="160">
        <v>7539</v>
      </c>
      <c r="D17" s="160">
        <v>260</v>
      </c>
      <c r="E17" s="160">
        <v>9800</v>
      </c>
      <c r="F17" s="160">
        <v>9587</v>
      </c>
      <c r="G17" s="160">
        <v>9868</v>
      </c>
      <c r="H17" s="160">
        <v>9469</v>
      </c>
      <c r="I17" s="175">
        <f t="shared" si="6"/>
        <v>-4.043372517227406E-2</v>
      </c>
      <c r="J17" s="159">
        <f t="shared" si="1"/>
        <v>-399</v>
      </c>
      <c r="K17" s="161">
        <f t="shared" si="2"/>
        <v>2.8142600270459037E-2</v>
      </c>
      <c r="N17" s="159" t="s">
        <v>123</v>
      </c>
      <c r="O17" s="160">
        <v>89</v>
      </c>
      <c r="P17" s="160">
        <v>5</v>
      </c>
      <c r="Q17" s="160">
        <v>129</v>
      </c>
      <c r="R17" s="160">
        <v>137</v>
      </c>
      <c r="S17" s="160">
        <v>154</v>
      </c>
      <c r="T17" s="160">
        <v>182</v>
      </c>
      <c r="U17" s="175">
        <f t="shared" si="7"/>
        <v>0.18181818181818188</v>
      </c>
      <c r="V17" s="159">
        <f t="shared" si="5"/>
        <v>28</v>
      </c>
      <c r="W17" s="161">
        <f t="shared" si="4"/>
        <v>3.4268499340990397E-2</v>
      </c>
    </row>
    <row r="18" spans="1:23" x14ac:dyDescent="0.25">
      <c r="A18" s="1"/>
      <c r="B18" s="159" t="s">
        <v>119</v>
      </c>
      <c r="C18" s="160">
        <v>11192</v>
      </c>
      <c r="D18" s="160">
        <v>1030</v>
      </c>
      <c r="E18" s="160">
        <v>10492</v>
      </c>
      <c r="F18" s="160">
        <v>11394</v>
      </c>
      <c r="G18" s="160">
        <v>11594</v>
      </c>
      <c r="H18" s="160">
        <v>10574</v>
      </c>
      <c r="I18" s="175">
        <f t="shared" si="6"/>
        <v>-8.7976539589442848E-2</v>
      </c>
      <c r="J18" s="159">
        <f t="shared" si="1"/>
        <v>-1020</v>
      </c>
      <c r="K18" s="161">
        <f t="shared" si="2"/>
        <v>3.1426745723923739E-2</v>
      </c>
      <c r="N18" s="159" t="s">
        <v>119</v>
      </c>
      <c r="O18" s="160">
        <v>71</v>
      </c>
      <c r="P18" s="160">
        <v>24</v>
      </c>
      <c r="Q18" s="160">
        <v>89</v>
      </c>
      <c r="R18" s="160">
        <v>81</v>
      </c>
      <c r="S18" s="160">
        <v>171</v>
      </c>
      <c r="T18" s="160">
        <v>130</v>
      </c>
      <c r="U18" s="175">
        <f t="shared" si="7"/>
        <v>-0.23976608187134507</v>
      </c>
      <c r="V18" s="159">
        <f t="shared" si="5"/>
        <v>-41</v>
      </c>
      <c r="W18" s="161">
        <f t="shared" si="4"/>
        <v>2.4477499529278857E-2</v>
      </c>
    </row>
    <row r="19" spans="1:23" x14ac:dyDescent="0.25">
      <c r="A19" s="158" t="s">
        <v>144</v>
      </c>
      <c r="B19" s="159" t="s">
        <v>128</v>
      </c>
      <c r="C19" s="160">
        <v>6875</v>
      </c>
      <c r="D19" s="160">
        <v>62</v>
      </c>
      <c r="E19" s="160">
        <v>5184</v>
      </c>
      <c r="F19" s="160">
        <v>8610</v>
      </c>
      <c r="G19" s="160">
        <v>6479</v>
      </c>
      <c r="H19" s="160">
        <v>5821</v>
      </c>
      <c r="I19" s="175">
        <f t="shared" si="6"/>
        <v>-0.10155888254360246</v>
      </c>
      <c r="J19" s="159">
        <f t="shared" si="1"/>
        <v>-658</v>
      </c>
      <c r="K19" s="161">
        <f t="shared" si="2"/>
        <v>1.7300462158025352E-2</v>
      </c>
      <c r="N19" s="159" t="s">
        <v>128</v>
      </c>
      <c r="O19" s="160">
        <v>87</v>
      </c>
      <c r="P19" s="160">
        <v>4</v>
      </c>
      <c r="Q19" s="160">
        <v>50</v>
      </c>
      <c r="R19" s="160">
        <v>36</v>
      </c>
      <c r="S19" s="160">
        <v>58</v>
      </c>
      <c r="T19" s="160">
        <v>22</v>
      </c>
      <c r="U19" s="175">
        <f t="shared" si="7"/>
        <v>-0.62068965517241381</v>
      </c>
      <c r="V19" s="159">
        <f t="shared" si="5"/>
        <v>-36</v>
      </c>
      <c r="W19" s="161">
        <f t="shared" si="4"/>
        <v>4.1423460741856523E-3</v>
      </c>
    </row>
    <row r="20" spans="1:23" x14ac:dyDescent="0.25">
      <c r="A20" s="163" t="s">
        <v>145</v>
      </c>
      <c r="B20" s="159" t="s">
        <v>131</v>
      </c>
      <c r="C20" s="160">
        <v>9801</v>
      </c>
      <c r="D20" s="160">
        <v>419</v>
      </c>
      <c r="E20" s="160">
        <v>4358</v>
      </c>
      <c r="F20" s="160">
        <v>8319</v>
      </c>
      <c r="G20" s="160">
        <v>7542</v>
      </c>
      <c r="H20" s="160">
        <v>6254</v>
      </c>
      <c r="I20" s="175">
        <f t="shared" si="6"/>
        <v>-0.17077698223282944</v>
      </c>
      <c r="J20" s="159">
        <f t="shared" si="1"/>
        <v>-1288</v>
      </c>
      <c r="K20" s="161">
        <f t="shared" si="2"/>
        <v>1.858737164341016E-2</v>
      </c>
      <c r="N20" s="159" t="s">
        <v>131</v>
      </c>
      <c r="O20" s="160">
        <v>30</v>
      </c>
      <c r="P20" s="160">
        <v>7</v>
      </c>
      <c r="Q20" s="160">
        <v>37</v>
      </c>
      <c r="R20" s="160">
        <v>64</v>
      </c>
      <c r="S20" s="160">
        <v>161</v>
      </c>
      <c r="T20" s="160">
        <v>83</v>
      </c>
      <c r="U20" s="175">
        <f t="shared" si="7"/>
        <v>-0.48447204968944102</v>
      </c>
      <c r="V20" s="159">
        <f t="shared" si="5"/>
        <v>-78</v>
      </c>
      <c r="W20" s="161">
        <f t="shared" si="4"/>
        <v>1.5627942007154963E-2</v>
      </c>
    </row>
    <row r="21" spans="1:23" x14ac:dyDescent="0.25">
      <c r="B21" s="164" t="s">
        <v>145</v>
      </c>
      <c r="C21" s="165">
        <f t="shared" ref="C21:H21" si="8">C13-SUM(C14:C20)</f>
        <v>67764</v>
      </c>
      <c r="D21" s="165">
        <f t="shared" si="8"/>
        <v>8632</v>
      </c>
      <c r="E21" s="165">
        <f t="shared" si="8"/>
        <v>56621</v>
      </c>
      <c r="F21" s="165">
        <f t="shared" si="8"/>
        <v>82180</v>
      </c>
      <c r="G21" s="165">
        <f t="shared" si="8"/>
        <v>84844</v>
      </c>
      <c r="H21" s="165">
        <f t="shared" si="8"/>
        <v>90420</v>
      </c>
      <c r="I21" s="176">
        <f t="shared" si="6"/>
        <v>6.5720616661166353E-2</v>
      </c>
      <c r="J21" s="164">
        <f t="shared" si="1"/>
        <v>5576</v>
      </c>
      <c r="K21" s="166">
        <f t="shared" si="2"/>
        <v>0.26873523249074943</v>
      </c>
      <c r="N21" s="164" t="s">
        <v>145</v>
      </c>
      <c r="O21" s="165">
        <f t="shared" ref="O21:T21" si="9">O13-SUM(O14:O20)</f>
        <v>672</v>
      </c>
      <c r="P21" s="165">
        <f t="shared" si="9"/>
        <v>198</v>
      </c>
      <c r="Q21" s="165">
        <f t="shared" si="9"/>
        <v>538</v>
      </c>
      <c r="R21" s="165">
        <f t="shared" si="9"/>
        <v>704</v>
      </c>
      <c r="S21" s="165">
        <f t="shared" si="9"/>
        <v>1021</v>
      </c>
      <c r="T21" s="165">
        <f t="shared" si="9"/>
        <v>925</v>
      </c>
      <c r="U21" s="176">
        <f t="shared" si="7"/>
        <v>-9.4025465230166527E-2</v>
      </c>
      <c r="V21" s="164">
        <f>T21-S21</f>
        <v>-96</v>
      </c>
      <c r="W21" s="166">
        <f t="shared" si="4"/>
        <v>0.17416682357371494</v>
      </c>
    </row>
    <row r="22" spans="1:23" x14ac:dyDescent="0.25">
      <c r="B22" s="151" t="s">
        <v>44</v>
      </c>
      <c r="C22" s="149"/>
      <c r="D22" s="149"/>
      <c r="E22" s="149"/>
      <c r="F22" s="149"/>
      <c r="G22" s="149"/>
      <c r="H22" s="149"/>
      <c r="I22" s="150"/>
      <c r="J22" s="150"/>
      <c r="K22" s="149"/>
    </row>
    <row r="23" spans="1:23" x14ac:dyDescent="0.25">
      <c r="B23" s="152" t="s">
        <v>68</v>
      </c>
      <c r="C23" s="172">
        <f t="shared" ref="C23:H23" si="10">C24+C27</f>
        <v>111379</v>
      </c>
      <c r="D23" s="172">
        <f t="shared" si="10"/>
        <v>12102</v>
      </c>
      <c r="E23" s="172">
        <f t="shared" si="10"/>
        <v>86205</v>
      </c>
      <c r="F23" s="172">
        <f t="shared" si="10"/>
        <v>115960</v>
      </c>
      <c r="G23" s="172">
        <f t="shared" si="10"/>
        <v>122914</v>
      </c>
      <c r="H23" s="172">
        <f t="shared" si="10"/>
        <v>120846</v>
      </c>
      <c r="I23" s="173">
        <f>IFERROR(H23/G23-1,"-")</f>
        <v>-1.6824771791659199E-2</v>
      </c>
      <c r="J23" s="172">
        <f>H23-G23</f>
        <v>-2068</v>
      </c>
      <c r="K23" s="173">
        <f t="shared" ref="K23:K35" si="11">H23/H$9</f>
        <v>0.35916365743836653</v>
      </c>
    </row>
    <row r="24" spans="1:23" x14ac:dyDescent="0.25">
      <c r="B24" s="155" t="s">
        <v>97</v>
      </c>
      <c r="C24" s="156">
        <v>7413</v>
      </c>
      <c r="D24" s="156">
        <v>5172</v>
      </c>
      <c r="E24" s="156">
        <v>8027</v>
      </c>
      <c r="F24" s="156">
        <v>7164</v>
      </c>
      <c r="G24" s="156">
        <v>5976</v>
      </c>
      <c r="H24" s="156">
        <v>5394</v>
      </c>
      <c r="I24" s="174">
        <f>IFERROR(H24/G24-1,"-")</f>
        <v>-9.7389558232931717E-2</v>
      </c>
      <c r="J24" s="155">
        <f t="shared" ref="J24:J34" si="12">H24-G24</f>
        <v>-582</v>
      </c>
      <c r="K24" s="157">
        <f t="shared" si="11"/>
        <v>1.6031385136641256E-2</v>
      </c>
    </row>
    <row r="25" spans="1:23" x14ac:dyDescent="0.25">
      <c r="B25" s="159" t="s">
        <v>103</v>
      </c>
      <c r="C25" s="160">
        <v>2969</v>
      </c>
      <c r="D25" s="160">
        <v>3680</v>
      </c>
      <c r="E25" s="160">
        <v>3626</v>
      </c>
      <c r="F25" s="160">
        <v>2671</v>
      </c>
      <c r="G25" s="160">
        <v>1720</v>
      </c>
      <c r="H25" s="160">
        <v>1711</v>
      </c>
      <c r="I25" s="175">
        <f>IFERROR(H25/G25-1,"-")</f>
        <v>-5.2325581395349374E-3</v>
      </c>
      <c r="J25" s="159">
        <f t="shared" si="12"/>
        <v>-9</v>
      </c>
      <c r="K25" s="161">
        <f t="shared" si="11"/>
        <v>5.0852243175367427E-3</v>
      </c>
    </row>
    <row r="26" spans="1:23" x14ac:dyDescent="0.25">
      <c r="B26" s="159" t="s">
        <v>100</v>
      </c>
      <c r="C26" s="160">
        <v>4444</v>
      </c>
      <c r="D26" s="160">
        <v>1492</v>
      </c>
      <c r="E26" s="160">
        <v>4401</v>
      </c>
      <c r="F26" s="160">
        <v>4493</v>
      </c>
      <c r="G26" s="160">
        <v>4256</v>
      </c>
      <c r="H26" s="160">
        <v>3683</v>
      </c>
      <c r="I26" s="175">
        <f>IFERROR(H26/G26-1,"-")</f>
        <v>-0.13463345864661658</v>
      </c>
      <c r="J26" s="159">
        <f t="shared" si="12"/>
        <v>-573</v>
      </c>
      <c r="K26" s="161">
        <f t="shared" si="11"/>
        <v>1.0946160819104513E-2</v>
      </c>
    </row>
    <row r="27" spans="1:23" x14ac:dyDescent="0.25">
      <c r="B27" s="155" t="s">
        <v>107</v>
      </c>
      <c r="C27" s="156">
        <v>103966</v>
      </c>
      <c r="D27" s="156">
        <v>6930</v>
      </c>
      <c r="E27" s="156">
        <v>78178</v>
      </c>
      <c r="F27" s="156">
        <v>108796</v>
      </c>
      <c r="G27" s="156">
        <v>116938</v>
      </c>
      <c r="H27" s="156">
        <v>115452</v>
      </c>
      <c r="I27" s="174">
        <f>IFERROR(H27/G27-1,"-")</f>
        <v>-1.2707588636713507E-2</v>
      </c>
      <c r="J27" s="155">
        <f t="shared" si="12"/>
        <v>-1486</v>
      </c>
      <c r="K27" s="157">
        <f t="shared" si="11"/>
        <v>0.34313227230172527</v>
      </c>
    </row>
    <row r="28" spans="1:23" x14ac:dyDescent="0.25">
      <c r="B28" s="159" t="s">
        <v>110</v>
      </c>
      <c r="C28" s="160">
        <v>44308</v>
      </c>
      <c r="D28" s="160">
        <v>397</v>
      </c>
      <c r="E28" s="160">
        <v>30160</v>
      </c>
      <c r="F28" s="160">
        <v>47385</v>
      </c>
      <c r="G28" s="160">
        <v>53137</v>
      </c>
      <c r="H28" s="160">
        <v>54014</v>
      </c>
      <c r="I28" s="175">
        <f t="shared" ref="I28:I35" si="13">IFERROR(H28/G28-1,"-")</f>
        <v>1.6504507217193209E-2</v>
      </c>
      <c r="J28" s="159">
        <f t="shared" si="12"/>
        <v>877</v>
      </c>
      <c r="K28" s="161">
        <f t="shared" si="11"/>
        <v>0.16053378508908803</v>
      </c>
    </row>
    <row r="29" spans="1:23" x14ac:dyDescent="0.25">
      <c r="B29" s="159" t="s">
        <v>113</v>
      </c>
      <c r="C29" s="160">
        <v>13318</v>
      </c>
      <c r="D29" s="160">
        <v>1178</v>
      </c>
      <c r="E29" s="160">
        <v>8945</v>
      </c>
      <c r="F29" s="160">
        <v>12661</v>
      </c>
      <c r="G29" s="160">
        <v>13392</v>
      </c>
      <c r="H29" s="160">
        <v>12949</v>
      </c>
      <c r="I29" s="175">
        <f t="shared" si="13"/>
        <v>-3.3079450418160072E-2</v>
      </c>
      <c r="J29" s="159">
        <f t="shared" si="12"/>
        <v>-443</v>
      </c>
      <c r="K29" s="161">
        <f t="shared" si="11"/>
        <v>3.8485429390872752E-2</v>
      </c>
    </row>
    <row r="30" spans="1:23" x14ac:dyDescent="0.25">
      <c r="B30" s="159" t="s">
        <v>116</v>
      </c>
      <c r="C30" s="160">
        <v>3906</v>
      </c>
      <c r="D30" s="160">
        <v>1294</v>
      </c>
      <c r="E30" s="160">
        <v>3083</v>
      </c>
      <c r="F30" s="160">
        <v>3681</v>
      </c>
      <c r="G30" s="160">
        <v>3412</v>
      </c>
      <c r="H30" s="160">
        <v>3360</v>
      </c>
      <c r="I30" s="175">
        <f t="shared" si="13"/>
        <v>-1.5240328253223967E-2</v>
      </c>
      <c r="J30" s="159">
        <f t="shared" si="12"/>
        <v>-52</v>
      </c>
      <c r="K30" s="161">
        <f t="shared" si="11"/>
        <v>9.9861798403994475E-3</v>
      </c>
    </row>
    <row r="31" spans="1:23" x14ac:dyDescent="0.25">
      <c r="B31" s="159" t="s">
        <v>123</v>
      </c>
      <c r="C31" s="160">
        <v>3634</v>
      </c>
      <c r="D31" s="160">
        <v>91</v>
      </c>
      <c r="E31" s="160">
        <v>5043</v>
      </c>
      <c r="F31" s="160">
        <v>4299</v>
      </c>
      <c r="G31" s="160">
        <v>4182</v>
      </c>
      <c r="H31" s="160">
        <v>3809</v>
      </c>
      <c r="I31" s="175">
        <f t="shared" si="13"/>
        <v>-8.9191774270683921E-2</v>
      </c>
      <c r="J31" s="159">
        <f t="shared" si="12"/>
        <v>-373</v>
      </c>
      <c r="K31" s="161">
        <f t="shared" si="11"/>
        <v>1.1320642563119493E-2</v>
      </c>
    </row>
    <row r="32" spans="1:23" x14ac:dyDescent="0.25">
      <c r="B32" s="159" t="s">
        <v>119</v>
      </c>
      <c r="C32" s="160">
        <v>5928</v>
      </c>
      <c r="D32" s="160">
        <v>453</v>
      </c>
      <c r="E32" s="160">
        <v>6497</v>
      </c>
      <c r="F32" s="160">
        <v>5813</v>
      </c>
      <c r="G32" s="160">
        <v>5880</v>
      </c>
      <c r="H32" s="160">
        <v>5802</v>
      </c>
      <c r="I32" s="175">
        <f t="shared" si="13"/>
        <v>-1.3265306122449028E-2</v>
      </c>
      <c r="J32" s="159">
        <f t="shared" si="12"/>
        <v>-78</v>
      </c>
      <c r="K32" s="161">
        <f t="shared" si="11"/>
        <v>1.7243992688689761E-2</v>
      </c>
    </row>
    <row r="33" spans="2:11" x14ac:dyDescent="0.25">
      <c r="B33" s="159" t="s">
        <v>128</v>
      </c>
      <c r="C33" s="160">
        <v>3499</v>
      </c>
      <c r="D33" s="160">
        <v>10</v>
      </c>
      <c r="E33" s="160">
        <v>2307</v>
      </c>
      <c r="F33" s="160">
        <v>3510</v>
      </c>
      <c r="G33" s="160">
        <v>2957</v>
      </c>
      <c r="H33" s="160">
        <v>2108</v>
      </c>
      <c r="I33" s="175">
        <f t="shared" si="13"/>
        <v>-0.28711531958065606</v>
      </c>
      <c r="J33" s="159">
        <f t="shared" si="12"/>
        <v>-849</v>
      </c>
      <c r="K33" s="161">
        <f t="shared" si="11"/>
        <v>6.2651390189172726E-3</v>
      </c>
    </row>
    <row r="34" spans="2:11" x14ac:dyDescent="0.25">
      <c r="B34" s="159" t="s">
        <v>131</v>
      </c>
      <c r="C34" s="160">
        <v>4692</v>
      </c>
      <c r="D34" s="160">
        <v>41</v>
      </c>
      <c r="E34" s="160">
        <v>1601</v>
      </c>
      <c r="F34" s="160">
        <v>4098</v>
      </c>
      <c r="G34" s="160">
        <v>3484</v>
      </c>
      <c r="H34" s="160">
        <v>2809</v>
      </c>
      <c r="I34" s="175">
        <f t="shared" si="13"/>
        <v>-0.19374282433983925</v>
      </c>
      <c r="J34" s="159">
        <f t="shared" si="12"/>
        <v>-675</v>
      </c>
      <c r="K34" s="161">
        <f t="shared" si="11"/>
        <v>8.3485652296672753E-3</v>
      </c>
    </row>
    <row r="35" spans="2:11" x14ac:dyDescent="0.25">
      <c r="B35" s="164" t="s">
        <v>145</v>
      </c>
      <c r="C35" s="165">
        <f t="shared" ref="C35:H35" si="14">C27-SUM(C28:C34)</f>
        <v>24681</v>
      </c>
      <c r="D35" s="165">
        <f t="shared" si="14"/>
        <v>3466</v>
      </c>
      <c r="E35" s="165">
        <f t="shared" si="14"/>
        <v>20542</v>
      </c>
      <c r="F35" s="165">
        <f t="shared" si="14"/>
        <v>27349</v>
      </c>
      <c r="G35" s="165">
        <f t="shared" si="14"/>
        <v>30494</v>
      </c>
      <c r="H35" s="165">
        <f t="shared" si="14"/>
        <v>30601</v>
      </c>
      <c r="I35" s="176">
        <f t="shared" si="13"/>
        <v>3.508886994162852E-3</v>
      </c>
      <c r="J35" s="164">
        <f>H35-G35</f>
        <v>107</v>
      </c>
      <c r="K35" s="166">
        <f t="shared" si="11"/>
        <v>9.0948538480971272E-2</v>
      </c>
    </row>
    <row r="36" spans="2:11" x14ac:dyDescent="0.25">
      <c r="B36" s="151" t="s">
        <v>45</v>
      </c>
      <c r="C36" s="149"/>
      <c r="D36" s="149"/>
      <c r="E36" s="149"/>
      <c r="F36" s="149"/>
      <c r="G36" s="149"/>
      <c r="H36" s="149"/>
      <c r="I36" s="150"/>
      <c r="J36" s="150"/>
      <c r="K36" s="149"/>
    </row>
    <row r="37" spans="2:11" x14ac:dyDescent="0.25">
      <c r="B37" s="152" t="s">
        <v>68</v>
      </c>
      <c r="C37" s="172">
        <f t="shared" ref="C37:H37" si="15">C38+C41</f>
        <v>60504</v>
      </c>
      <c r="D37" s="172">
        <f t="shared" si="15"/>
        <v>2072</v>
      </c>
      <c r="E37" s="172">
        <f t="shared" si="15"/>
        <v>40098</v>
      </c>
      <c r="F37" s="172">
        <f t="shared" si="15"/>
        <v>63291</v>
      </c>
      <c r="G37" s="172">
        <f t="shared" si="15"/>
        <v>62071</v>
      </c>
      <c r="H37" s="172">
        <f t="shared" si="15"/>
        <v>69478</v>
      </c>
      <c r="I37" s="173">
        <f>IFERROR(H37/G37-1,"-")</f>
        <v>0.11933108859209618</v>
      </c>
      <c r="J37" s="172">
        <f>H37-G37</f>
        <v>7407</v>
      </c>
      <c r="K37" s="173">
        <f t="shared" ref="K37:K49" si="16">H37/H$9</f>
        <v>0.20649398897359308</v>
      </c>
    </row>
    <row r="38" spans="2:11" x14ac:dyDescent="0.25">
      <c r="B38" s="155" t="s">
        <v>97</v>
      </c>
      <c r="C38" s="156">
        <v>3948</v>
      </c>
      <c r="D38" s="156">
        <v>280</v>
      </c>
      <c r="E38" s="156">
        <v>2933</v>
      </c>
      <c r="F38" s="156">
        <v>4280</v>
      </c>
      <c r="G38" s="156">
        <v>3133</v>
      </c>
      <c r="H38" s="156">
        <v>4162</v>
      </c>
      <c r="I38" s="174">
        <f>IFERROR(H38/G38-1,"-")</f>
        <v>0.32843919565911261</v>
      </c>
      <c r="J38" s="155">
        <f t="shared" ref="J38:J48" si="17">H38-G38</f>
        <v>1029</v>
      </c>
      <c r="K38" s="157">
        <f t="shared" si="16"/>
        <v>1.2369785861828124E-2</v>
      </c>
    </row>
    <row r="39" spans="2:11" x14ac:dyDescent="0.25">
      <c r="B39" s="159" t="s">
        <v>103</v>
      </c>
      <c r="C39" s="160">
        <v>813</v>
      </c>
      <c r="D39" s="160">
        <v>120</v>
      </c>
      <c r="E39" s="160">
        <v>834</v>
      </c>
      <c r="F39" s="160">
        <v>707</v>
      </c>
      <c r="G39" s="160">
        <v>606</v>
      </c>
      <c r="H39" s="160">
        <v>1199</v>
      </c>
      <c r="I39" s="175">
        <f>IFERROR(H39/G39-1,"-")</f>
        <v>0.97854785478547845</v>
      </c>
      <c r="J39" s="159">
        <f t="shared" si="17"/>
        <v>593</v>
      </c>
      <c r="K39" s="161">
        <f t="shared" si="16"/>
        <v>3.5635207228092076E-3</v>
      </c>
    </row>
    <row r="40" spans="2:11" x14ac:dyDescent="0.25">
      <c r="B40" s="159" t="s">
        <v>100</v>
      </c>
      <c r="C40" s="160">
        <v>3135</v>
      </c>
      <c r="D40" s="160">
        <v>160</v>
      </c>
      <c r="E40" s="160">
        <v>2099</v>
      </c>
      <c r="F40" s="160">
        <v>3573</v>
      </c>
      <c r="G40" s="160">
        <v>2527</v>
      </c>
      <c r="H40" s="160">
        <v>2963</v>
      </c>
      <c r="I40" s="175">
        <f>IFERROR(H40/G40-1,"-")</f>
        <v>0.17253660466956866</v>
      </c>
      <c r="J40" s="159">
        <f t="shared" si="17"/>
        <v>436</v>
      </c>
      <c r="K40" s="161">
        <f t="shared" si="16"/>
        <v>8.8062651390189168E-3</v>
      </c>
    </row>
    <row r="41" spans="2:11" x14ac:dyDescent="0.25">
      <c r="B41" s="155" t="s">
        <v>107</v>
      </c>
      <c r="C41" s="156">
        <v>56556</v>
      </c>
      <c r="D41" s="156">
        <v>1792</v>
      </c>
      <c r="E41" s="156">
        <v>37165</v>
      </c>
      <c r="F41" s="156">
        <v>59011</v>
      </c>
      <c r="G41" s="156">
        <v>58938</v>
      </c>
      <c r="H41" s="156">
        <v>65316</v>
      </c>
      <c r="I41" s="174">
        <f>IFERROR(H41/G41-1,"-")</f>
        <v>0.10821541280667812</v>
      </c>
      <c r="J41" s="155">
        <f t="shared" si="17"/>
        <v>6378</v>
      </c>
      <c r="K41" s="157">
        <f t="shared" si="16"/>
        <v>0.19412420311176498</v>
      </c>
    </row>
    <row r="42" spans="2:11" x14ac:dyDescent="0.25">
      <c r="B42" s="159" t="s">
        <v>110</v>
      </c>
      <c r="C42" s="160">
        <v>25197</v>
      </c>
      <c r="D42" s="160">
        <v>149</v>
      </c>
      <c r="E42" s="160">
        <v>12781</v>
      </c>
      <c r="F42" s="160">
        <v>22889</v>
      </c>
      <c r="G42" s="160">
        <v>24840</v>
      </c>
      <c r="H42" s="160">
        <v>28459</v>
      </c>
      <c r="I42" s="175">
        <f t="shared" ref="I42:I49" si="18">IFERROR(H42/G42-1,"-")</f>
        <v>0.14569243156199674</v>
      </c>
      <c r="J42" s="159">
        <f t="shared" si="17"/>
        <v>3619</v>
      </c>
      <c r="K42" s="161">
        <f t="shared" si="16"/>
        <v>8.4582348832716633E-2</v>
      </c>
    </row>
    <row r="43" spans="2:11" x14ac:dyDescent="0.25">
      <c r="B43" s="159" t="s">
        <v>113</v>
      </c>
      <c r="C43" s="160">
        <v>3304</v>
      </c>
      <c r="D43" s="160">
        <v>172</v>
      </c>
      <c r="E43" s="160">
        <v>2174</v>
      </c>
      <c r="F43" s="160">
        <v>3121</v>
      </c>
      <c r="G43" s="160">
        <v>2947</v>
      </c>
      <c r="H43" s="160">
        <v>3002</v>
      </c>
      <c r="I43" s="175">
        <f t="shared" si="18"/>
        <v>1.8663047166610047E-2</v>
      </c>
      <c r="J43" s="159">
        <f t="shared" si="17"/>
        <v>55</v>
      </c>
      <c r="K43" s="161">
        <f t="shared" si="16"/>
        <v>8.9221761550235534E-3</v>
      </c>
    </row>
    <row r="44" spans="2:11" x14ac:dyDescent="0.25">
      <c r="B44" s="159" t="s">
        <v>116</v>
      </c>
      <c r="C44" s="160">
        <v>1784</v>
      </c>
      <c r="D44" s="160">
        <v>207</v>
      </c>
      <c r="E44" s="160">
        <v>1138</v>
      </c>
      <c r="F44" s="160">
        <v>1694</v>
      </c>
      <c r="G44" s="160">
        <v>1519</v>
      </c>
      <c r="H44" s="160">
        <v>1807</v>
      </c>
      <c r="I44" s="175">
        <f t="shared" si="18"/>
        <v>0.18959842001316662</v>
      </c>
      <c r="J44" s="159">
        <f t="shared" si="17"/>
        <v>288</v>
      </c>
      <c r="K44" s="161">
        <f t="shared" si="16"/>
        <v>5.3705437415481547E-3</v>
      </c>
    </row>
    <row r="45" spans="2:11" x14ac:dyDescent="0.25">
      <c r="B45" s="159" t="s">
        <v>123</v>
      </c>
      <c r="C45" s="160">
        <v>2460</v>
      </c>
      <c r="D45" s="160">
        <v>55</v>
      </c>
      <c r="E45" s="160">
        <v>1922</v>
      </c>
      <c r="F45" s="160">
        <v>2612</v>
      </c>
      <c r="G45" s="160">
        <v>2536</v>
      </c>
      <c r="H45" s="160">
        <v>2234</v>
      </c>
      <c r="I45" s="175">
        <f t="shared" si="18"/>
        <v>-0.11908517350157732</v>
      </c>
      <c r="J45" s="159">
        <f t="shared" si="17"/>
        <v>-302</v>
      </c>
      <c r="K45" s="161">
        <f t="shared" si="16"/>
        <v>6.6396207629322518E-3</v>
      </c>
    </row>
    <row r="46" spans="2:11" x14ac:dyDescent="0.25">
      <c r="B46" s="159" t="s">
        <v>119</v>
      </c>
      <c r="C46" s="160">
        <v>3752</v>
      </c>
      <c r="D46" s="160">
        <v>75</v>
      </c>
      <c r="E46" s="160">
        <v>2008</v>
      </c>
      <c r="F46" s="160">
        <v>3390</v>
      </c>
      <c r="G46" s="160">
        <v>3414</v>
      </c>
      <c r="H46" s="160">
        <v>2274</v>
      </c>
      <c r="I46" s="175">
        <f t="shared" si="18"/>
        <v>-0.33391915641476277</v>
      </c>
      <c r="J46" s="159">
        <f t="shared" si="17"/>
        <v>-1140</v>
      </c>
      <c r="K46" s="161">
        <f t="shared" si="16"/>
        <v>6.7585038562703401E-3</v>
      </c>
    </row>
    <row r="47" spans="2:11" x14ac:dyDescent="0.25">
      <c r="B47" s="159" t="s">
        <v>128</v>
      </c>
      <c r="C47" s="160">
        <v>1320</v>
      </c>
      <c r="D47" s="160">
        <v>33</v>
      </c>
      <c r="E47" s="160">
        <v>1228</v>
      </c>
      <c r="F47" s="160">
        <v>1692</v>
      </c>
      <c r="G47" s="160">
        <v>1352</v>
      </c>
      <c r="H47" s="160">
        <v>1709</v>
      </c>
      <c r="I47" s="175">
        <f t="shared" si="18"/>
        <v>0.26405325443786976</v>
      </c>
      <c r="J47" s="159">
        <f t="shared" si="17"/>
        <v>357</v>
      </c>
      <c r="K47" s="161">
        <f t="shared" si="16"/>
        <v>5.0792801628698377E-3</v>
      </c>
    </row>
    <row r="48" spans="2:11" x14ac:dyDescent="0.25">
      <c r="B48" s="159" t="s">
        <v>131</v>
      </c>
      <c r="C48" s="160">
        <v>1957</v>
      </c>
      <c r="D48" s="160">
        <v>305</v>
      </c>
      <c r="E48" s="160">
        <v>1451</v>
      </c>
      <c r="F48" s="160">
        <v>1767</v>
      </c>
      <c r="G48" s="160">
        <v>1732</v>
      </c>
      <c r="H48" s="160">
        <v>1458</v>
      </c>
      <c r="I48" s="175">
        <f t="shared" si="18"/>
        <v>-0.15819861431870674</v>
      </c>
      <c r="J48" s="159">
        <f t="shared" si="17"/>
        <v>-274</v>
      </c>
      <c r="K48" s="161">
        <f t="shared" si="16"/>
        <v>4.3332887521733317E-3</v>
      </c>
    </row>
    <row r="49" spans="2:11" x14ac:dyDescent="0.25">
      <c r="B49" s="164" t="s">
        <v>145</v>
      </c>
      <c r="C49" s="165">
        <f t="shared" ref="C49:H49" si="19">C41-SUM(C42:C48)</f>
        <v>16782</v>
      </c>
      <c r="D49" s="165">
        <f t="shared" si="19"/>
        <v>796</v>
      </c>
      <c r="E49" s="165">
        <f t="shared" si="19"/>
        <v>14463</v>
      </c>
      <c r="F49" s="165">
        <f t="shared" si="19"/>
        <v>21846</v>
      </c>
      <c r="G49" s="165">
        <f t="shared" si="19"/>
        <v>20598</v>
      </c>
      <c r="H49" s="165">
        <f t="shared" si="19"/>
        <v>24373</v>
      </c>
      <c r="I49" s="176">
        <f t="shared" si="18"/>
        <v>0.1832702204097485</v>
      </c>
      <c r="J49" s="164">
        <f>H49-G49</f>
        <v>3775</v>
      </c>
      <c r="K49" s="166">
        <f t="shared" si="16"/>
        <v>7.2438440848230867E-2</v>
      </c>
    </row>
    <row r="50" spans="2:11" x14ac:dyDescent="0.25">
      <c r="B50" s="151" t="s">
        <v>46</v>
      </c>
      <c r="C50" s="149"/>
      <c r="D50" s="149"/>
      <c r="E50" s="149"/>
      <c r="F50" s="149"/>
      <c r="G50" s="149"/>
      <c r="H50" s="149"/>
      <c r="I50" s="150"/>
      <c r="J50" s="150"/>
      <c r="K50" s="149"/>
    </row>
    <row r="51" spans="2:11" x14ac:dyDescent="0.25">
      <c r="B51" s="152" t="s">
        <v>68</v>
      </c>
      <c r="C51" s="172">
        <f t="shared" ref="C51:H51" si="20">C52+C55</f>
        <v>3026</v>
      </c>
      <c r="D51" s="172">
        <f t="shared" si="20"/>
        <v>596</v>
      </c>
      <c r="E51" s="172">
        <f t="shared" si="20"/>
        <v>2563</v>
      </c>
      <c r="F51" s="172">
        <f t="shared" si="20"/>
        <v>6858</v>
      </c>
      <c r="G51" s="172">
        <f t="shared" si="20"/>
        <v>4426</v>
      </c>
      <c r="H51" s="172">
        <f t="shared" si="20"/>
        <v>4533</v>
      </c>
      <c r="I51" s="173">
        <f>IFERROR(H51/G51-1,"-")</f>
        <v>2.4175327609579744E-2</v>
      </c>
      <c r="J51" s="172">
        <f>H51-G51</f>
        <v>107</v>
      </c>
      <c r="K51" s="173">
        <f t="shared" ref="K51:K63" si="21">H51/H$9</f>
        <v>1.3472426552538897E-2</v>
      </c>
    </row>
    <row r="52" spans="2:11" x14ac:dyDescent="0.25">
      <c r="B52" s="155" t="s">
        <v>97</v>
      </c>
      <c r="C52" s="156">
        <v>273</v>
      </c>
      <c r="D52" s="156">
        <v>107</v>
      </c>
      <c r="E52" s="156">
        <v>161</v>
      </c>
      <c r="F52" s="156">
        <v>3474</v>
      </c>
      <c r="G52" s="156">
        <v>596</v>
      </c>
      <c r="H52" s="156">
        <v>894</v>
      </c>
      <c r="I52" s="174">
        <f>IFERROR(H52/G52-1,"-")</f>
        <v>0.5</v>
      </c>
      <c r="J52" s="155">
        <f t="shared" ref="J52:J62" si="22">H52-G52</f>
        <v>298</v>
      </c>
      <c r="K52" s="157">
        <f t="shared" si="21"/>
        <v>2.6570371361062813E-3</v>
      </c>
    </row>
    <row r="53" spans="2:11" x14ac:dyDescent="0.25">
      <c r="B53" s="159" t="s">
        <v>103</v>
      </c>
      <c r="C53" s="160">
        <v>125</v>
      </c>
      <c r="D53" s="160">
        <v>45</v>
      </c>
      <c r="E53" s="160">
        <v>36</v>
      </c>
      <c r="F53" s="160">
        <v>2737</v>
      </c>
      <c r="G53" s="160">
        <v>279</v>
      </c>
      <c r="H53" s="160">
        <v>394</v>
      </c>
      <c r="I53" s="175">
        <f>IFERROR(H53/G53-1,"-")</f>
        <v>0.41218637992831542</v>
      </c>
      <c r="J53" s="159">
        <f t="shared" si="22"/>
        <v>115</v>
      </c>
      <c r="K53" s="161">
        <f t="shared" si="21"/>
        <v>1.1709984693801733E-3</v>
      </c>
    </row>
    <row r="54" spans="2:11" x14ac:dyDescent="0.25">
      <c r="B54" s="159" t="s">
        <v>100</v>
      </c>
      <c r="C54" s="160">
        <v>148</v>
      </c>
      <c r="D54" s="160">
        <v>62</v>
      </c>
      <c r="E54" s="160">
        <v>125</v>
      </c>
      <c r="F54" s="160">
        <v>737</v>
      </c>
      <c r="G54" s="160">
        <v>317</v>
      </c>
      <c r="H54" s="160">
        <v>500</v>
      </c>
      <c r="I54" s="175">
        <f>IFERROR(H54/G54-1,"-")</f>
        <v>0.57728706624605675</v>
      </c>
      <c r="J54" s="159">
        <f t="shared" si="22"/>
        <v>183</v>
      </c>
      <c r="K54" s="161">
        <f t="shared" si="21"/>
        <v>1.4860386667261082E-3</v>
      </c>
    </row>
    <row r="55" spans="2:11" x14ac:dyDescent="0.25">
      <c r="B55" s="155" t="s">
        <v>107</v>
      </c>
      <c r="C55" s="156">
        <v>2753</v>
      </c>
      <c r="D55" s="156">
        <v>489</v>
      </c>
      <c r="E55" s="156">
        <v>2402</v>
      </c>
      <c r="F55" s="156">
        <v>3384</v>
      </c>
      <c r="G55" s="156">
        <v>3830</v>
      </c>
      <c r="H55" s="156">
        <v>3639</v>
      </c>
      <c r="I55" s="174">
        <f>IFERROR(H55/G55-1,"-")</f>
        <v>-4.9869451697127976E-2</v>
      </c>
      <c r="J55" s="155">
        <f t="shared" si="22"/>
        <v>-191</v>
      </c>
      <c r="K55" s="157">
        <f t="shared" si="21"/>
        <v>1.0815389416432616E-2</v>
      </c>
    </row>
    <row r="56" spans="2:11" x14ac:dyDescent="0.25">
      <c r="B56" s="159" t="s">
        <v>110</v>
      </c>
      <c r="C56" s="160">
        <v>668</v>
      </c>
      <c r="D56" s="160">
        <v>19</v>
      </c>
      <c r="E56" s="160">
        <v>648</v>
      </c>
      <c r="F56" s="160">
        <v>937</v>
      </c>
      <c r="G56" s="160">
        <v>903</v>
      </c>
      <c r="H56" s="160">
        <v>1236</v>
      </c>
      <c r="I56" s="175">
        <f t="shared" ref="I56:I63" si="23">IFERROR(H56/G56-1,"-")</f>
        <v>0.36877076411960141</v>
      </c>
      <c r="J56" s="159">
        <f t="shared" si="22"/>
        <v>333</v>
      </c>
      <c r="K56" s="161">
        <f t="shared" si="21"/>
        <v>3.6734875841469396E-3</v>
      </c>
    </row>
    <row r="57" spans="2:11" x14ac:dyDescent="0.25">
      <c r="B57" s="159" t="s">
        <v>113</v>
      </c>
      <c r="C57" s="160">
        <v>842</v>
      </c>
      <c r="D57" s="160">
        <v>168</v>
      </c>
      <c r="E57" s="160">
        <v>758</v>
      </c>
      <c r="F57" s="160">
        <v>563</v>
      </c>
      <c r="G57" s="160">
        <v>1048</v>
      </c>
      <c r="H57" s="160">
        <v>831</v>
      </c>
      <c r="I57" s="175">
        <f t="shared" si="23"/>
        <v>-0.20706106870229013</v>
      </c>
      <c r="J57" s="159">
        <f t="shared" si="22"/>
        <v>-217</v>
      </c>
      <c r="K57" s="161">
        <f t="shared" si="21"/>
        <v>2.4697962640987917E-3</v>
      </c>
    </row>
    <row r="58" spans="2:11" x14ac:dyDescent="0.25">
      <c r="B58" s="159" t="s">
        <v>116</v>
      </c>
      <c r="C58" s="160">
        <v>164</v>
      </c>
      <c r="D58" s="160">
        <v>42</v>
      </c>
      <c r="E58" s="160">
        <v>117</v>
      </c>
      <c r="F58" s="160">
        <v>335</v>
      </c>
      <c r="G58" s="160">
        <v>271</v>
      </c>
      <c r="H58" s="160">
        <v>191</v>
      </c>
      <c r="I58" s="175">
        <f t="shared" si="23"/>
        <v>-0.29520295202952029</v>
      </c>
      <c r="J58" s="159">
        <f t="shared" si="22"/>
        <v>-80</v>
      </c>
      <c r="K58" s="161">
        <f t="shared" si="21"/>
        <v>5.676667706893733E-4</v>
      </c>
    </row>
    <row r="59" spans="2:11" x14ac:dyDescent="0.25">
      <c r="B59" s="159" t="s">
        <v>123</v>
      </c>
      <c r="C59" s="160">
        <v>73</v>
      </c>
      <c r="D59" s="160">
        <v>14</v>
      </c>
      <c r="E59" s="160">
        <v>98</v>
      </c>
      <c r="F59" s="160">
        <v>78</v>
      </c>
      <c r="G59" s="160">
        <v>130</v>
      </c>
      <c r="H59" s="160">
        <v>132</v>
      </c>
      <c r="I59" s="175">
        <f t="shared" si="23"/>
        <v>1.538461538461533E-2</v>
      </c>
      <c r="J59" s="159">
        <f t="shared" si="22"/>
        <v>2</v>
      </c>
      <c r="K59" s="161">
        <f t="shared" si="21"/>
        <v>3.9231420801569256E-4</v>
      </c>
    </row>
    <row r="60" spans="2:11" x14ac:dyDescent="0.25">
      <c r="B60" s="159" t="s">
        <v>119</v>
      </c>
      <c r="C60" s="160">
        <v>50</v>
      </c>
      <c r="D60" s="160">
        <v>18</v>
      </c>
      <c r="E60" s="160">
        <v>89</v>
      </c>
      <c r="F60" s="160">
        <v>72</v>
      </c>
      <c r="G60" s="160">
        <v>165</v>
      </c>
      <c r="H60" s="160">
        <v>106</v>
      </c>
      <c r="I60" s="175">
        <f t="shared" si="23"/>
        <v>-0.35757575757575755</v>
      </c>
      <c r="J60" s="159">
        <f t="shared" si="22"/>
        <v>-59</v>
      </c>
      <c r="K60" s="161">
        <f t="shared" si="21"/>
        <v>3.1504019734593494E-4</v>
      </c>
    </row>
    <row r="61" spans="2:11" x14ac:dyDescent="0.25">
      <c r="B61" s="159" t="s">
        <v>128</v>
      </c>
      <c r="C61" s="160">
        <v>42</v>
      </c>
      <c r="D61" s="160">
        <v>3</v>
      </c>
      <c r="E61" s="160">
        <v>13</v>
      </c>
      <c r="F61" s="160">
        <v>52</v>
      </c>
      <c r="G61" s="160">
        <v>31</v>
      </c>
      <c r="H61" s="160">
        <v>38</v>
      </c>
      <c r="I61" s="175">
        <f t="shared" si="23"/>
        <v>0.22580645161290325</v>
      </c>
      <c r="J61" s="159">
        <f t="shared" si="22"/>
        <v>7</v>
      </c>
      <c r="K61" s="161">
        <f t="shared" si="21"/>
        <v>1.1293893867118422E-4</v>
      </c>
    </row>
    <row r="62" spans="2:11" x14ac:dyDescent="0.25">
      <c r="B62" s="159" t="s">
        <v>131</v>
      </c>
      <c r="C62" s="160">
        <v>45</v>
      </c>
      <c r="D62" s="160">
        <v>2</v>
      </c>
      <c r="E62" s="160">
        <v>29</v>
      </c>
      <c r="F62" s="160">
        <v>48</v>
      </c>
      <c r="G62" s="160">
        <v>13</v>
      </c>
      <c r="H62" s="160">
        <v>50</v>
      </c>
      <c r="I62" s="175">
        <f t="shared" si="23"/>
        <v>2.8461538461538463</v>
      </c>
      <c r="J62" s="159">
        <f t="shared" si="22"/>
        <v>37</v>
      </c>
      <c r="K62" s="161">
        <f t="shared" si="21"/>
        <v>1.4860386667261082E-4</v>
      </c>
    </row>
    <row r="63" spans="2:11" x14ac:dyDescent="0.25">
      <c r="B63" s="164" t="s">
        <v>145</v>
      </c>
      <c r="C63" s="165">
        <f t="shared" ref="C63:H63" si="24">C55-SUM(C56:C62)</f>
        <v>869</v>
      </c>
      <c r="D63" s="165">
        <f t="shared" si="24"/>
        <v>223</v>
      </c>
      <c r="E63" s="165">
        <f t="shared" si="24"/>
        <v>650</v>
      </c>
      <c r="F63" s="165">
        <f t="shared" si="24"/>
        <v>1299</v>
      </c>
      <c r="G63" s="165">
        <f t="shared" si="24"/>
        <v>1269</v>
      </c>
      <c r="H63" s="165">
        <f t="shared" si="24"/>
        <v>1055</v>
      </c>
      <c r="I63" s="176">
        <f t="shared" si="23"/>
        <v>-0.16863672182821121</v>
      </c>
      <c r="J63" s="164">
        <f>H63-G63</f>
        <v>-214</v>
      </c>
      <c r="K63" s="166">
        <f t="shared" si="21"/>
        <v>3.1355415867920884E-3</v>
      </c>
    </row>
    <row r="64" spans="2:11" x14ac:dyDescent="0.25">
      <c r="B64" s="151" t="s">
        <v>47</v>
      </c>
      <c r="C64" s="149"/>
      <c r="D64" s="149"/>
      <c r="E64" s="149"/>
      <c r="F64" s="149"/>
      <c r="G64" s="149"/>
      <c r="H64" s="149"/>
      <c r="I64" s="150"/>
      <c r="J64" s="150"/>
      <c r="K64" s="149"/>
    </row>
    <row r="65" spans="2:11" x14ac:dyDescent="0.25">
      <c r="B65" s="152" t="s">
        <v>68</v>
      </c>
      <c r="C65" s="172">
        <f t="shared" ref="C65:H65" si="25">C66+C69</f>
        <v>9499</v>
      </c>
      <c r="D65" s="172">
        <f t="shared" si="25"/>
        <v>1150</v>
      </c>
      <c r="E65" s="172">
        <f t="shared" si="25"/>
        <v>7546</v>
      </c>
      <c r="F65" s="172">
        <f t="shared" si="25"/>
        <v>17462</v>
      </c>
      <c r="G65" s="172">
        <f t="shared" si="25"/>
        <v>12086</v>
      </c>
      <c r="H65" s="172">
        <f t="shared" si="25"/>
        <v>11355</v>
      </c>
      <c r="I65" s="173">
        <f>IFERROR(H65/G65-1,"-")</f>
        <v>-6.0483203706768185E-2</v>
      </c>
      <c r="J65" s="172">
        <f>H65-G65</f>
        <v>-731</v>
      </c>
      <c r="K65" s="173">
        <f t="shared" ref="K65:K77" si="26">H65/H$9</f>
        <v>3.3747938121349914E-2</v>
      </c>
    </row>
    <row r="66" spans="2:11" x14ac:dyDescent="0.25">
      <c r="B66" s="155" t="s">
        <v>97</v>
      </c>
      <c r="C66" s="156">
        <v>2353</v>
      </c>
      <c r="D66" s="156">
        <v>561</v>
      </c>
      <c r="E66" s="156">
        <v>1796</v>
      </c>
      <c r="F66" s="156">
        <v>2759</v>
      </c>
      <c r="G66" s="156">
        <v>2599</v>
      </c>
      <c r="H66" s="156">
        <v>2003</v>
      </c>
      <c r="I66" s="174">
        <f>IFERROR(H66/G66-1,"-")</f>
        <v>-0.22931896883416703</v>
      </c>
      <c r="J66" s="155">
        <f t="shared" ref="J66:J76" si="27">H66-G66</f>
        <v>-596</v>
      </c>
      <c r="K66" s="157">
        <f t="shared" si="26"/>
        <v>5.9530708989047896E-3</v>
      </c>
    </row>
    <row r="67" spans="2:11" x14ac:dyDescent="0.25">
      <c r="B67" s="159" t="s">
        <v>103</v>
      </c>
      <c r="C67" s="160">
        <v>770</v>
      </c>
      <c r="D67" s="160">
        <v>561</v>
      </c>
      <c r="E67" s="160">
        <v>1000</v>
      </c>
      <c r="F67" s="160">
        <v>2230</v>
      </c>
      <c r="G67" s="160">
        <v>1637</v>
      </c>
      <c r="H67" s="160">
        <v>279</v>
      </c>
      <c r="I67" s="175">
        <f>IFERROR(H67/G67-1,"-")</f>
        <v>-0.82956627978008557</v>
      </c>
      <c r="J67" s="159">
        <f t="shared" si="27"/>
        <v>-1358</v>
      </c>
      <c r="K67" s="161">
        <f t="shared" si="26"/>
        <v>8.2920957603316834E-4</v>
      </c>
    </row>
    <row r="68" spans="2:11" x14ac:dyDescent="0.25">
      <c r="B68" s="159" t="s">
        <v>100</v>
      </c>
      <c r="C68" s="160">
        <v>1583</v>
      </c>
      <c r="D68" s="160">
        <v>0</v>
      </c>
      <c r="E68" s="160">
        <v>796</v>
      </c>
      <c r="F68" s="160">
        <v>529</v>
      </c>
      <c r="G68" s="160">
        <v>962</v>
      </c>
      <c r="H68" s="160">
        <v>1724</v>
      </c>
      <c r="I68" s="175">
        <f>IFERROR(H68/G68-1,"-")</f>
        <v>0.79209979209979209</v>
      </c>
      <c r="J68" s="159">
        <f t="shared" si="27"/>
        <v>762</v>
      </c>
      <c r="K68" s="161">
        <f t="shared" si="26"/>
        <v>5.1238613228716213E-3</v>
      </c>
    </row>
    <row r="69" spans="2:11" x14ac:dyDescent="0.25">
      <c r="B69" s="155" t="s">
        <v>107</v>
      </c>
      <c r="C69" s="156">
        <v>7146</v>
      </c>
      <c r="D69" s="156">
        <v>589</v>
      </c>
      <c r="E69" s="156">
        <v>5750</v>
      </c>
      <c r="F69" s="156">
        <v>14703</v>
      </c>
      <c r="G69" s="156">
        <v>9487</v>
      </c>
      <c r="H69" s="156">
        <v>9352</v>
      </c>
      <c r="I69" s="174">
        <f>IFERROR(H69/G69-1,"-")</f>
        <v>-1.4229998945926026E-2</v>
      </c>
      <c r="J69" s="155">
        <f t="shared" si="27"/>
        <v>-135</v>
      </c>
      <c r="K69" s="157">
        <f t="shared" si="26"/>
        <v>2.7794867222445129E-2</v>
      </c>
    </row>
    <row r="70" spans="2:11" x14ac:dyDescent="0.25">
      <c r="B70" s="159" t="s">
        <v>110</v>
      </c>
      <c r="C70" s="160">
        <v>2262</v>
      </c>
      <c r="D70" s="160">
        <v>0</v>
      </c>
      <c r="E70" s="160">
        <v>516</v>
      </c>
      <c r="F70" s="160">
        <v>4620</v>
      </c>
      <c r="G70" s="160">
        <v>4414</v>
      </c>
      <c r="H70" s="160">
        <v>3321</v>
      </c>
      <c r="I70" s="175">
        <f t="shared" ref="I70:I77" si="28">IFERROR(H70/G70-1,"-")</f>
        <v>-0.24762120525600362</v>
      </c>
      <c r="J70" s="159">
        <f t="shared" si="27"/>
        <v>-1093</v>
      </c>
      <c r="K70" s="161">
        <f t="shared" si="26"/>
        <v>9.8702688243948108E-3</v>
      </c>
    </row>
    <row r="71" spans="2:11" x14ac:dyDescent="0.25">
      <c r="B71" s="159" t="s">
        <v>113</v>
      </c>
      <c r="C71" s="160">
        <v>831</v>
      </c>
      <c r="D71" s="160">
        <v>88</v>
      </c>
      <c r="E71" s="160">
        <v>371</v>
      </c>
      <c r="F71" s="160">
        <v>812</v>
      </c>
      <c r="G71" s="160">
        <v>1035</v>
      </c>
      <c r="H71" s="160">
        <v>1002</v>
      </c>
      <c r="I71" s="175">
        <f t="shared" si="28"/>
        <v>-3.1884057971014457E-2</v>
      </c>
      <c r="J71" s="159">
        <f t="shared" si="27"/>
        <v>-33</v>
      </c>
      <c r="K71" s="161">
        <f t="shared" si="26"/>
        <v>2.978021488119121E-3</v>
      </c>
    </row>
    <row r="72" spans="2:11" x14ac:dyDescent="0.25">
      <c r="B72" s="159" t="s">
        <v>116</v>
      </c>
      <c r="C72" s="160">
        <v>1272</v>
      </c>
      <c r="D72" s="160">
        <v>47</v>
      </c>
      <c r="E72" s="160">
        <v>1189</v>
      </c>
      <c r="F72" s="160">
        <v>2149</v>
      </c>
      <c r="G72" s="160">
        <v>417</v>
      </c>
      <c r="H72" s="160">
        <v>658</v>
      </c>
      <c r="I72" s="175">
        <f t="shared" si="28"/>
        <v>0.57793764988009588</v>
      </c>
      <c r="J72" s="159">
        <f t="shared" si="27"/>
        <v>241</v>
      </c>
      <c r="K72" s="161">
        <f t="shared" si="26"/>
        <v>1.9556268854115585E-3</v>
      </c>
    </row>
    <row r="73" spans="2:11" x14ac:dyDescent="0.25">
      <c r="B73" s="159" t="s">
        <v>123</v>
      </c>
      <c r="C73" s="160">
        <v>49</v>
      </c>
      <c r="D73" s="160">
        <v>0</v>
      </c>
      <c r="E73" s="160">
        <v>262</v>
      </c>
      <c r="F73" s="160">
        <v>353</v>
      </c>
      <c r="G73" s="160">
        <v>399</v>
      </c>
      <c r="H73" s="160">
        <v>256</v>
      </c>
      <c r="I73" s="175">
        <f t="shared" si="28"/>
        <v>-0.35839598997493738</v>
      </c>
      <c r="J73" s="159">
        <f t="shared" si="27"/>
        <v>-143</v>
      </c>
      <c r="K73" s="161">
        <f t="shared" si="26"/>
        <v>7.6085179736376746E-4</v>
      </c>
    </row>
    <row r="74" spans="2:11" x14ac:dyDescent="0.25">
      <c r="B74" s="159" t="s">
        <v>119</v>
      </c>
      <c r="C74" s="160">
        <v>131</v>
      </c>
      <c r="D74" s="160">
        <v>149</v>
      </c>
      <c r="E74" s="160">
        <v>210</v>
      </c>
      <c r="F74" s="160">
        <v>263</v>
      </c>
      <c r="G74" s="160">
        <v>123</v>
      </c>
      <c r="H74" s="160">
        <v>266</v>
      </c>
      <c r="I74" s="175">
        <f t="shared" si="28"/>
        <v>1.1626016260162602</v>
      </c>
      <c r="J74" s="159">
        <f t="shared" si="27"/>
        <v>143</v>
      </c>
      <c r="K74" s="161">
        <f t="shared" si="26"/>
        <v>7.9057257069828954E-4</v>
      </c>
    </row>
    <row r="75" spans="2:11" x14ac:dyDescent="0.25">
      <c r="B75" s="159" t="s">
        <v>128</v>
      </c>
      <c r="C75" s="160">
        <v>272</v>
      </c>
      <c r="D75" s="160">
        <v>0</v>
      </c>
      <c r="E75" s="160">
        <v>352</v>
      </c>
      <c r="F75" s="160">
        <v>1185</v>
      </c>
      <c r="G75" s="160">
        <v>168</v>
      </c>
      <c r="H75" s="160">
        <v>202</v>
      </c>
      <c r="I75" s="175">
        <f t="shared" si="28"/>
        <v>0.20238095238095233</v>
      </c>
      <c r="J75" s="159">
        <f t="shared" si="27"/>
        <v>34</v>
      </c>
      <c r="K75" s="161">
        <f t="shared" si="26"/>
        <v>6.003596213573477E-4</v>
      </c>
    </row>
    <row r="76" spans="2:11" x14ac:dyDescent="0.25">
      <c r="B76" s="159" t="s">
        <v>131</v>
      </c>
      <c r="C76" s="160">
        <v>311</v>
      </c>
      <c r="D76" s="160">
        <v>0</v>
      </c>
      <c r="E76" s="160">
        <v>26</v>
      </c>
      <c r="F76" s="160">
        <v>304</v>
      </c>
      <c r="G76" s="160">
        <v>69</v>
      </c>
      <c r="H76" s="160">
        <v>190</v>
      </c>
      <c r="I76" s="175">
        <f t="shared" si="28"/>
        <v>1.7536231884057969</v>
      </c>
      <c r="J76" s="159">
        <f t="shared" si="27"/>
        <v>121</v>
      </c>
      <c r="K76" s="161">
        <f t="shared" si="26"/>
        <v>5.646946933559211E-4</v>
      </c>
    </row>
    <row r="77" spans="2:11" x14ac:dyDescent="0.25">
      <c r="B77" s="164" t="s">
        <v>145</v>
      </c>
      <c r="C77" s="165">
        <f t="shared" ref="C77:H77" si="29">C69-SUM(C70:C76)</f>
        <v>2018</v>
      </c>
      <c r="D77" s="165">
        <f t="shared" si="29"/>
        <v>305</v>
      </c>
      <c r="E77" s="165">
        <f t="shared" si="29"/>
        <v>2824</v>
      </c>
      <c r="F77" s="165">
        <f t="shared" si="29"/>
        <v>5017</v>
      </c>
      <c r="G77" s="165">
        <f t="shared" si="29"/>
        <v>2862</v>
      </c>
      <c r="H77" s="165">
        <f t="shared" si="29"/>
        <v>3457</v>
      </c>
      <c r="I77" s="176">
        <f t="shared" si="28"/>
        <v>0.20789657582110421</v>
      </c>
      <c r="J77" s="164">
        <f>H77-G77</f>
        <v>595</v>
      </c>
      <c r="K77" s="166">
        <f t="shared" si="26"/>
        <v>1.0274471341744312E-2</v>
      </c>
    </row>
    <row r="78" spans="2:11" x14ac:dyDescent="0.25">
      <c r="B78" s="151" t="s">
        <v>48</v>
      </c>
      <c r="C78" s="149"/>
      <c r="D78" s="149"/>
      <c r="E78" s="149"/>
      <c r="F78" s="149"/>
      <c r="G78" s="149"/>
      <c r="H78" s="149"/>
      <c r="I78" s="150"/>
      <c r="J78" s="150"/>
      <c r="K78" s="149"/>
    </row>
    <row r="79" spans="2:11" x14ac:dyDescent="0.25">
      <c r="B79" s="152" t="s">
        <v>68</v>
      </c>
      <c r="C79" s="172">
        <f t="shared" ref="C79:H79" si="30">C80+C83</f>
        <v>49163</v>
      </c>
      <c r="D79" s="172">
        <f t="shared" si="30"/>
        <v>3370</v>
      </c>
      <c r="E79" s="172">
        <f t="shared" si="30"/>
        <v>28358</v>
      </c>
      <c r="F79" s="172">
        <f t="shared" si="30"/>
        <v>49540</v>
      </c>
      <c r="G79" s="172">
        <f t="shared" si="30"/>
        <v>54397</v>
      </c>
      <c r="H79" s="172">
        <f t="shared" si="30"/>
        <v>54883</v>
      </c>
      <c r="I79" s="173">
        <f>IFERROR(H79/G79-1,"-")</f>
        <v>8.9343162306745327E-3</v>
      </c>
      <c r="J79" s="172">
        <f>H79-G79</f>
        <v>486</v>
      </c>
      <c r="K79" s="173">
        <f t="shared" ref="K79:K91" si="31">H79/H$9</f>
        <v>0.163116520291858</v>
      </c>
    </row>
    <row r="80" spans="2:11" x14ac:dyDescent="0.25">
      <c r="B80" s="155" t="s">
        <v>97</v>
      </c>
      <c r="C80" s="156">
        <v>16841</v>
      </c>
      <c r="D80" s="156">
        <v>1742</v>
      </c>
      <c r="E80" s="156">
        <v>10573</v>
      </c>
      <c r="F80" s="156">
        <v>16592</v>
      </c>
      <c r="G80" s="156">
        <v>15398</v>
      </c>
      <c r="H80" s="156">
        <v>16231</v>
      </c>
      <c r="I80" s="174">
        <f>IFERROR(H80/G80-1,"-")</f>
        <v>5.4097934796726754E-2</v>
      </c>
      <c r="J80" s="155">
        <f t="shared" ref="J80:J90" si="32">H80-G80</f>
        <v>833</v>
      </c>
      <c r="K80" s="157">
        <f t="shared" si="31"/>
        <v>4.8239787199262925E-2</v>
      </c>
    </row>
    <row r="81" spans="2:11" x14ac:dyDescent="0.25">
      <c r="B81" s="159" t="s">
        <v>103</v>
      </c>
      <c r="C81" s="160">
        <v>2432</v>
      </c>
      <c r="D81" s="160">
        <v>914</v>
      </c>
      <c r="E81" s="160">
        <v>2350</v>
      </c>
      <c r="F81" s="160">
        <v>2569</v>
      </c>
      <c r="G81" s="160">
        <v>2752</v>
      </c>
      <c r="H81" s="160">
        <v>3010</v>
      </c>
      <c r="I81" s="175">
        <f>IFERROR(H81/G81-1,"-")</f>
        <v>9.375E-2</v>
      </c>
      <c r="J81" s="159">
        <f t="shared" si="32"/>
        <v>258</v>
      </c>
      <c r="K81" s="161">
        <f t="shared" si="31"/>
        <v>8.945952773691172E-3</v>
      </c>
    </row>
    <row r="82" spans="2:11" x14ac:dyDescent="0.25">
      <c r="B82" s="159" t="s">
        <v>100</v>
      </c>
      <c r="C82" s="160">
        <v>14409</v>
      </c>
      <c r="D82" s="160">
        <v>828</v>
      </c>
      <c r="E82" s="160">
        <v>8223</v>
      </c>
      <c r="F82" s="160">
        <v>14023</v>
      </c>
      <c r="G82" s="160">
        <v>12646</v>
      </c>
      <c r="H82" s="160">
        <v>13221</v>
      </c>
      <c r="I82" s="175">
        <f>IFERROR(H82/G82-1,"-")</f>
        <v>4.546892297959837E-2</v>
      </c>
      <c r="J82" s="159">
        <f t="shared" si="32"/>
        <v>575</v>
      </c>
      <c r="K82" s="161">
        <f t="shared" si="31"/>
        <v>3.9293834425571751E-2</v>
      </c>
    </row>
    <row r="83" spans="2:11" x14ac:dyDescent="0.25">
      <c r="B83" s="155" t="s">
        <v>107</v>
      </c>
      <c r="C83" s="156">
        <v>32322</v>
      </c>
      <c r="D83" s="156">
        <v>1628</v>
      </c>
      <c r="E83" s="156">
        <v>17785</v>
      </c>
      <c r="F83" s="156">
        <v>32948</v>
      </c>
      <c r="G83" s="156">
        <v>38999</v>
      </c>
      <c r="H83" s="156">
        <v>38652</v>
      </c>
      <c r="I83" s="174">
        <f>IFERROR(H83/G83-1,"-")</f>
        <v>-8.8976640426677855E-3</v>
      </c>
      <c r="J83" s="155">
        <f t="shared" si="32"/>
        <v>-347</v>
      </c>
      <c r="K83" s="157">
        <f t="shared" si="31"/>
        <v>0.11487673309259507</v>
      </c>
    </row>
    <row r="84" spans="2:11" x14ac:dyDescent="0.25">
      <c r="B84" s="159" t="s">
        <v>110</v>
      </c>
      <c r="C84" s="160">
        <v>6374</v>
      </c>
      <c r="D84" s="160">
        <v>176</v>
      </c>
      <c r="E84" s="160">
        <v>2440</v>
      </c>
      <c r="F84" s="160">
        <v>6515</v>
      </c>
      <c r="G84" s="160">
        <v>8194</v>
      </c>
      <c r="H84" s="160">
        <v>8023</v>
      </c>
      <c r="I84" s="175">
        <f t="shared" ref="I84:I91" si="33">IFERROR(H84/G84-1,"-")</f>
        <v>-2.086892848425681E-2</v>
      </c>
      <c r="J84" s="159">
        <f t="shared" si="32"/>
        <v>-171</v>
      </c>
      <c r="K84" s="161">
        <f t="shared" si="31"/>
        <v>2.3844976446287133E-2</v>
      </c>
    </row>
    <row r="85" spans="2:11" x14ac:dyDescent="0.25">
      <c r="B85" s="159" t="s">
        <v>113</v>
      </c>
      <c r="C85" s="160">
        <v>12387</v>
      </c>
      <c r="D85" s="160">
        <v>354</v>
      </c>
      <c r="E85" s="160">
        <v>6032</v>
      </c>
      <c r="F85" s="160">
        <v>11151</v>
      </c>
      <c r="G85" s="160">
        <v>12562</v>
      </c>
      <c r="H85" s="160">
        <v>12210</v>
      </c>
      <c r="I85" s="175">
        <f t="shared" si="33"/>
        <v>-2.8021015761821366E-2</v>
      </c>
      <c r="J85" s="159">
        <f t="shared" si="32"/>
        <v>-352</v>
      </c>
      <c r="K85" s="161">
        <f t="shared" si="31"/>
        <v>3.6289064241451563E-2</v>
      </c>
    </row>
    <row r="86" spans="2:11" x14ac:dyDescent="0.25">
      <c r="B86" s="159" t="s">
        <v>116</v>
      </c>
      <c r="C86" s="160">
        <v>1795</v>
      </c>
      <c r="D86" s="160">
        <v>411</v>
      </c>
      <c r="E86" s="160">
        <v>1423</v>
      </c>
      <c r="F86" s="160">
        <v>2810</v>
      </c>
      <c r="G86" s="160">
        <v>3315</v>
      </c>
      <c r="H86" s="160">
        <v>3226</v>
      </c>
      <c r="I86" s="175">
        <f t="shared" si="33"/>
        <v>-2.6847662141779804E-2</v>
      </c>
      <c r="J86" s="159">
        <f t="shared" si="32"/>
        <v>-89</v>
      </c>
      <c r="K86" s="161">
        <f t="shared" si="31"/>
        <v>9.5879214777168497E-3</v>
      </c>
    </row>
    <row r="87" spans="2:11" x14ac:dyDescent="0.25">
      <c r="B87" s="159" t="s">
        <v>123</v>
      </c>
      <c r="C87" s="160">
        <v>435</v>
      </c>
      <c r="D87" s="160">
        <v>16</v>
      </c>
      <c r="E87" s="160">
        <v>597</v>
      </c>
      <c r="F87" s="160">
        <v>578</v>
      </c>
      <c r="G87" s="160">
        <v>852</v>
      </c>
      <c r="H87" s="160">
        <v>1122</v>
      </c>
      <c r="I87" s="175">
        <f t="shared" si="33"/>
        <v>0.31690140845070425</v>
      </c>
      <c r="J87" s="159">
        <f t="shared" si="32"/>
        <v>270</v>
      </c>
      <c r="K87" s="161">
        <f t="shared" si="31"/>
        <v>3.3346707681333868E-3</v>
      </c>
    </row>
    <row r="88" spans="2:11" x14ac:dyDescent="0.25">
      <c r="B88" s="159" t="s">
        <v>119</v>
      </c>
      <c r="C88" s="160">
        <v>379</v>
      </c>
      <c r="D88" s="160">
        <v>63</v>
      </c>
      <c r="E88" s="160">
        <v>482</v>
      </c>
      <c r="F88" s="160">
        <v>521</v>
      </c>
      <c r="G88" s="160">
        <v>490</v>
      </c>
      <c r="H88" s="160">
        <v>710</v>
      </c>
      <c r="I88" s="175">
        <f t="shared" si="33"/>
        <v>0.44897959183673475</v>
      </c>
      <c r="J88" s="159">
        <f t="shared" si="32"/>
        <v>220</v>
      </c>
      <c r="K88" s="161">
        <f t="shared" si="31"/>
        <v>2.1101749067510738E-3</v>
      </c>
    </row>
    <row r="89" spans="2:11" x14ac:dyDescent="0.25">
      <c r="B89" s="159" t="s">
        <v>128</v>
      </c>
      <c r="C89" s="160">
        <v>686</v>
      </c>
      <c r="D89" s="160">
        <v>1</v>
      </c>
      <c r="E89" s="160">
        <v>516</v>
      </c>
      <c r="F89" s="160">
        <v>964</v>
      </c>
      <c r="G89" s="160">
        <v>812</v>
      </c>
      <c r="H89" s="160">
        <v>753</v>
      </c>
      <c r="I89" s="175">
        <f t="shared" si="33"/>
        <v>-7.2660098522167482E-2</v>
      </c>
      <c r="J89" s="159">
        <f t="shared" si="32"/>
        <v>-59</v>
      </c>
      <c r="K89" s="161">
        <f t="shared" si="31"/>
        <v>2.2379742320895188E-3</v>
      </c>
    </row>
    <row r="90" spans="2:11" x14ac:dyDescent="0.25">
      <c r="B90" s="159" t="s">
        <v>131</v>
      </c>
      <c r="C90" s="160">
        <v>1008</v>
      </c>
      <c r="D90" s="160">
        <v>26</v>
      </c>
      <c r="E90" s="160">
        <v>391</v>
      </c>
      <c r="F90" s="160">
        <v>746</v>
      </c>
      <c r="G90" s="160">
        <v>929</v>
      </c>
      <c r="H90" s="160">
        <v>716</v>
      </c>
      <c r="I90" s="175">
        <f t="shared" si="33"/>
        <v>-0.22927879440258347</v>
      </c>
      <c r="J90" s="159">
        <f t="shared" si="32"/>
        <v>-213</v>
      </c>
      <c r="K90" s="161">
        <f t="shared" si="31"/>
        <v>2.1280073707517868E-3</v>
      </c>
    </row>
    <row r="91" spans="2:11" x14ac:dyDescent="0.25">
      <c r="B91" s="164" t="s">
        <v>145</v>
      </c>
      <c r="C91" s="165">
        <f t="shared" ref="C91:H91" si="34">C83-SUM(C84:C90)</f>
        <v>9258</v>
      </c>
      <c r="D91" s="165">
        <f t="shared" si="34"/>
        <v>581</v>
      </c>
      <c r="E91" s="165">
        <f t="shared" si="34"/>
        <v>5904</v>
      </c>
      <c r="F91" s="165">
        <f t="shared" si="34"/>
        <v>9663</v>
      </c>
      <c r="G91" s="165">
        <f t="shared" si="34"/>
        <v>11845</v>
      </c>
      <c r="H91" s="165">
        <f t="shared" si="34"/>
        <v>11892</v>
      </c>
      <c r="I91" s="176">
        <f t="shared" si="33"/>
        <v>3.9679189531447445E-3</v>
      </c>
      <c r="J91" s="164">
        <f>H91-G91</f>
        <v>47</v>
      </c>
      <c r="K91" s="166">
        <f t="shared" si="31"/>
        <v>3.5343943649413755E-2</v>
      </c>
    </row>
    <row r="92" spans="2:11" x14ac:dyDescent="0.25">
      <c r="B92" s="151" t="s">
        <v>49</v>
      </c>
      <c r="C92" s="149"/>
      <c r="D92" s="149"/>
      <c r="E92" s="149"/>
      <c r="F92" s="149"/>
      <c r="G92" s="149"/>
      <c r="H92" s="149"/>
      <c r="I92" s="150"/>
      <c r="J92" s="150"/>
      <c r="K92" s="149"/>
    </row>
    <row r="93" spans="2:11" x14ac:dyDescent="0.25">
      <c r="B93" s="152" t="s">
        <v>68</v>
      </c>
      <c r="C93" s="172">
        <f t="shared" ref="C93:H93" si="35">C94+C97</f>
        <v>5197</v>
      </c>
      <c r="D93" s="172">
        <f t="shared" si="35"/>
        <v>1146</v>
      </c>
      <c r="E93" s="172">
        <f t="shared" si="35"/>
        <v>3527</v>
      </c>
      <c r="F93" s="172">
        <f t="shared" si="35"/>
        <v>5390</v>
      </c>
      <c r="G93" s="172">
        <f t="shared" si="35"/>
        <v>5217</v>
      </c>
      <c r="H93" s="172">
        <f t="shared" si="35"/>
        <v>5311</v>
      </c>
      <c r="I93" s="173">
        <f>IFERROR(H93/G93-1,"-")</f>
        <v>1.8018018018018056E-2</v>
      </c>
      <c r="J93" s="172">
        <f>H93-G93</f>
        <v>94</v>
      </c>
      <c r="K93" s="173">
        <f t="shared" ref="K93:K105" si="36">H93/H$9</f>
        <v>1.578470271796472E-2</v>
      </c>
    </row>
    <row r="94" spans="2:11" x14ac:dyDescent="0.25">
      <c r="B94" s="155" t="s">
        <v>97</v>
      </c>
      <c r="C94" s="156">
        <v>3059</v>
      </c>
      <c r="D94" s="156">
        <v>582</v>
      </c>
      <c r="E94" s="156">
        <v>1773</v>
      </c>
      <c r="F94" s="156">
        <v>3042</v>
      </c>
      <c r="G94" s="156">
        <v>2177</v>
      </c>
      <c r="H94" s="156">
        <v>2652</v>
      </c>
      <c r="I94" s="174">
        <f>IFERROR(H94/G94-1,"-")</f>
        <v>0.21819016995865881</v>
      </c>
      <c r="J94" s="155">
        <f t="shared" ref="J94:J104" si="37">H94-G94</f>
        <v>475</v>
      </c>
      <c r="K94" s="157">
        <f t="shared" si="36"/>
        <v>7.8819490883152779E-3</v>
      </c>
    </row>
    <row r="95" spans="2:11" x14ac:dyDescent="0.25">
      <c r="B95" s="159" t="s">
        <v>103</v>
      </c>
      <c r="C95" s="160">
        <v>1851</v>
      </c>
      <c r="D95" s="160">
        <v>279</v>
      </c>
      <c r="E95" s="160">
        <v>734</v>
      </c>
      <c r="F95" s="160">
        <v>1485</v>
      </c>
      <c r="G95" s="160">
        <v>732</v>
      </c>
      <c r="H95" s="160">
        <v>900</v>
      </c>
      <c r="I95" s="175">
        <f>IFERROR(H95/G95-1,"-")</f>
        <v>0.22950819672131151</v>
      </c>
      <c r="J95" s="159">
        <f t="shared" si="37"/>
        <v>168</v>
      </c>
      <c r="K95" s="161">
        <f t="shared" si="36"/>
        <v>2.6748696001069948E-3</v>
      </c>
    </row>
    <row r="96" spans="2:11" x14ac:dyDescent="0.25">
      <c r="B96" s="159" t="s">
        <v>100</v>
      </c>
      <c r="C96" s="160">
        <v>1208</v>
      </c>
      <c r="D96" s="160">
        <v>303</v>
      </c>
      <c r="E96" s="160">
        <v>1039</v>
      </c>
      <c r="F96" s="160">
        <v>1557</v>
      </c>
      <c r="G96" s="160">
        <v>1445</v>
      </c>
      <c r="H96" s="160">
        <v>1752</v>
      </c>
      <c r="I96" s="175">
        <f>IFERROR(H96/G96-1,"-")</f>
        <v>0.21245674740484422</v>
      </c>
      <c r="J96" s="159">
        <f t="shared" si="37"/>
        <v>307</v>
      </c>
      <c r="K96" s="161">
        <f t="shared" si="36"/>
        <v>5.2070794882082836E-3</v>
      </c>
    </row>
    <row r="97" spans="2:11" x14ac:dyDescent="0.25">
      <c r="B97" s="155" t="s">
        <v>107</v>
      </c>
      <c r="C97" s="156">
        <v>2138</v>
      </c>
      <c r="D97" s="156">
        <v>564</v>
      </c>
      <c r="E97" s="156">
        <v>1754</v>
      </c>
      <c r="F97" s="156">
        <v>2348</v>
      </c>
      <c r="G97" s="156">
        <v>3040</v>
      </c>
      <c r="H97" s="156">
        <v>2659</v>
      </c>
      <c r="I97" s="174">
        <f>IFERROR(H97/G97-1,"-")</f>
        <v>-0.12532894736842104</v>
      </c>
      <c r="J97" s="155">
        <f t="shared" si="37"/>
        <v>-381</v>
      </c>
      <c r="K97" s="157">
        <f t="shared" si="36"/>
        <v>7.9027536296494439E-3</v>
      </c>
    </row>
    <row r="98" spans="2:11" x14ac:dyDescent="0.25">
      <c r="B98" s="159" t="s">
        <v>110</v>
      </c>
      <c r="C98" s="160">
        <v>357</v>
      </c>
      <c r="D98" s="160">
        <v>24</v>
      </c>
      <c r="E98" s="160">
        <v>277</v>
      </c>
      <c r="F98" s="160">
        <v>378</v>
      </c>
      <c r="G98" s="160">
        <v>447</v>
      </c>
      <c r="H98" s="160">
        <v>393</v>
      </c>
      <c r="I98" s="175">
        <f t="shared" ref="I98:I105" si="38">IFERROR(H98/G98-1,"-")</f>
        <v>-0.12080536912751683</v>
      </c>
      <c r="J98" s="159">
        <f t="shared" si="37"/>
        <v>-54</v>
      </c>
      <c r="K98" s="161">
        <f t="shared" si="36"/>
        <v>1.168026392046721E-3</v>
      </c>
    </row>
    <row r="99" spans="2:11" x14ac:dyDescent="0.25">
      <c r="B99" s="159" t="s">
        <v>113</v>
      </c>
      <c r="C99" s="160">
        <v>427</v>
      </c>
      <c r="D99" s="160">
        <v>89</v>
      </c>
      <c r="E99" s="160">
        <v>309</v>
      </c>
      <c r="F99" s="160">
        <v>460</v>
      </c>
      <c r="G99" s="160">
        <v>643</v>
      </c>
      <c r="H99" s="160">
        <v>526</v>
      </c>
      <c r="I99" s="175">
        <f t="shared" si="38"/>
        <v>-0.18195956454121309</v>
      </c>
      <c r="J99" s="159">
        <f t="shared" si="37"/>
        <v>-117</v>
      </c>
      <c r="K99" s="161">
        <f t="shared" si="36"/>
        <v>1.5633126773958658E-3</v>
      </c>
    </row>
    <row r="100" spans="2:11" x14ac:dyDescent="0.25">
      <c r="B100" s="159" t="s">
        <v>116</v>
      </c>
      <c r="C100" s="160">
        <v>405</v>
      </c>
      <c r="D100" s="160">
        <v>213</v>
      </c>
      <c r="E100" s="160">
        <v>325</v>
      </c>
      <c r="F100" s="160">
        <v>488</v>
      </c>
      <c r="G100" s="160">
        <v>385</v>
      </c>
      <c r="H100" s="160">
        <v>398</v>
      </c>
      <c r="I100" s="175">
        <f t="shared" si="38"/>
        <v>3.3766233766233666E-2</v>
      </c>
      <c r="J100" s="159">
        <f t="shared" si="37"/>
        <v>13</v>
      </c>
      <c r="K100" s="161">
        <f t="shared" si="36"/>
        <v>1.1828867787139821E-3</v>
      </c>
    </row>
    <row r="101" spans="2:11" x14ac:dyDescent="0.25">
      <c r="B101" s="159" t="s">
        <v>123</v>
      </c>
      <c r="C101" s="160">
        <v>89</v>
      </c>
      <c r="D101" s="160">
        <v>5</v>
      </c>
      <c r="E101" s="160">
        <v>129</v>
      </c>
      <c r="F101" s="160">
        <v>137</v>
      </c>
      <c r="G101" s="160">
        <v>154</v>
      </c>
      <c r="H101" s="160">
        <v>182</v>
      </c>
      <c r="I101" s="175">
        <f t="shared" si="38"/>
        <v>0.18181818181818188</v>
      </c>
      <c r="J101" s="159">
        <f t="shared" si="37"/>
        <v>28</v>
      </c>
      <c r="K101" s="161">
        <f t="shared" si="36"/>
        <v>5.4091807468830343E-4</v>
      </c>
    </row>
    <row r="102" spans="2:11" x14ac:dyDescent="0.25">
      <c r="B102" s="159" t="s">
        <v>119</v>
      </c>
      <c r="C102" s="160">
        <v>71</v>
      </c>
      <c r="D102" s="160">
        <v>24</v>
      </c>
      <c r="E102" s="160">
        <v>89</v>
      </c>
      <c r="F102" s="160">
        <v>81</v>
      </c>
      <c r="G102" s="160">
        <v>171</v>
      </c>
      <c r="H102" s="160">
        <v>130</v>
      </c>
      <c r="I102" s="175">
        <f t="shared" si="38"/>
        <v>-0.23976608187134507</v>
      </c>
      <c r="J102" s="159">
        <f t="shared" si="37"/>
        <v>-41</v>
      </c>
      <c r="K102" s="161">
        <f t="shared" si="36"/>
        <v>3.8637005334878814E-4</v>
      </c>
    </row>
    <row r="103" spans="2:11" x14ac:dyDescent="0.25">
      <c r="B103" s="159" t="s">
        <v>128</v>
      </c>
      <c r="C103" s="160">
        <v>87</v>
      </c>
      <c r="D103" s="160">
        <v>4</v>
      </c>
      <c r="E103" s="160">
        <v>50</v>
      </c>
      <c r="F103" s="160">
        <v>36</v>
      </c>
      <c r="G103" s="160">
        <v>58</v>
      </c>
      <c r="H103" s="160">
        <v>22</v>
      </c>
      <c r="I103" s="175">
        <f t="shared" si="38"/>
        <v>-0.62068965517241381</v>
      </c>
      <c r="J103" s="159">
        <f t="shared" si="37"/>
        <v>-36</v>
      </c>
      <c r="K103" s="161">
        <f t="shared" si="36"/>
        <v>6.538570133594876E-5</v>
      </c>
    </row>
    <row r="104" spans="2:11" x14ac:dyDescent="0.25">
      <c r="B104" s="159" t="s">
        <v>131</v>
      </c>
      <c r="C104" s="160">
        <v>30</v>
      </c>
      <c r="D104" s="160">
        <v>7</v>
      </c>
      <c r="E104" s="160">
        <v>37</v>
      </c>
      <c r="F104" s="160">
        <v>64</v>
      </c>
      <c r="G104" s="160">
        <v>161</v>
      </c>
      <c r="H104" s="160">
        <v>83</v>
      </c>
      <c r="I104" s="175">
        <f t="shared" si="38"/>
        <v>-0.48447204968944102</v>
      </c>
      <c r="J104" s="159">
        <f t="shared" si="37"/>
        <v>-78</v>
      </c>
      <c r="K104" s="161">
        <f t="shared" si="36"/>
        <v>2.4668241867653395E-4</v>
      </c>
    </row>
    <row r="105" spans="2:11" x14ac:dyDescent="0.25">
      <c r="B105" s="164" t="s">
        <v>145</v>
      </c>
      <c r="C105" s="165">
        <f t="shared" ref="C105:H105" si="39">C97-SUM(C98:C104)</f>
        <v>672</v>
      </c>
      <c r="D105" s="165">
        <f t="shared" si="39"/>
        <v>198</v>
      </c>
      <c r="E105" s="165">
        <f t="shared" si="39"/>
        <v>538</v>
      </c>
      <c r="F105" s="165">
        <f t="shared" si="39"/>
        <v>704</v>
      </c>
      <c r="G105" s="165">
        <f t="shared" si="39"/>
        <v>1021</v>
      </c>
      <c r="H105" s="165">
        <f t="shared" si="39"/>
        <v>925</v>
      </c>
      <c r="I105" s="176">
        <f t="shared" si="38"/>
        <v>-9.4025465230166527E-2</v>
      </c>
      <c r="J105" s="164">
        <f>H105-G105</f>
        <v>-96</v>
      </c>
      <c r="K105" s="166">
        <f t="shared" si="36"/>
        <v>2.7491715334433003E-3</v>
      </c>
    </row>
    <row r="106" spans="2:11" x14ac:dyDescent="0.25">
      <c r="B106" s="151" t="s">
        <v>50</v>
      </c>
      <c r="C106" s="149"/>
      <c r="D106" s="149"/>
      <c r="E106" s="149"/>
      <c r="F106" s="149"/>
      <c r="G106" s="149"/>
      <c r="H106" s="149"/>
      <c r="I106" s="150"/>
      <c r="J106" s="150"/>
      <c r="K106" s="149"/>
    </row>
    <row r="107" spans="2:11" x14ac:dyDescent="0.25">
      <c r="B107" s="152" t="s">
        <v>68</v>
      </c>
      <c r="C107" s="172">
        <f t="shared" ref="C107:H107" si="40">C108+C111</f>
        <v>9284</v>
      </c>
      <c r="D107" s="172">
        <f t="shared" si="40"/>
        <v>2470</v>
      </c>
      <c r="E107" s="172">
        <f t="shared" si="40"/>
        <v>9886</v>
      </c>
      <c r="F107" s="172">
        <f t="shared" si="40"/>
        <v>13452</v>
      </c>
      <c r="G107" s="172">
        <f t="shared" si="40"/>
        <v>15230</v>
      </c>
      <c r="H107" s="172">
        <f t="shared" si="40"/>
        <v>18184</v>
      </c>
      <c r="I107" s="173">
        <f>IFERROR(H107/G107-1,"-")</f>
        <v>0.19395929087327635</v>
      </c>
      <c r="J107" s="172">
        <f>H107-G107</f>
        <v>2954</v>
      </c>
      <c r="K107" s="173">
        <f t="shared" ref="K107:K119" si="41">H107/H$9</f>
        <v>5.4044254231495101E-2</v>
      </c>
    </row>
    <row r="108" spans="2:11" x14ac:dyDescent="0.25">
      <c r="B108" s="155" t="s">
        <v>97</v>
      </c>
      <c r="C108" s="156">
        <v>2541</v>
      </c>
      <c r="D108" s="156">
        <v>923</v>
      </c>
      <c r="E108" s="156">
        <v>1709</v>
      </c>
      <c r="F108" s="156">
        <v>2380</v>
      </c>
      <c r="G108" s="156">
        <v>2125</v>
      </c>
      <c r="H108" s="156">
        <v>2426</v>
      </c>
      <c r="I108" s="174">
        <f>IFERROR(H108/G108-1,"-")</f>
        <v>0.14164705882352946</v>
      </c>
      <c r="J108" s="155">
        <f t="shared" ref="J108:J118" si="42">H108-G108</f>
        <v>301</v>
      </c>
      <c r="K108" s="157">
        <f t="shared" si="41"/>
        <v>7.2102596109550774E-3</v>
      </c>
    </row>
    <row r="109" spans="2:11" x14ac:dyDescent="0.25">
      <c r="B109" s="159" t="s">
        <v>103</v>
      </c>
      <c r="C109" s="160">
        <v>116</v>
      </c>
      <c r="D109" s="160">
        <v>842</v>
      </c>
      <c r="E109" s="160">
        <v>778</v>
      </c>
      <c r="F109" s="160">
        <v>386</v>
      </c>
      <c r="G109" s="160">
        <v>489</v>
      </c>
      <c r="H109" s="160">
        <v>607</v>
      </c>
      <c r="I109" s="175">
        <f>IFERROR(H109/G109-1,"-")</f>
        <v>0.24130879345603273</v>
      </c>
      <c r="J109" s="159">
        <f t="shared" si="42"/>
        <v>118</v>
      </c>
      <c r="K109" s="161">
        <f t="shared" si="41"/>
        <v>1.8040509414054954E-3</v>
      </c>
    </row>
    <row r="110" spans="2:11" x14ac:dyDescent="0.25">
      <c r="B110" s="159" t="s">
        <v>100</v>
      </c>
      <c r="C110" s="160">
        <v>2425</v>
      </c>
      <c r="D110" s="160">
        <v>81</v>
      </c>
      <c r="E110" s="160">
        <v>931</v>
      </c>
      <c r="F110" s="160">
        <v>1994</v>
      </c>
      <c r="G110" s="160">
        <v>1636</v>
      </c>
      <c r="H110" s="160">
        <v>1819</v>
      </c>
      <c r="I110" s="175">
        <f>IFERROR(H110/G110-1,"-")</f>
        <v>0.11185819070904635</v>
      </c>
      <c r="J110" s="159">
        <f t="shared" si="42"/>
        <v>183</v>
      </c>
      <c r="K110" s="161">
        <f t="shared" si="41"/>
        <v>5.4062086695495816E-3</v>
      </c>
    </row>
    <row r="111" spans="2:11" x14ac:dyDescent="0.25">
      <c r="B111" s="155" t="s">
        <v>107</v>
      </c>
      <c r="C111" s="156">
        <v>6743</v>
      </c>
      <c r="D111" s="156">
        <v>1547</v>
      </c>
      <c r="E111" s="156">
        <v>8177</v>
      </c>
      <c r="F111" s="156">
        <v>11072</v>
      </c>
      <c r="G111" s="156">
        <v>13105</v>
      </c>
      <c r="H111" s="156">
        <v>15758</v>
      </c>
      <c r="I111" s="174">
        <f>IFERROR(H111/G111-1,"-")</f>
        <v>0.20244181610072487</v>
      </c>
      <c r="J111" s="155">
        <f t="shared" si="42"/>
        <v>2653</v>
      </c>
      <c r="K111" s="157">
        <f t="shared" si="41"/>
        <v>4.6833994620540026E-2</v>
      </c>
    </row>
    <row r="112" spans="2:11" x14ac:dyDescent="0.25">
      <c r="B112" s="159" t="s">
        <v>110</v>
      </c>
      <c r="C112" s="160">
        <v>3741</v>
      </c>
      <c r="D112" s="160">
        <v>600</v>
      </c>
      <c r="E112" s="160">
        <v>3660</v>
      </c>
      <c r="F112" s="160">
        <v>6307</v>
      </c>
      <c r="G112" s="160">
        <v>7383</v>
      </c>
      <c r="H112" s="160">
        <v>8811</v>
      </c>
      <c r="I112" s="175">
        <f t="shared" ref="I112:I119" si="43">IFERROR(H112/G112-1,"-")</f>
        <v>0.19341731003657059</v>
      </c>
      <c r="J112" s="159">
        <f t="shared" si="42"/>
        <v>1428</v>
      </c>
      <c r="K112" s="161">
        <f t="shared" si="41"/>
        <v>2.6186973385047479E-2</v>
      </c>
    </row>
    <row r="113" spans="2:11" x14ac:dyDescent="0.25">
      <c r="B113" s="159" t="s">
        <v>113</v>
      </c>
      <c r="C113" s="160">
        <v>570</v>
      </c>
      <c r="D113" s="160">
        <v>468</v>
      </c>
      <c r="E113" s="160">
        <v>596</v>
      </c>
      <c r="F113" s="160">
        <v>704</v>
      </c>
      <c r="G113" s="160">
        <v>892</v>
      </c>
      <c r="H113" s="160">
        <v>760</v>
      </c>
      <c r="I113" s="175">
        <f t="shared" si="43"/>
        <v>-0.14798206278026904</v>
      </c>
      <c r="J113" s="159">
        <f t="shared" si="42"/>
        <v>-132</v>
      </c>
      <c r="K113" s="161">
        <f t="shared" si="41"/>
        <v>2.2587787734236844E-3</v>
      </c>
    </row>
    <row r="114" spans="2:11" x14ac:dyDescent="0.25">
      <c r="B114" s="159" t="s">
        <v>116</v>
      </c>
      <c r="C114" s="160">
        <v>330</v>
      </c>
      <c r="D114" s="160">
        <v>270</v>
      </c>
      <c r="E114" s="160">
        <v>516</v>
      </c>
      <c r="F114" s="160">
        <v>718</v>
      </c>
      <c r="G114" s="160">
        <v>726</v>
      </c>
      <c r="H114" s="160">
        <v>1101</v>
      </c>
      <c r="I114" s="175">
        <f t="shared" si="43"/>
        <v>0.51652892561983466</v>
      </c>
      <c r="J114" s="159">
        <f t="shared" si="42"/>
        <v>375</v>
      </c>
      <c r="K114" s="161">
        <f t="shared" si="41"/>
        <v>3.2722571441308902E-3</v>
      </c>
    </row>
    <row r="115" spans="2:11" x14ac:dyDescent="0.25">
      <c r="B115" s="159" t="s">
        <v>123</v>
      </c>
      <c r="C115" s="160">
        <v>220</v>
      </c>
      <c r="D115" s="160">
        <v>0</v>
      </c>
      <c r="E115" s="160">
        <v>603</v>
      </c>
      <c r="F115" s="160">
        <v>494</v>
      </c>
      <c r="G115" s="160">
        <v>656</v>
      </c>
      <c r="H115" s="160">
        <v>636</v>
      </c>
      <c r="I115" s="175">
        <f t="shared" si="43"/>
        <v>-3.0487804878048808E-2</v>
      </c>
      <c r="J115" s="159">
        <f t="shared" si="42"/>
        <v>-20</v>
      </c>
      <c r="K115" s="161">
        <f t="shared" si="41"/>
        <v>1.8902411840756095E-3</v>
      </c>
    </row>
    <row r="116" spans="2:11" x14ac:dyDescent="0.25">
      <c r="B116" s="159" t="s">
        <v>119</v>
      </c>
      <c r="C116" s="160">
        <v>211</v>
      </c>
      <c r="D116" s="160">
        <v>5</v>
      </c>
      <c r="E116" s="160">
        <v>426</v>
      </c>
      <c r="F116" s="160">
        <v>440</v>
      </c>
      <c r="G116" s="160">
        <v>452</v>
      </c>
      <c r="H116" s="160">
        <v>377</v>
      </c>
      <c r="I116" s="175">
        <f t="shared" si="43"/>
        <v>-0.16592920353982299</v>
      </c>
      <c r="J116" s="159">
        <f t="shared" si="42"/>
        <v>-75</v>
      </c>
      <c r="K116" s="161">
        <f t="shared" si="41"/>
        <v>1.1204731547114857E-3</v>
      </c>
    </row>
    <row r="117" spans="2:11" x14ac:dyDescent="0.25">
      <c r="B117" s="159" t="s">
        <v>128</v>
      </c>
      <c r="C117" s="160">
        <v>81</v>
      </c>
      <c r="D117" s="160">
        <v>0</v>
      </c>
      <c r="E117" s="160">
        <v>84</v>
      </c>
      <c r="F117" s="160">
        <v>132</v>
      </c>
      <c r="G117" s="160">
        <v>164</v>
      </c>
      <c r="H117" s="160">
        <v>191</v>
      </c>
      <c r="I117" s="175">
        <f t="shared" si="43"/>
        <v>0.16463414634146334</v>
      </c>
      <c r="J117" s="159">
        <f t="shared" si="42"/>
        <v>27</v>
      </c>
      <c r="K117" s="161">
        <f t="shared" si="41"/>
        <v>5.676667706893733E-4</v>
      </c>
    </row>
    <row r="118" spans="2:11" x14ac:dyDescent="0.25">
      <c r="B118" s="159" t="s">
        <v>131</v>
      </c>
      <c r="C118" s="160">
        <v>199</v>
      </c>
      <c r="D118" s="160">
        <v>0</v>
      </c>
      <c r="E118" s="160">
        <v>217</v>
      </c>
      <c r="F118" s="160">
        <v>159</v>
      </c>
      <c r="G118" s="160">
        <v>258</v>
      </c>
      <c r="H118" s="160">
        <v>182</v>
      </c>
      <c r="I118" s="175">
        <f t="shared" si="43"/>
        <v>-0.29457364341085268</v>
      </c>
      <c r="J118" s="159">
        <f t="shared" si="42"/>
        <v>-76</v>
      </c>
      <c r="K118" s="161">
        <f t="shared" si="41"/>
        <v>5.4091807468830343E-4</v>
      </c>
    </row>
    <row r="119" spans="2:11" x14ac:dyDescent="0.25">
      <c r="B119" s="164" t="s">
        <v>145</v>
      </c>
      <c r="C119" s="165">
        <f t="shared" ref="C119:H119" si="44">C111-SUM(C112:C118)</f>
        <v>1391</v>
      </c>
      <c r="D119" s="165">
        <f t="shared" si="44"/>
        <v>204</v>
      </c>
      <c r="E119" s="165">
        <f t="shared" si="44"/>
        <v>2075</v>
      </c>
      <c r="F119" s="165">
        <f t="shared" si="44"/>
        <v>2118</v>
      </c>
      <c r="G119" s="165">
        <f t="shared" si="44"/>
        <v>2574</v>
      </c>
      <c r="H119" s="165">
        <f t="shared" si="44"/>
        <v>3700</v>
      </c>
      <c r="I119" s="176">
        <f t="shared" si="43"/>
        <v>0.43745143745143755</v>
      </c>
      <c r="J119" s="164">
        <f>H119-G119</f>
        <v>1126</v>
      </c>
      <c r="K119" s="166">
        <f t="shared" si="41"/>
        <v>1.0996686133773201E-2</v>
      </c>
    </row>
    <row r="120" spans="2:11" x14ac:dyDescent="0.25">
      <c r="B120" s="151" t="s">
        <v>51</v>
      </c>
      <c r="C120" s="149"/>
      <c r="D120" s="149"/>
      <c r="E120" s="149"/>
      <c r="F120" s="149"/>
      <c r="G120" s="149"/>
      <c r="H120" s="149"/>
      <c r="I120" s="150"/>
      <c r="J120" s="150"/>
      <c r="K120" s="149"/>
    </row>
    <row r="121" spans="2:11" x14ac:dyDescent="0.25">
      <c r="B121" s="152" t="s">
        <v>68</v>
      </c>
      <c r="C121" s="172">
        <f t="shared" ref="C121:H121" si="45">C122+C125</f>
        <v>20553</v>
      </c>
      <c r="D121" s="172">
        <f t="shared" si="45"/>
        <v>4767</v>
      </c>
      <c r="E121" s="172">
        <f t="shared" si="45"/>
        <v>14146</v>
      </c>
      <c r="F121" s="172">
        <f t="shared" si="45"/>
        <v>23609</v>
      </c>
      <c r="G121" s="172">
        <f t="shared" si="45"/>
        <v>23867</v>
      </c>
      <c r="H121" s="172">
        <f t="shared" si="45"/>
        <v>24602</v>
      </c>
      <c r="I121" s="173">
        <f>IFERROR(H121/G121-1,"-")</f>
        <v>3.0795659278501697E-2</v>
      </c>
      <c r="J121" s="172">
        <f>H121-G121</f>
        <v>735</v>
      </c>
      <c r="K121" s="173">
        <f t="shared" ref="K121:K133" si="46">H121/H$9</f>
        <v>7.3119046557591424E-2</v>
      </c>
    </row>
    <row r="122" spans="2:11" x14ac:dyDescent="0.25">
      <c r="B122" s="155" t="s">
        <v>97</v>
      </c>
      <c r="C122" s="156">
        <v>9789</v>
      </c>
      <c r="D122" s="156">
        <v>2598</v>
      </c>
      <c r="E122" s="156">
        <v>6573</v>
      </c>
      <c r="F122" s="156">
        <v>10452</v>
      </c>
      <c r="G122" s="156">
        <v>11900</v>
      </c>
      <c r="H122" s="156">
        <v>11916</v>
      </c>
      <c r="I122" s="174">
        <f>IFERROR(H122/G122-1,"-")</f>
        <v>1.3445378151260012E-3</v>
      </c>
      <c r="J122" s="155">
        <f t="shared" ref="J122:J132" si="47">H122-G122</f>
        <v>16</v>
      </c>
      <c r="K122" s="157">
        <f t="shared" si="46"/>
        <v>3.5415273505416608E-2</v>
      </c>
    </row>
    <row r="123" spans="2:11" x14ac:dyDescent="0.25">
      <c r="B123" s="159" t="s">
        <v>103</v>
      </c>
      <c r="C123" s="160">
        <v>5042</v>
      </c>
      <c r="D123" s="160">
        <v>1186</v>
      </c>
      <c r="E123" s="160">
        <v>2656</v>
      </c>
      <c r="F123" s="160">
        <v>5002</v>
      </c>
      <c r="G123" s="160">
        <v>5396</v>
      </c>
      <c r="H123" s="160">
        <v>4891</v>
      </c>
      <c r="I123" s="175">
        <f>IFERROR(H123/G123-1,"-")</f>
        <v>-9.3587842846552971E-2</v>
      </c>
      <c r="J123" s="159">
        <f t="shared" si="47"/>
        <v>-505</v>
      </c>
      <c r="K123" s="161">
        <f t="shared" si="46"/>
        <v>1.453643023791479E-2</v>
      </c>
    </row>
    <row r="124" spans="2:11" x14ac:dyDescent="0.25">
      <c r="B124" s="159" t="s">
        <v>100</v>
      </c>
      <c r="C124" s="160">
        <v>4747</v>
      </c>
      <c r="D124" s="160">
        <v>1412</v>
      </c>
      <c r="E124" s="160">
        <v>3917</v>
      </c>
      <c r="F124" s="160">
        <v>5450</v>
      </c>
      <c r="G124" s="160">
        <v>6504</v>
      </c>
      <c r="H124" s="160">
        <v>7025</v>
      </c>
      <c r="I124" s="175">
        <f>IFERROR(H124/G124-1,"-")</f>
        <v>8.0104551045510508E-2</v>
      </c>
      <c r="J124" s="159">
        <f t="shared" si="47"/>
        <v>521</v>
      </c>
      <c r="K124" s="161">
        <f t="shared" si="46"/>
        <v>2.087884326750182E-2</v>
      </c>
    </row>
    <row r="125" spans="2:11" x14ac:dyDescent="0.25">
      <c r="B125" s="155" t="s">
        <v>107</v>
      </c>
      <c r="C125" s="156">
        <v>10764</v>
      </c>
      <c r="D125" s="156">
        <v>2169</v>
      </c>
      <c r="E125" s="156">
        <v>7573</v>
      </c>
      <c r="F125" s="156">
        <v>13157</v>
      </c>
      <c r="G125" s="156">
        <v>11967</v>
      </c>
      <c r="H125" s="156">
        <v>12686</v>
      </c>
      <c r="I125" s="174">
        <f>IFERROR(H125/G125-1,"-")</f>
        <v>6.0081891869307347E-2</v>
      </c>
      <c r="J125" s="155">
        <f t="shared" si="47"/>
        <v>719</v>
      </c>
      <c r="K125" s="157">
        <f t="shared" si="46"/>
        <v>3.7703773052174816E-2</v>
      </c>
    </row>
    <row r="126" spans="2:11" x14ac:dyDescent="0.25">
      <c r="B126" s="159" t="s">
        <v>110</v>
      </c>
      <c r="C126" s="160">
        <v>1289</v>
      </c>
      <c r="D126" s="160">
        <v>52</v>
      </c>
      <c r="E126" s="160">
        <v>805</v>
      </c>
      <c r="F126" s="160">
        <v>1683</v>
      </c>
      <c r="G126" s="160">
        <v>1569</v>
      </c>
      <c r="H126" s="160">
        <v>1627</v>
      </c>
      <c r="I126" s="175">
        <f t="shared" ref="I126:I133" si="48">IFERROR(H126/G126-1,"-")</f>
        <v>3.696622052262577E-2</v>
      </c>
      <c r="J126" s="159">
        <f t="shared" si="47"/>
        <v>58</v>
      </c>
      <c r="K126" s="161">
        <f t="shared" si="46"/>
        <v>4.835569821526756E-3</v>
      </c>
    </row>
    <row r="127" spans="2:11" x14ac:dyDescent="0.25">
      <c r="B127" s="159" t="s">
        <v>113</v>
      </c>
      <c r="C127" s="160">
        <v>1281</v>
      </c>
      <c r="D127" s="160">
        <v>234</v>
      </c>
      <c r="E127" s="160">
        <v>951</v>
      </c>
      <c r="F127" s="160">
        <v>2175</v>
      </c>
      <c r="G127" s="160">
        <v>1964</v>
      </c>
      <c r="H127" s="160">
        <v>2299</v>
      </c>
      <c r="I127" s="175">
        <f t="shared" si="48"/>
        <v>0.17057026476578407</v>
      </c>
      <c r="J127" s="159">
        <f t="shared" si="47"/>
        <v>335</v>
      </c>
      <c r="K127" s="161">
        <f t="shared" si="46"/>
        <v>6.8328057896066456E-3</v>
      </c>
    </row>
    <row r="128" spans="2:11" x14ac:dyDescent="0.25">
      <c r="B128" s="159" t="s">
        <v>116</v>
      </c>
      <c r="C128" s="160">
        <v>701</v>
      </c>
      <c r="D128" s="160">
        <v>254</v>
      </c>
      <c r="E128" s="160">
        <v>659</v>
      </c>
      <c r="F128" s="160">
        <v>1025</v>
      </c>
      <c r="G128" s="160">
        <v>851</v>
      </c>
      <c r="H128" s="160">
        <v>858</v>
      </c>
      <c r="I128" s="175">
        <f t="shared" si="48"/>
        <v>8.2256169212691077E-3</v>
      </c>
      <c r="J128" s="159">
        <f t="shared" si="47"/>
        <v>7</v>
      </c>
      <c r="K128" s="161">
        <f t="shared" si="46"/>
        <v>2.5500423521020018E-3</v>
      </c>
    </row>
    <row r="129" spans="2:11" x14ac:dyDescent="0.25">
      <c r="B129" s="159" t="s">
        <v>123</v>
      </c>
      <c r="C129" s="160">
        <v>231</v>
      </c>
      <c r="D129" s="160">
        <v>38</v>
      </c>
      <c r="E129" s="160">
        <v>270</v>
      </c>
      <c r="F129" s="160">
        <v>297</v>
      </c>
      <c r="G129" s="160">
        <v>273</v>
      </c>
      <c r="H129" s="160">
        <v>376</v>
      </c>
      <c r="I129" s="175">
        <f t="shared" si="48"/>
        <v>0.37728937728937728</v>
      </c>
      <c r="J129" s="159">
        <f t="shared" si="47"/>
        <v>103</v>
      </c>
      <c r="K129" s="161">
        <f t="shared" si="46"/>
        <v>1.1175010773780334E-3</v>
      </c>
    </row>
    <row r="130" spans="2:11" x14ac:dyDescent="0.25">
      <c r="B130" s="159" t="s">
        <v>119</v>
      </c>
      <c r="C130" s="160">
        <v>222</v>
      </c>
      <c r="D130" s="160">
        <v>43</v>
      </c>
      <c r="E130" s="160">
        <v>170</v>
      </c>
      <c r="F130" s="160">
        <v>239</v>
      </c>
      <c r="G130" s="160">
        <v>277</v>
      </c>
      <c r="H130" s="160">
        <v>323</v>
      </c>
      <c r="I130" s="175">
        <f t="shared" si="48"/>
        <v>0.1660649819494584</v>
      </c>
      <c r="J130" s="159">
        <f t="shared" si="47"/>
        <v>46</v>
      </c>
      <c r="K130" s="161">
        <f t="shared" si="46"/>
        <v>9.5998097870506592E-4</v>
      </c>
    </row>
    <row r="131" spans="2:11" x14ac:dyDescent="0.25">
      <c r="B131" s="159" t="s">
        <v>128</v>
      </c>
      <c r="C131" s="160">
        <v>301</v>
      </c>
      <c r="D131" s="160">
        <v>2</v>
      </c>
      <c r="E131" s="160">
        <v>168</v>
      </c>
      <c r="F131" s="160">
        <v>190</v>
      </c>
      <c r="G131" s="160">
        <v>268</v>
      </c>
      <c r="H131" s="160">
        <v>203</v>
      </c>
      <c r="I131" s="175">
        <f t="shared" si="48"/>
        <v>-0.2425373134328358</v>
      </c>
      <c r="J131" s="159">
        <f t="shared" si="47"/>
        <v>-65</v>
      </c>
      <c r="K131" s="161">
        <f t="shared" si="46"/>
        <v>6.0333169869079991E-4</v>
      </c>
    </row>
    <row r="132" spans="2:11" x14ac:dyDescent="0.25">
      <c r="B132" s="159" t="s">
        <v>131</v>
      </c>
      <c r="C132" s="160">
        <v>386</v>
      </c>
      <c r="D132" s="160">
        <v>20</v>
      </c>
      <c r="E132" s="160">
        <v>275</v>
      </c>
      <c r="F132" s="160">
        <v>453</v>
      </c>
      <c r="G132" s="160">
        <v>381</v>
      </c>
      <c r="H132" s="160">
        <v>448</v>
      </c>
      <c r="I132" s="175">
        <f t="shared" si="48"/>
        <v>0.1758530183727034</v>
      </c>
      <c r="J132" s="159">
        <f t="shared" si="47"/>
        <v>67</v>
      </c>
      <c r="K132" s="161">
        <f t="shared" si="46"/>
        <v>1.331490645386593E-3</v>
      </c>
    </row>
    <row r="133" spans="2:11" x14ac:dyDescent="0.25">
      <c r="B133" s="164" t="s">
        <v>145</v>
      </c>
      <c r="C133" s="165">
        <f t="shared" ref="C133:H133" si="49">C125-SUM(C126:C132)</f>
        <v>6353</v>
      </c>
      <c r="D133" s="165">
        <f t="shared" si="49"/>
        <v>1526</v>
      </c>
      <c r="E133" s="165">
        <f t="shared" si="49"/>
        <v>4275</v>
      </c>
      <c r="F133" s="165">
        <f t="shared" si="49"/>
        <v>7095</v>
      </c>
      <c r="G133" s="165">
        <f t="shared" si="49"/>
        <v>6384</v>
      </c>
      <c r="H133" s="165">
        <f t="shared" si="49"/>
        <v>6552</v>
      </c>
      <c r="I133" s="176">
        <f t="shared" si="48"/>
        <v>2.6315789473684292E-2</v>
      </c>
      <c r="J133" s="164">
        <f>H133-G133</f>
        <v>168</v>
      </c>
      <c r="K133" s="166">
        <f t="shared" si="46"/>
        <v>1.9473050688778921E-2</v>
      </c>
    </row>
    <row r="134" spans="2:11" x14ac:dyDescent="0.25">
      <c r="B134" s="151" t="s">
        <v>52</v>
      </c>
      <c r="C134" s="149"/>
      <c r="D134" s="149"/>
      <c r="E134" s="149"/>
      <c r="F134" s="149"/>
      <c r="G134" s="149"/>
      <c r="H134" s="149"/>
      <c r="I134" s="150"/>
      <c r="J134" s="150"/>
      <c r="K134" s="149"/>
    </row>
    <row r="135" spans="2:11" x14ac:dyDescent="0.25">
      <c r="B135" s="152" t="s">
        <v>68</v>
      </c>
      <c r="C135" s="172">
        <f t="shared" ref="C135:H135" si="50">C136+C139</f>
        <v>15979</v>
      </c>
      <c r="D135" s="172">
        <f t="shared" si="50"/>
        <v>5851</v>
      </c>
      <c r="E135" s="172">
        <f t="shared" si="50"/>
        <v>12209</v>
      </c>
      <c r="F135" s="172">
        <f t="shared" si="50"/>
        <v>18402</v>
      </c>
      <c r="G135" s="172">
        <f t="shared" si="50"/>
        <v>18282</v>
      </c>
      <c r="H135" s="172">
        <f t="shared" si="50"/>
        <v>18130</v>
      </c>
      <c r="I135" s="173">
        <f>IFERROR(H135/G135-1,"-")</f>
        <v>-8.3141888196039959E-3</v>
      </c>
      <c r="J135" s="172">
        <f>H135-G135</f>
        <v>-152</v>
      </c>
      <c r="K135" s="173">
        <f t="shared" ref="K135:K147" si="51">H135/H$9</f>
        <v>5.3883762055488685E-2</v>
      </c>
    </row>
    <row r="136" spans="2:11" x14ac:dyDescent="0.25">
      <c r="B136" s="155" t="s">
        <v>97</v>
      </c>
      <c r="C136" s="156">
        <v>699</v>
      </c>
      <c r="D136" s="156">
        <v>3274</v>
      </c>
      <c r="E136" s="156">
        <v>617</v>
      </c>
      <c r="F136" s="156">
        <v>1388</v>
      </c>
      <c r="G136" s="156">
        <v>766</v>
      </c>
      <c r="H136" s="156">
        <v>668</v>
      </c>
      <c r="I136" s="174">
        <f>IFERROR(H136/G136-1,"-")</f>
        <v>-0.12793733681462138</v>
      </c>
      <c r="J136" s="155">
        <f t="shared" ref="J136:J146" si="52">H136-G136</f>
        <v>-98</v>
      </c>
      <c r="K136" s="157">
        <f t="shared" si="51"/>
        <v>1.9853476587460804E-3</v>
      </c>
    </row>
    <row r="137" spans="2:11" x14ac:dyDescent="0.25">
      <c r="B137" s="159" t="s">
        <v>103</v>
      </c>
      <c r="C137" s="160">
        <v>421</v>
      </c>
      <c r="D137" s="160">
        <v>2819</v>
      </c>
      <c r="E137" s="160">
        <v>212</v>
      </c>
      <c r="F137" s="160">
        <v>864</v>
      </c>
      <c r="G137" s="160">
        <v>445</v>
      </c>
      <c r="H137" s="160">
        <v>219</v>
      </c>
      <c r="I137" s="175">
        <f>IFERROR(H137/G137-1,"-")</f>
        <v>-0.50786516853932584</v>
      </c>
      <c r="J137" s="159">
        <f t="shared" si="52"/>
        <v>-226</v>
      </c>
      <c r="K137" s="161">
        <f t="shared" si="51"/>
        <v>6.5088493602603545E-4</v>
      </c>
    </row>
    <row r="138" spans="2:11" x14ac:dyDescent="0.25">
      <c r="B138" s="159" t="s">
        <v>100</v>
      </c>
      <c r="C138" s="160">
        <v>278</v>
      </c>
      <c r="D138" s="160">
        <v>455</v>
      </c>
      <c r="E138" s="160">
        <v>405</v>
      </c>
      <c r="F138" s="160">
        <v>524</v>
      </c>
      <c r="G138" s="160">
        <v>321</v>
      </c>
      <c r="H138" s="160">
        <v>449</v>
      </c>
      <c r="I138" s="175">
        <f>IFERROR(H138/G138-1,"-")</f>
        <v>0.39875389408099693</v>
      </c>
      <c r="J138" s="159">
        <f t="shared" si="52"/>
        <v>128</v>
      </c>
      <c r="K138" s="161">
        <f t="shared" si="51"/>
        <v>1.3344627227200451E-3</v>
      </c>
    </row>
    <row r="139" spans="2:11" x14ac:dyDescent="0.25">
      <c r="B139" s="155" t="s">
        <v>107</v>
      </c>
      <c r="C139" s="156">
        <v>15280</v>
      </c>
      <c r="D139" s="156">
        <v>2577</v>
      </c>
      <c r="E139" s="156">
        <v>11592</v>
      </c>
      <c r="F139" s="156">
        <v>17014</v>
      </c>
      <c r="G139" s="156">
        <v>17516</v>
      </c>
      <c r="H139" s="156">
        <v>17462</v>
      </c>
      <c r="I139" s="174">
        <f>IFERROR(H139/G139-1,"-")</f>
        <v>-3.082895638273575E-3</v>
      </c>
      <c r="J139" s="155">
        <f t="shared" si="52"/>
        <v>-54</v>
      </c>
      <c r="K139" s="157">
        <f t="shared" si="51"/>
        <v>5.1898414396742601E-2</v>
      </c>
    </row>
    <row r="140" spans="2:11" x14ac:dyDescent="0.25">
      <c r="B140" s="159" t="s">
        <v>110</v>
      </c>
      <c r="C140" s="160">
        <v>6291</v>
      </c>
      <c r="D140" s="160">
        <v>75</v>
      </c>
      <c r="E140" s="160">
        <v>3590</v>
      </c>
      <c r="F140" s="160">
        <v>6123</v>
      </c>
      <c r="G140" s="160">
        <v>6945</v>
      </c>
      <c r="H140" s="160">
        <v>7122</v>
      </c>
      <c r="I140" s="175">
        <f t="shared" ref="I140:I147" si="53">IFERROR(H140/G140-1,"-")</f>
        <v>2.548596112311019E-2</v>
      </c>
      <c r="J140" s="159">
        <f t="shared" si="52"/>
        <v>177</v>
      </c>
      <c r="K140" s="161">
        <f t="shared" si="51"/>
        <v>2.1167134768846685E-2</v>
      </c>
    </row>
    <row r="141" spans="2:11" x14ac:dyDescent="0.25">
      <c r="B141" s="159" t="s">
        <v>113</v>
      </c>
      <c r="C141" s="160">
        <v>1220</v>
      </c>
      <c r="D141" s="160">
        <v>209</v>
      </c>
      <c r="E141" s="160">
        <v>737</v>
      </c>
      <c r="F141" s="160">
        <v>1394</v>
      </c>
      <c r="G141" s="160">
        <v>1333</v>
      </c>
      <c r="H141" s="160">
        <v>1480</v>
      </c>
      <c r="I141" s="175">
        <f t="shared" si="53"/>
        <v>0.11027756939234812</v>
      </c>
      <c r="J141" s="159">
        <f t="shared" si="52"/>
        <v>147</v>
      </c>
      <c r="K141" s="161">
        <f t="shared" si="51"/>
        <v>4.3986744535092805E-3</v>
      </c>
    </row>
    <row r="142" spans="2:11" x14ac:dyDescent="0.25">
      <c r="B142" s="159" t="s">
        <v>116</v>
      </c>
      <c r="C142" s="160">
        <v>1307</v>
      </c>
      <c r="D142" s="160">
        <v>991</v>
      </c>
      <c r="E142" s="160">
        <v>1230</v>
      </c>
      <c r="F142" s="160">
        <v>1456</v>
      </c>
      <c r="G142" s="160">
        <v>1276</v>
      </c>
      <c r="H142" s="160">
        <v>1336</v>
      </c>
      <c r="I142" s="175">
        <f t="shared" si="53"/>
        <v>4.7021943573667624E-2</v>
      </c>
      <c r="J142" s="159">
        <f t="shared" si="52"/>
        <v>60</v>
      </c>
      <c r="K142" s="161">
        <f t="shared" si="51"/>
        <v>3.9706953174921608E-3</v>
      </c>
    </row>
    <row r="143" spans="2:11" x14ac:dyDescent="0.25">
      <c r="B143" s="159" t="s">
        <v>123</v>
      </c>
      <c r="C143" s="160">
        <v>152</v>
      </c>
      <c r="D143" s="160">
        <v>29</v>
      </c>
      <c r="E143" s="160">
        <v>728</v>
      </c>
      <c r="F143" s="160">
        <v>565</v>
      </c>
      <c r="G143" s="160">
        <v>448</v>
      </c>
      <c r="H143" s="160">
        <v>410</v>
      </c>
      <c r="I143" s="175">
        <f t="shared" si="53"/>
        <v>-8.4821428571428603E-2</v>
      </c>
      <c r="J143" s="159">
        <f t="shared" si="52"/>
        <v>-38</v>
      </c>
      <c r="K143" s="161">
        <f t="shared" si="51"/>
        <v>1.2185517067154086E-3</v>
      </c>
    </row>
    <row r="144" spans="2:11" x14ac:dyDescent="0.25">
      <c r="B144" s="159" t="s">
        <v>119</v>
      </c>
      <c r="C144" s="160">
        <v>251</v>
      </c>
      <c r="D144" s="160">
        <v>174</v>
      </c>
      <c r="E144" s="160">
        <v>325</v>
      </c>
      <c r="F144" s="160">
        <v>305</v>
      </c>
      <c r="G144" s="160">
        <v>314</v>
      </c>
      <c r="H144" s="160">
        <v>240</v>
      </c>
      <c r="I144" s="175">
        <f t="shared" si="53"/>
        <v>-0.23566878980891715</v>
      </c>
      <c r="J144" s="159">
        <f t="shared" si="52"/>
        <v>-74</v>
      </c>
      <c r="K144" s="161">
        <f t="shared" si="51"/>
        <v>7.1329856002853192E-4</v>
      </c>
    </row>
    <row r="145" spans="2:11" x14ac:dyDescent="0.25">
      <c r="B145" s="159" t="s">
        <v>128</v>
      </c>
      <c r="C145" s="160">
        <v>471</v>
      </c>
      <c r="D145" s="160">
        <v>3</v>
      </c>
      <c r="E145" s="160">
        <v>370</v>
      </c>
      <c r="F145" s="160">
        <v>796</v>
      </c>
      <c r="G145" s="160">
        <v>544</v>
      </c>
      <c r="H145" s="160">
        <v>538</v>
      </c>
      <c r="I145" s="175">
        <f t="shared" si="53"/>
        <v>-1.1029411764705843E-2</v>
      </c>
      <c r="J145" s="159">
        <f t="shared" si="52"/>
        <v>-6</v>
      </c>
      <c r="K145" s="161">
        <f t="shared" si="51"/>
        <v>1.5989776053972925E-3</v>
      </c>
    </row>
    <row r="146" spans="2:11" x14ac:dyDescent="0.25">
      <c r="B146" s="159" t="s">
        <v>131</v>
      </c>
      <c r="C146" s="160">
        <v>1030</v>
      </c>
      <c r="D146" s="160">
        <v>8</v>
      </c>
      <c r="E146" s="160">
        <v>207</v>
      </c>
      <c r="F146" s="160">
        <v>470</v>
      </c>
      <c r="G146" s="160">
        <v>394</v>
      </c>
      <c r="H146" s="160">
        <v>241</v>
      </c>
      <c r="I146" s="175">
        <f t="shared" si="53"/>
        <v>-0.3883248730964467</v>
      </c>
      <c r="J146" s="159">
        <f t="shared" si="52"/>
        <v>-153</v>
      </c>
      <c r="K146" s="161">
        <f t="shared" si="51"/>
        <v>7.1627063736198412E-4</v>
      </c>
    </row>
    <row r="147" spans="2:11" x14ac:dyDescent="0.25">
      <c r="B147" s="164" t="s">
        <v>145</v>
      </c>
      <c r="C147" s="165">
        <f t="shared" ref="C147:H147" si="54">C139-SUM(C140:C146)</f>
        <v>4558</v>
      </c>
      <c r="D147" s="165">
        <f t="shared" si="54"/>
        <v>1088</v>
      </c>
      <c r="E147" s="165">
        <f t="shared" si="54"/>
        <v>4405</v>
      </c>
      <c r="F147" s="165">
        <f t="shared" si="54"/>
        <v>5905</v>
      </c>
      <c r="G147" s="165">
        <f t="shared" si="54"/>
        <v>6262</v>
      </c>
      <c r="H147" s="165">
        <f t="shared" si="54"/>
        <v>6095</v>
      </c>
      <c r="I147" s="176">
        <f t="shared" si="53"/>
        <v>-2.666879591184923E-2</v>
      </c>
      <c r="J147" s="164">
        <f>H147-G147</f>
        <v>-167</v>
      </c>
      <c r="K147" s="166">
        <f t="shared" si="51"/>
        <v>1.811481134739126E-2</v>
      </c>
    </row>
    <row r="148" spans="2:11" x14ac:dyDescent="0.25">
      <c r="B148" s="151" t="s">
        <v>53</v>
      </c>
      <c r="C148" s="149"/>
      <c r="D148" s="149"/>
      <c r="E148" s="149"/>
      <c r="F148" s="149"/>
      <c r="G148" s="149"/>
      <c r="H148" s="149"/>
      <c r="I148" s="150"/>
      <c r="J148" s="150"/>
      <c r="K148" s="149"/>
    </row>
    <row r="149" spans="2:11" x14ac:dyDescent="0.25">
      <c r="B149" s="152" t="s">
        <v>68</v>
      </c>
      <c r="C149" s="172">
        <f t="shared" ref="C149:H149" si="55">C150+C153</f>
        <v>8645</v>
      </c>
      <c r="D149" s="172">
        <f t="shared" si="55"/>
        <v>2147</v>
      </c>
      <c r="E149" s="172">
        <f t="shared" si="55"/>
        <v>7184</v>
      </c>
      <c r="F149" s="172">
        <f t="shared" si="55"/>
        <v>9195</v>
      </c>
      <c r="G149" s="172">
        <f t="shared" si="55"/>
        <v>9950</v>
      </c>
      <c r="H149" s="172">
        <f t="shared" si="55"/>
        <v>9143</v>
      </c>
      <c r="I149" s="173">
        <f>IFERROR(H149/G149-1,"-")</f>
        <v>-8.11055276381909E-2</v>
      </c>
      <c r="J149" s="172">
        <f>H149-G149</f>
        <v>-807</v>
      </c>
      <c r="K149" s="173">
        <f t="shared" ref="K149:K161" si="56">H149/H$9</f>
        <v>2.7173703059753616E-2</v>
      </c>
    </row>
    <row r="150" spans="2:11" x14ac:dyDescent="0.25">
      <c r="B150" s="155" t="s">
        <v>97</v>
      </c>
      <c r="C150" s="156">
        <v>2313</v>
      </c>
      <c r="D150" s="156">
        <v>1523</v>
      </c>
      <c r="E150" s="156">
        <v>3059</v>
      </c>
      <c r="F150" s="156">
        <v>3746</v>
      </c>
      <c r="G150" s="156">
        <v>3618</v>
      </c>
      <c r="H150" s="156">
        <v>3143</v>
      </c>
      <c r="I150" s="174">
        <f>IFERROR(H150/G150-1,"-")</f>
        <v>-0.13128800442233279</v>
      </c>
      <c r="J150" s="155">
        <f t="shared" ref="J150:J160" si="57">H150-G150</f>
        <v>-475</v>
      </c>
      <c r="K150" s="157">
        <f t="shared" si="56"/>
        <v>9.3412390590403155E-3</v>
      </c>
    </row>
    <row r="151" spans="2:11" x14ac:dyDescent="0.25">
      <c r="B151" s="159" t="s">
        <v>103</v>
      </c>
      <c r="C151" s="160">
        <v>536</v>
      </c>
      <c r="D151" s="160">
        <v>1276</v>
      </c>
      <c r="E151" s="160">
        <v>2343</v>
      </c>
      <c r="F151" s="160">
        <v>2593</v>
      </c>
      <c r="G151" s="160">
        <v>2748</v>
      </c>
      <c r="H151" s="160">
        <v>2141</v>
      </c>
      <c r="I151" s="175">
        <f>IFERROR(H151/G151-1,"-")</f>
        <v>-0.22088791848617173</v>
      </c>
      <c r="J151" s="159">
        <f t="shared" si="57"/>
        <v>-607</v>
      </c>
      <c r="K151" s="161">
        <f t="shared" si="56"/>
        <v>6.3632175709211957E-3</v>
      </c>
    </row>
    <row r="152" spans="2:11" x14ac:dyDescent="0.25">
      <c r="B152" s="159" t="s">
        <v>100</v>
      </c>
      <c r="C152" s="160">
        <v>1777</v>
      </c>
      <c r="D152" s="160">
        <v>247</v>
      </c>
      <c r="E152" s="160">
        <v>716</v>
      </c>
      <c r="F152" s="160">
        <v>1153</v>
      </c>
      <c r="G152" s="160">
        <v>870</v>
      </c>
      <c r="H152" s="160">
        <v>1002</v>
      </c>
      <c r="I152" s="175">
        <f>IFERROR(H152/G152-1,"-")</f>
        <v>0.15172413793103456</v>
      </c>
      <c r="J152" s="159">
        <f t="shared" si="57"/>
        <v>132</v>
      </c>
      <c r="K152" s="161">
        <f t="shared" si="56"/>
        <v>2.978021488119121E-3</v>
      </c>
    </row>
    <row r="153" spans="2:11" x14ac:dyDescent="0.25">
      <c r="B153" s="155" t="s">
        <v>107</v>
      </c>
      <c r="C153" s="156">
        <v>6332</v>
      </c>
      <c r="D153" s="156">
        <v>624</v>
      </c>
      <c r="E153" s="156">
        <v>4125</v>
      </c>
      <c r="F153" s="156">
        <v>5449</v>
      </c>
      <c r="G153" s="156">
        <v>6332</v>
      </c>
      <c r="H153" s="156">
        <v>6000</v>
      </c>
      <c r="I153" s="174">
        <f>IFERROR(H153/G153-1,"-")</f>
        <v>-5.243209096651924E-2</v>
      </c>
      <c r="J153" s="155">
        <f t="shared" si="57"/>
        <v>-332</v>
      </c>
      <c r="K153" s="157">
        <f t="shared" si="56"/>
        <v>1.78324640007133E-2</v>
      </c>
    </row>
    <row r="154" spans="2:11" x14ac:dyDescent="0.25">
      <c r="B154" s="159" t="s">
        <v>110</v>
      </c>
      <c r="C154" s="160">
        <v>2132</v>
      </c>
      <c r="D154" s="160">
        <v>25</v>
      </c>
      <c r="E154" s="160">
        <v>1356</v>
      </c>
      <c r="F154" s="160">
        <v>1749</v>
      </c>
      <c r="G154" s="160">
        <v>2037</v>
      </c>
      <c r="H154" s="160">
        <v>1145</v>
      </c>
      <c r="I154" s="175">
        <f t="shared" ref="I154:I161" si="58">IFERROR(H154/G154-1,"-")</f>
        <v>-0.43789887088856161</v>
      </c>
      <c r="J154" s="159">
        <f t="shared" si="57"/>
        <v>-892</v>
      </c>
      <c r="K154" s="161">
        <f t="shared" si="56"/>
        <v>3.4030285468027877E-3</v>
      </c>
    </row>
    <row r="155" spans="2:11" x14ac:dyDescent="0.25">
      <c r="B155" s="159" t="s">
        <v>113</v>
      </c>
      <c r="C155" s="160">
        <v>1627</v>
      </c>
      <c r="D155" s="160">
        <v>164</v>
      </c>
      <c r="E155" s="160">
        <v>852</v>
      </c>
      <c r="F155" s="160">
        <v>1068</v>
      </c>
      <c r="G155" s="160">
        <v>1154</v>
      </c>
      <c r="H155" s="160">
        <v>1096</v>
      </c>
      <c r="I155" s="175">
        <f t="shared" si="58"/>
        <v>-5.0259965337954959E-2</v>
      </c>
      <c r="J155" s="159">
        <f t="shared" si="57"/>
        <v>-58</v>
      </c>
      <c r="K155" s="161">
        <f t="shared" si="56"/>
        <v>3.2573967574636292E-3</v>
      </c>
    </row>
    <row r="156" spans="2:11" x14ac:dyDescent="0.25">
      <c r="B156" s="159" t="s">
        <v>116</v>
      </c>
      <c r="C156" s="160">
        <v>739</v>
      </c>
      <c r="D156" s="160">
        <v>136</v>
      </c>
      <c r="E156" s="160">
        <v>408</v>
      </c>
      <c r="F156" s="160">
        <v>741</v>
      </c>
      <c r="G156" s="160">
        <v>814</v>
      </c>
      <c r="H156" s="160">
        <v>1197</v>
      </c>
      <c r="I156" s="175">
        <f t="shared" si="58"/>
        <v>0.47051597051597049</v>
      </c>
      <c r="J156" s="159">
        <f t="shared" si="57"/>
        <v>383</v>
      </c>
      <c r="K156" s="161">
        <f t="shared" si="56"/>
        <v>3.557576568142303E-3</v>
      </c>
    </row>
    <row r="157" spans="2:11" x14ac:dyDescent="0.25">
      <c r="B157" s="159" t="s">
        <v>123</v>
      </c>
      <c r="C157" s="160">
        <v>196</v>
      </c>
      <c r="D157" s="160">
        <v>12</v>
      </c>
      <c r="E157" s="160">
        <v>148</v>
      </c>
      <c r="F157" s="160">
        <v>174</v>
      </c>
      <c r="G157" s="160">
        <v>238</v>
      </c>
      <c r="H157" s="160">
        <v>312</v>
      </c>
      <c r="I157" s="175">
        <f t="shared" si="58"/>
        <v>0.31092436974789917</v>
      </c>
      <c r="J157" s="159">
        <f t="shared" si="57"/>
        <v>74</v>
      </c>
      <c r="K157" s="161">
        <f t="shared" si="56"/>
        <v>9.2728812803709152E-4</v>
      </c>
    </row>
    <row r="158" spans="2:11" x14ac:dyDescent="0.25">
      <c r="B158" s="159" t="s">
        <v>119</v>
      </c>
      <c r="C158" s="160">
        <v>197</v>
      </c>
      <c r="D158" s="160">
        <v>26</v>
      </c>
      <c r="E158" s="160">
        <v>196</v>
      </c>
      <c r="F158" s="160">
        <v>270</v>
      </c>
      <c r="G158" s="160">
        <v>308</v>
      </c>
      <c r="H158" s="160">
        <v>346</v>
      </c>
      <c r="I158" s="175">
        <f t="shared" si="58"/>
        <v>0.12337662337662336</v>
      </c>
      <c r="J158" s="159">
        <f t="shared" si="57"/>
        <v>38</v>
      </c>
      <c r="K158" s="161">
        <f t="shared" si="56"/>
        <v>1.0283387573744669E-3</v>
      </c>
    </row>
    <row r="159" spans="2:11" x14ac:dyDescent="0.25">
      <c r="B159" s="159" t="s">
        <v>128</v>
      </c>
      <c r="C159" s="160">
        <v>116</v>
      </c>
      <c r="D159" s="160">
        <v>6</v>
      </c>
      <c r="E159" s="160">
        <v>96</v>
      </c>
      <c r="F159" s="160">
        <v>53</v>
      </c>
      <c r="G159" s="160">
        <v>125</v>
      </c>
      <c r="H159" s="160">
        <v>57</v>
      </c>
      <c r="I159" s="175">
        <f t="shared" si="58"/>
        <v>-0.54400000000000004</v>
      </c>
      <c r="J159" s="159">
        <f t="shared" si="57"/>
        <v>-68</v>
      </c>
      <c r="K159" s="161">
        <f t="shared" si="56"/>
        <v>1.6940840800677633E-4</v>
      </c>
    </row>
    <row r="160" spans="2:11" x14ac:dyDescent="0.25">
      <c r="B160" s="159" t="s">
        <v>131</v>
      </c>
      <c r="C160" s="160">
        <v>143</v>
      </c>
      <c r="D160" s="160">
        <v>10</v>
      </c>
      <c r="E160" s="160">
        <v>124</v>
      </c>
      <c r="F160" s="160">
        <v>210</v>
      </c>
      <c r="G160" s="160">
        <v>121</v>
      </c>
      <c r="H160" s="160">
        <v>77</v>
      </c>
      <c r="I160" s="175">
        <f t="shared" si="58"/>
        <v>-0.36363636363636365</v>
      </c>
      <c r="J160" s="159">
        <f t="shared" si="57"/>
        <v>-44</v>
      </c>
      <c r="K160" s="161">
        <f t="shared" si="56"/>
        <v>2.2884995467582067E-4</v>
      </c>
    </row>
    <row r="161" spans="2:11" x14ac:dyDescent="0.25">
      <c r="B161" s="164" t="s">
        <v>145</v>
      </c>
      <c r="C161" s="165">
        <f t="shared" ref="C161:H161" si="59">C153-SUM(C154:C160)</f>
        <v>1182</v>
      </c>
      <c r="D161" s="165">
        <f t="shared" si="59"/>
        <v>245</v>
      </c>
      <c r="E161" s="165">
        <f t="shared" si="59"/>
        <v>945</v>
      </c>
      <c r="F161" s="165">
        <f t="shared" si="59"/>
        <v>1184</v>
      </c>
      <c r="G161" s="165">
        <f t="shared" si="59"/>
        <v>1535</v>
      </c>
      <c r="H161" s="165">
        <f t="shared" si="59"/>
        <v>1770</v>
      </c>
      <c r="I161" s="176">
        <f t="shared" si="58"/>
        <v>0.15309446254071668</v>
      </c>
      <c r="J161" s="164">
        <f>H161-G161</f>
        <v>235</v>
      </c>
      <c r="K161" s="166">
        <f t="shared" si="56"/>
        <v>5.2605768802104231E-3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E7EB-279E-463B-BB4B-C9F82EF224C4}">
  <sheetPr codeName="Hoja17"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64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4"/>
      <c r="D4" s="264"/>
      <c r="E4" s="264"/>
      <c r="F4" s="264"/>
      <c r="G4" s="264"/>
      <c r="H4" s="264"/>
      <c r="I4" s="264"/>
      <c r="J4" s="140"/>
      <c r="K4" s="140"/>
      <c r="N4" s="139" t="s">
        <v>264</v>
      </c>
      <c r="O4" s="140"/>
      <c r="P4" s="140"/>
      <c r="Q4" s="140"/>
      <c r="R4" s="140"/>
      <c r="S4" s="140"/>
      <c r="T4" s="140"/>
      <c r="U4" s="140"/>
      <c r="V4" s="140"/>
      <c r="W4" s="140"/>
    </row>
    <row r="5" spans="1:23" ht="6" customHeight="1" x14ac:dyDescent="0.25"/>
    <row r="6" spans="1:23" ht="15.75" x14ac:dyDescent="0.25">
      <c r="B6" s="141"/>
      <c r="C6" s="294" t="s">
        <v>43</v>
      </c>
      <c r="D6" s="295"/>
      <c r="E6" s="295"/>
      <c r="F6" s="295"/>
      <c r="G6" s="295"/>
      <c r="H6" s="295"/>
      <c r="I6" s="295"/>
      <c r="J6" s="295"/>
      <c r="K6" s="295"/>
      <c r="N6" s="141"/>
      <c r="O6" s="294" t="s">
        <v>43</v>
      </c>
      <c r="P6" s="295"/>
      <c r="Q6" s="295"/>
      <c r="R6" s="295"/>
      <c r="S6" s="295"/>
      <c r="T6" s="295"/>
      <c r="U6" s="295"/>
      <c r="V6" s="295"/>
      <c r="W6" s="295"/>
    </row>
    <row r="7" spans="1:23" s="142" customFormat="1" ht="72" customHeight="1" x14ac:dyDescent="0.25">
      <c r="B7" s="143"/>
      <c r="C7" s="168" t="s">
        <v>311</v>
      </c>
      <c r="D7" s="168" t="s">
        <v>312</v>
      </c>
      <c r="E7" s="168" t="s">
        <v>313</v>
      </c>
      <c r="F7" s="168" t="s">
        <v>314</v>
      </c>
      <c r="G7" s="168" t="s">
        <v>315</v>
      </c>
      <c r="H7" s="168" t="s">
        <v>316</v>
      </c>
      <c r="I7" s="169" t="str">
        <f>CONCATENATE("var. ",RIGHT(H7,2),"/",RIGHT(G7,2))</f>
        <v>var. 25/24</v>
      </c>
      <c r="J7" s="168" t="str">
        <f>CONCATENATE("dif. ",RIGHT(H7,2),"/",RIGHT(G7,2))</f>
        <v>dif. 25/24</v>
      </c>
      <c r="K7" s="169" t="str">
        <f>CONCATENATE("Cuota s/ total lugares de residencia ",RIGHT(H7,4))</f>
        <v>Cuota s/ total lugares de residencia 2025</v>
      </c>
      <c r="N7" s="143"/>
      <c r="O7" s="168" t="s">
        <v>311</v>
      </c>
      <c r="P7" s="168" t="s">
        <v>312</v>
      </c>
      <c r="Q7" s="168" t="s">
        <v>313</v>
      </c>
      <c r="R7" s="168" t="s">
        <v>314</v>
      </c>
      <c r="S7" s="168" t="s">
        <v>315</v>
      </c>
      <c r="T7" s="168" t="s">
        <v>316</v>
      </c>
      <c r="U7" s="169" t="str">
        <f>CONCATENATE("var. ",RIGHT(T7,2),"/",RIGHT(S7,2))</f>
        <v>var. 25/24</v>
      </c>
      <c r="V7" s="168" t="str">
        <f>CONCATENATE("dif. ",RIGHT(T7,2),"/",RIGHT(S7,2))</f>
        <v>dif. 25/24</v>
      </c>
      <c r="W7" s="169" t="str">
        <f>CONCATENATE("Cuota s/ total lugares de residencia ",RIGHT(T7,4))</f>
        <v>Cuota s/ total lugares de residencia 2025</v>
      </c>
    </row>
    <row r="8" spans="1:23" x14ac:dyDescent="0.25">
      <c r="A8" s="1"/>
      <c r="B8" s="148" t="s">
        <v>43</v>
      </c>
      <c r="C8" s="149"/>
      <c r="D8" s="149"/>
      <c r="E8" s="149"/>
      <c r="F8" s="149"/>
      <c r="G8" s="149"/>
      <c r="H8" s="150"/>
      <c r="I8" s="150"/>
      <c r="J8" s="150"/>
      <c r="K8" s="149"/>
      <c r="N8" s="151" t="s">
        <v>49</v>
      </c>
      <c r="O8" s="149"/>
      <c r="P8" s="149"/>
      <c r="Q8" s="149"/>
      <c r="R8" s="149"/>
      <c r="S8" s="149"/>
      <c r="T8" s="150"/>
      <c r="U8" s="150"/>
      <c r="V8" s="150"/>
      <c r="W8" s="149"/>
    </row>
    <row r="9" spans="1:23" x14ac:dyDescent="0.25">
      <c r="A9" s="1" t="s">
        <v>96</v>
      </c>
      <c r="B9" s="152" t="s">
        <v>68</v>
      </c>
      <c r="C9" s="172">
        <f t="shared" ref="C9:H9" si="0">C10+C13</f>
        <v>93024</v>
      </c>
      <c r="D9" s="172">
        <f t="shared" si="0"/>
        <v>10691</v>
      </c>
      <c r="E9" s="172">
        <f t="shared" si="0"/>
        <v>61995</v>
      </c>
      <c r="F9" s="172">
        <f t="shared" si="0"/>
        <v>80478</v>
      </c>
      <c r="G9" s="172">
        <f t="shared" si="0"/>
        <v>89182</v>
      </c>
      <c r="H9" s="172">
        <f t="shared" si="0"/>
        <v>85997</v>
      </c>
      <c r="I9" s="173">
        <f>IFERROR(H9/G9-1,"-")</f>
        <v>-3.5713484783924998E-2</v>
      </c>
      <c r="J9" s="172">
        <f t="shared" ref="J9:J21" si="1">H9-G9</f>
        <v>-3185</v>
      </c>
      <c r="K9" s="173">
        <f t="shared" ref="K9:K21" si="2">H9/H$9</f>
        <v>1</v>
      </c>
      <c r="N9" s="152" t="s">
        <v>68</v>
      </c>
      <c r="O9" s="172">
        <f t="shared" ref="O9:T9" si="3">O10+O13</f>
        <v>0</v>
      </c>
      <c r="P9" s="172">
        <f t="shared" si="3"/>
        <v>0</v>
      </c>
      <c r="Q9" s="172">
        <f t="shared" si="3"/>
        <v>0</v>
      </c>
      <c r="R9" s="172">
        <f t="shared" si="3"/>
        <v>0</v>
      </c>
      <c r="S9" s="172">
        <f t="shared" si="3"/>
        <v>0</v>
      </c>
      <c r="T9" s="172">
        <f t="shared" si="3"/>
        <v>0</v>
      </c>
      <c r="U9" s="173" t="str">
        <f>IFERROR(T9/S9-1,"-")</f>
        <v>-</v>
      </c>
      <c r="V9" s="172">
        <f>T9-S9</f>
        <v>0</v>
      </c>
      <c r="W9" s="173" t="e">
        <f t="shared" ref="W9:W21" si="4">T9/T$9</f>
        <v>#DIV/0!</v>
      </c>
    </row>
    <row r="10" spans="1:23" x14ac:dyDescent="0.25">
      <c r="A10" s="158" t="s">
        <v>103</v>
      </c>
      <c r="B10" s="155" t="s">
        <v>97</v>
      </c>
      <c r="C10" s="156">
        <v>7100</v>
      </c>
      <c r="D10" s="156">
        <v>2860</v>
      </c>
      <c r="E10" s="156">
        <v>4551</v>
      </c>
      <c r="F10" s="156">
        <v>5711</v>
      </c>
      <c r="G10" s="156">
        <v>4937</v>
      </c>
      <c r="H10" s="156">
        <v>5915</v>
      </c>
      <c r="I10" s="174">
        <f>IFERROR(H10/G10-1,"-")</f>
        <v>0.19809600972250352</v>
      </c>
      <c r="J10" s="155">
        <f t="shared" si="1"/>
        <v>978</v>
      </c>
      <c r="K10" s="157">
        <f t="shared" si="2"/>
        <v>6.8781469121015848E-2</v>
      </c>
      <c r="N10" s="155" t="s">
        <v>97</v>
      </c>
      <c r="O10" s="156"/>
      <c r="P10" s="156"/>
      <c r="Q10" s="156"/>
      <c r="R10" s="156"/>
      <c r="S10" s="156"/>
      <c r="T10" s="156"/>
      <c r="U10" s="174" t="str">
        <f>IFERROR(T10/S10-1,"-")</f>
        <v>-</v>
      </c>
      <c r="V10" s="155">
        <f t="shared" ref="V10:V20" si="5">T10-S10</f>
        <v>0</v>
      </c>
      <c r="W10" s="157" t="e">
        <f t="shared" si="4"/>
        <v>#DIV/0!</v>
      </c>
    </row>
    <row r="11" spans="1:23" x14ac:dyDescent="0.25">
      <c r="A11" s="158" t="s">
        <v>100</v>
      </c>
      <c r="B11" s="159" t="s">
        <v>103</v>
      </c>
      <c r="C11" s="160">
        <v>3816</v>
      </c>
      <c r="D11" s="160">
        <v>2327</v>
      </c>
      <c r="E11" s="160">
        <v>2463</v>
      </c>
      <c r="F11" s="160">
        <v>3082</v>
      </c>
      <c r="G11" s="160">
        <v>1935</v>
      </c>
      <c r="H11" s="160">
        <v>2582</v>
      </c>
      <c r="I11" s="175">
        <f>IFERROR(H11/G11-1,"-")</f>
        <v>0.33436692506459953</v>
      </c>
      <c r="J11" s="159">
        <f t="shared" si="1"/>
        <v>647</v>
      </c>
      <c r="K11" s="161">
        <f t="shared" si="2"/>
        <v>3.0024303173366514E-2</v>
      </c>
      <c r="N11" s="159" t="s">
        <v>103</v>
      </c>
      <c r="O11" s="160"/>
      <c r="P11" s="160"/>
      <c r="Q11" s="160"/>
      <c r="R11" s="160"/>
      <c r="S11" s="160"/>
      <c r="T11" s="160"/>
      <c r="U11" s="175" t="str">
        <f>IFERROR(T11/S11-1,"-")</f>
        <v>-</v>
      </c>
      <c r="V11" s="159">
        <f t="shared" si="5"/>
        <v>0</v>
      </c>
      <c r="W11" s="161" t="e">
        <f>T11/T$9</f>
        <v>#DIV/0!</v>
      </c>
    </row>
    <row r="12" spans="1:23" x14ac:dyDescent="0.25">
      <c r="A12" s="1"/>
      <c r="B12" s="159" t="s">
        <v>100</v>
      </c>
      <c r="C12" s="160">
        <v>3284</v>
      </c>
      <c r="D12" s="160">
        <v>533</v>
      </c>
      <c r="E12" s="160">
        <v>2088</v>
      </c>
      <c r="F12" s="160">
        <v>2629</v>
      </c>
      <c r="G12" s="160">
        <v>3002</v>
      </c>
      <c r="H12" s="160">
        <v>3333</v>
      </c>
      <c r="I12" s="175">
        <f>IFERROR(H12/G12-1,"-")</f>
        <v>0.1102598267821453</v>
      </c>
      <c r="J12" s="159">
        <f t="shared" si="1"/>
        <v>331</v>
      </c>
      <c r="K12" s="161">
        <f t="shared" si="2"/>
        <v>3.8757165947649337E-2</v>
      </c>
      <c r="N12" s="159" t="s">
        <v>100</v>
      </c>
      <c r="O12" s="160"/>
      <c r="P12" s="160"/>
      <c r="Q12" s="160"/>
      <c r="R12" s="160"/>
      <c r="S12" s="160"/>
      <c r="T12" s="160"/>
      <c r="U12" s="175" t="str">
        <f>IFERROR(T12/S12-1,"-")</f>
        <v>-</v>
      </c>
      <c r="V12" s="159">
        <f t="shared" si="5"/>
        <v>0</v>
      </c>
      <c r="W12" s="161" t="e">
        <f t="shared" si="4"/>
        <v>#DIV/0!</v>
      </c>
    </row>
    <row r="13" spans="1:23" s="56" customFormat="1" x14ac:dyDescent="0.25">
      <c r="B13" s="155" t="s">
        <v>107</v>
      </c>
      <c r="C13" s="156">
        <v>85924</v>
      </c>
      <c r="D13" s="156">
        <v>7831</v>
      </c>
      <c r="E13" s="156">
        <v>57444</v>
      </c>
      <c r="F13" s="156">
        <v>74767</v>
      </c>
      <c r="G13" s="156">
        <v>84245</v>
      </c>
      <c r="H13" s="156">
        <v>80082</v>
      </c>
      <c r="I13" s="174">
        <f>IFERROR(H13/G13-1,"-")</f>
        <v>-4.941539557243757E-2</v>
      </c>
      <c r="J13" s="155">
        <f t="shared" si="1"/>
        <v>-4163</v>
      </c>
      <c r="K13" s="157">
        <f t="shared" si="2"/>
        <v>0.9312185308789841</v>
      </c>
      <c r="N13" s="155" t="s">
        <v>107</v>
      </c>
      <c r="O13" s="156"/>
      <c r="P13" s="156"/>
      <c r="Q13" s="156"/>
      <c r="R13" s="156"/>
      <c r="S13" s="156"/>
      <c r="T13" s="156"/>
      <c r="U13" s="174" t="str">
        <f>IFERROR(T13/S13-1,"-")</f>
        <v>-</v>
      </c>
      <c r="V13" s="155">
        <f t="shared" si="5"/>
        <v>0</v>
      </c>
      <c r="W13" s="157" t="e">
        <f t="shared" si="4"/>
        <v>#DIV/0!</v>
      </c>
    </row>
    <row r="14" spans="1:23" s="56" customFormat="1" x14ac:dyDescent="0.25">
      <c r="B14" s="159" t="s">
        <v>110</v>
      </c>
      <c r="C14" s="160">
        <v>36419</v>
      </c>
      <c r="D14" s="160">
        <v>798</v>
      </c>
      <c r="E14" s="160">
        <v>18577</v>
      </c>
      <c r="F14" s="160">
        <v>30177</v>
      </c>
      <c r="G14" s="160">
        <v>36178</v>
      </c>
      <c r="H14" s="160">
        <v>36200</v>
      </c>
      <c r="I14" s="175">
        <f t="shared" ref="I14:I21" si="6">IFERROR(H14/G14-1,"-")</f>
        <v>6.0810437282321494E-4</v>
      </c>
      <c r="J14" s="159">
        <f t="shared" si="1"/>
        <v>22</v>
      </c>
      <c r="K14" s="161">
        <f t="shared" si="2"/>
        <v>0.4209449166831401</v>
      </c>
      <c r="N14" s="159" t="s">
        <v>110</v>
      </c>
      <c r="O14" s="160"/>
      <c r="P14" s="160"/>
      <c r="Q14" s="160"/>
      <c r="R14" s="160"/>
      <c r="S14" s="160"/>
      <c r="T14" s="160"/>
      <c r="U14" s="175" t="str">
        <f t="shared" ref="U14:U21" si="7">IFERROR(T14/S14-1,"-")</f>
        <v>-</v>
      </c>
      <c r="V14" s="159">
        <f t="shared" si="5"/>
        <v>0</v>
      </c>
      <c r="W14" s="161" t="e">
        <f t="shared" si="4"/>
        <v>#DIV/0!</v>
      </c>
    </row>
    <row r="15" spans="1:23" x14ac:dyDescent="0.25">
      <c r="A15" s="1"/>
      <c r="B15" s="159" t="s">
        <v>113</v>
      </c>
      <c r="C15" s="160">
        <v>6138</v>
      </c>
      <c r="D15" s="160">
        <v>773</v>
      </c>
      <c r="E15" s="160">
        <v>3401</v>
      </c>
      <c r="F15" s="160">
        <v>4537</v>
      </c>
      <c r="G15" s="160">
        <v>4896</v>
      </c>
      <c r="H15" s="160">
        <v>5045</v>
      </c>
      <c r="I15" s="175">
        <f t="shared" si="6"/>
        <v>3.0433006535947715E-2</v>
      </c>
      <c r="J15" s="159">
        <f t="shared" si="1"/>
        <v>149</v>
      </c>
      <c r="K15" s="161">
        <f t="shared" si="2"/>
        <v>5.8664837145481818E-2</v>
      </c>
      <c r="N15" s="159" t="s">
        <v>113</v>
      </c>
      <c r="O15" s="160"/>
      <c r="P15" s="160"/>
      <c r="Q15" s="160"/>
      <c r="R15" s="160"/>
      <c r="S15" s="160"/>
      <c r="T15" s="160"/>
      <c r="U15" s="175" t="str">
        <f t="shared" si="7"/>
        <v>-</v>
      </c>
      <c r="V15" s="159">
        <f t="shared" si="5"/>
        <v>0</v>
      </c>
      <c r="W15" s="161" t="e">
        <f t="shared" si="4"/>
        <v>#DIV/0!</v>
      </c>
    </row>
    <row r="16" spans="1:23" x14ac:dyDescent="0.25">
      <c r="A16" s="1"/>
      <c r="B16" s="159" t="s">
        <v>116</v>
      </c>
      <c r="C16" s="160">
        <v>1709</v>
      </c>
      <c r="D16" s="160">
        <v>1036</v>
      </c>
      <c r="E16" s="160">
        <v>1898</v>
      </c>
      <c r="F16" s="160">
        <v>2238</v>
      </c>
      <c r="G16" s="160">
        <v>3045</v>
      </c>
      <c r="H16" s="160">
        <v>2130</v>
      </c>
      <c r="I16" s="175">
        <f t="shared" si="6"/>
        <v>-0.30049261083743839</v>
      </c>
      <c r="J16" s="159">
        <f t="shared" si="1"/>
        <v>-915</v>
      </c>
      <c r="K16" s="161">
        <f t="shared" si="2"/>
        <v>2.476830587113504E-2</v>
      </c>
      <c r="N16" s="159" t="s">
        <v>116</v>
      </c>
      <c r="O16" s="160"/>
      <c r="P16" s="160"/>
      <c r="Q16" s="160"/>
      <c r="R16" s="160"/>
      <c r="S16" s="160"/>
      <c r="T16" s="160"/>
      <c r="U16" s="175" t="str">
        <f t="shared" si="7"/>
        <v>-</v>
      </c>
      <c r="V16" s="159">
        <f t="shared" si="5"/>
        <v>0</v>
      </c>
      <c r="W16" s="161" t="e">
        <f t="shared" si="4"/>
        <v>#DIV/0!</v>
      </c>
    </row>
    <row r="17" spans="1:23" x14ac:dyDescent="0.25">
      <c r="A17" s="1"/>
      <c r="B17" s="159" t="s">
        <v>123</v>
      </c>
      <c r="C17" s="160">
        <v>3364</v>
      </c>
      <c r="D17" s="160">
        <v>191</v>
      </c>
      <c r="E17" s="160">
        <v>4524</v>
      </c>
      <c r="F17" s="160">
        <v>3241</v>
      </c>
      <c r="G17" s="160">
        <v>3647</v>
      </c>
      <c r="H17" s="160">
        <v>3154</v>
      </c>
      <c r="I17" s="175">
        <f t="shared" si="6"/>
        <v>-0.13517959967096238</v>
      </c>
      <c r="J17" s="159">
        <f t="shared" si="1"/>
        <v>-493</v>
      </c>
      <c r="K17" s="161">
        <f t="shared" si="2"/>
        <v>3.6675697989464746E-2</v>
      </c>
      <c r="N17" s="159" t="s">
        <v>123</v>
      </c>
      <c r="O17" s="160"/>
      <c r="P17" s="160"/>
      <c r="Q17" s="160"/>
      <c r="R17" s="160"/>
      <c r="S17" s="160"/>
      <c r="T17" s="160"/>
      <c r="U17" s="175" t="str">
        <f t="shared" si="7"/>
        <v>-</v>
      </c>
      <c r="V17" s="159">
        <f t="shared" si="5"/>
        <v>0</v>
      </c>
      <c r="W17" s="161" t="e">
        <f t="shared" si="4"/>
        <v>#DIV/0!</v>
      </c>
    </row>
    <row r="18" spans="1:23" x14ac:dyDescent="0.25">
      <c r="A18" s="1"/>
      <c r="B18" s="159" t="s">
        <v>119</v>
      </c>
      <c r="C18" s="160">
        <v>1354</v>
      </c>
      <c r="D18" s="160">
        <v>337</v>
      </c>
      <c r="E18" s="160">
        <v>1312</v>
      </c>
      <c r="F18" s="160">
        <v>1340</v>
      </c>
      <c r="G18" s="160">
        <v>1553</v>
      </c>
      <c r="H18" s="160">
        <v>1388</v>
      </c>
      <c r="I18" s="175">
        <f t="shared" si="6"/>
        <v>-0.10624597553122983</v>
      </c>
      <c r="J18" s="159">
        <f t="shared" si="1"/>
        <v>-165</v>
      </c>
      <c r="K18" s="161">
        <f t="shared" si="2"/>
        <v>1.6140097910392222E-2</v>
      </c>
      <c r="N18" s="159" t="s">
        <v>119</v>
      </c>
      <c r="O18" s="160"/>
      <c r="P18" s="160"/>
      <c r="Q18" s="160"/>
      <c r="R18" s="160"/>
      <c r="S18" s="160"/>
      <c r="T18" s="160"/>
      <c r="U18" s="175" t="str">
        <f t="shared" si="7"/>
        <v>-</v>
      </c>
      <c r="V18" s="159">
        <f t="shared" si="5"/>
        <v>0</v>
      </c>
      <c r="W18" s="161" t="e">
        <f t="shared" si="4"/>
        <v>#DIV/0!</v>
      </c>
    </row>
    <row r="19" spans="1:23" x14ac:dyDescent="0.25">
      <c r="A19" s="158" t="s">
        <v>144</v>
      </c>
      <c r="B19" s="159" t="s">
        <v>128</v>
      </c>
      <c r="C19" s="160">
        <v>3940</v>
      </c>
      <c r="D19" s="160">
        <v>74</v>
      </c>
      <c r="E19" s="160">
        <v>3007</v>
      </c>
      <c r="F19" s="160">
        <v>3681</v>
      </c>
      <c r="G19" s="160">
        <v>3355</v>
      </c>
      <c r="H19" s="160">
        <v>2765</v>
      </c>
      <c r="I19" s="175">
        <f t="shared" si="6"/>
        <v>-0.17585692995529056</v>
      </c>
      <c r="J19" s="159">
        <f t="shared" si="1"/>
        <v>-590</v>
      </c>
      <c r="K19" s="161">
        <f t="shared" si="2"/>
        <v>3.2152284382013327E-2</v>
      </c>
      <c r="N19" s="159" t="s">
        <v>128</v>
      </c>
      <c r="O19" s="160"/>
      <c r="P19" s="160"/>
      <c r="Q19" s="160"/>
      <c r="R19" s="160"/>
      <c r="S19" s="160"/>
      <c r="T19" s="160"/>
      <c r="U19" s="175" t="str">
        <f t="shared" si="7"/>
        <v>-</v>
      </c>
      <c r="V19" s="159">
        <f t="shared" si="5"/>
        <v>0</v>
      </c>
      <c r="W19" s="161" t="e">
        <f t="shared" si="4"/>
        <v>#DIV/0!</v>
      </c>
    </row>
    <row r="20" spans="1:23" x14ac:dyDescent="0.25">
      <c r="A20" s="163" t="s">
        <v>145</v>
      </c>
      <c r="B20" s="159" t="s">
        <v>131</v>
      </c>
      <c r="C20" s="160">
        <v>6993</v>
      </c>
      <c r="D20" s="160">
        <v>309</v>
      </c>
      <c r="E20" s="160">
        <v>3374</v>
      </c>
      <c r="F20" s="160">
        <v>4443</v>
      </c>
      <c r="G20" s="160">
        <v>5131</v>
      </c>
      <c r="H20" s="160">
        <v>3538</v>
      </c>
      <c r="I20" s="175">
        <f t="shared" si="6"/>
        <v>-0.31046579614110315</v>
      </c>
      <c r="J20" s="159">
        <f t="shared" si="1"/>
        <v>-1593</v>
      </c>
      <c r="K20" s="161">
        <f t="shared" si="2"/>
        <v>4.1140970033838389E-2</v>
      </c>
      <c r="N20" s="159" t="s">
        <v>131</v>
      </c>
      <c r="O20" s="160"/>
      <c r="P20" s="160"/>
      <c r="Q20" s="160"/>
      <c r="R20" s="160"/>
      <c r="S20" s="160"/>
      <c r="T20" s="160"/>
      <c r="U20" s="175" t="str">
        <f t="shared" si="7"/>
        <v>-</v>
      </c>
      <c r="V20" s="159">
        <f t="shared" si="5"/>
        <v>0</v>
      </c>
      <c r="W20" s="161" t="e">
        <f t="shared" si="4"/>
        <v>#DIV/0!</v>
      </c>
    </row>
    <row r="21" spans="1:23" x14ac:dyDescent="0.25">
      <c r="B21" s="164" t="s">
        <v>145</v>
      </c>
      <c r="C21" s="165">
        <f t="shared" ref="C21:H21" si="8">C13-SUM(C14:C20)</f>
        <v>26007</v>
      </c>
      <c r="D21" s="165">
        <f t="shared" si="8"/>
        <v>4313</v>
      </c>
      <c r="E21" s="165">
        <f t="shared" si="8"/>
        <v>21351</v>
      </c>
      <c r="F21" s="165">
        <f t="shared" si="8"/>
        <v>25110</v>
      </c>
      <c r="G21" s="165">
        <f t="shared" si="8"/>
        <v>26440</v>
      </c>
      <c r="H21" s="165">
        <f t="shared" si="8"/>
        <v>25862</v>
      </c>
      <c r="I21" s="176">
        <f t="shared" si="6"/>
        <v>-2.1860816944024197E-2</v>
      </c>
      <c r="J21" s="164">
        <f t="shared" si="1"/>
        <v>-578</v>
      </c>
      <c r="K21" s="166">
        <f t="shared" si="2"/>
        <v>0.30073142086351851</v>
      </c>
      <c r="N21" s="164" t="s">
        <v>145</v>
      </c>
      <c r="O21" s="165">
        <f t="shared" ref="O21:T21" si="9">O13-SUM(O14:O20)</f>
        <v>0</v>
      </c>
      <c r="P21" s="165">
        <f t="shared" si="9"/>
        <v>0</v>
      </c>
      <c r="Q21" s="165">
        <f t="shared" si="9"/>
        <v>0</v>
      </c>
      <c r="R21" s="165">
        <f t="shared" si="9"/>
        <v>0</v>
      </c>
      <c r="S21" s="165">
        <f t="shared" si="9"/>
        <v>0</v>
      </c>
      <c r="T21" s="165">
        <f t="shared" si="9"/>
        <v>0</v>
      </c>
      <c r="U21" s="176" t="str">
        <f t="shared" si="7"/>
        <v>-</v>
      </c>
      <c r="V21" s="164">
        <f>T21-S21</f>
        <v>0</v>
      </c>
      <c r="W21" s="166" t="e">
        <f t="shared" si="4"/>
        <v>#DIV/0!</v>
      </c>
    </row>
    <row r="22" spans="1:23" x14ac:dyDescent="0.25">
      <c r="B22" s="151" t="s">
        <v>44</v>
      </c>
      <c r="C22" s="149"/>
      <c r="D22" s="149"/>
      <c r="E22" s="149"/>
      <c r="F22" s="149"/>
      <c r="G22" s="149"/>
      <c r="H22" s="149"/>
      <c r="I22" s="150"/>
      <c r="J22" s="150"/>
      <c r="K22" s="149"/>
    </row>
    <row r="23" spans="1:23" x14ac:dyDescent="0.25">
      <c r="B23" s="152" t="s">
        <v>68</v>
      </c>
      <c r="C23" s="172">
        <f t="shared" ref="C23:H23" si="10">C24+C27</f>
        <v>26721</v>
      </c>
      <c r="D23" s="172">
        <f t="shared" si="10"/>
        <v>3080</v>
      </c>
      <c r="E23" s="172">
        <f t="shared" si="10"/>
        <v>13744</v>
      </c>
      <c r="F23" s="172">
        <f t="shared" si="10"/>
        <v>23642</v>
      </c>
      <c r="G23" s="172">
        <f t="shared" si="10"/>
        <v>28011</v>
      </c>
      <c r="H23" s="172">
        <f t="shared" si="10"/>
        <v>25205</v>
      </c>
      <c r="I23" s="173">
        <f>IFERROR(H23/G23-1,"-")</f>
        <v>-0.10017493127699828</v>
      </c>
      <c r="J23" s="172">
        <f>H23-G23</f>
        <v>-2806</v>
      </c>
      <c r="K23" s="173">
        <f t="shared" ref="K23:K35" si="11">H23/H$9</f>
        <v>0.29309161947509799</v>
      </c>
    </row>
    <row r="24" spans="1:23" x14ac:dyDescent="0.25">
      <c r="B24" s="155" t="s">
        <v>97</v>
      </c>
      <c r="C24" s="156">
        <v>1365</v>
      </c>
      <c r="D24" s="156">
        <v>773</v>
      </c>
      <c r="E24" s="156">
        <v>936</v>
      </c>
      <c r="F24" s="156">
        <v>1564</v>
      </c>
      <c r="G24" s="156">
        <v>1124</v>
      </c>
      <c r="H24" s="156">
        <v>1589</v>
      </c>
      <c r="I24" s="174">
        <f>IFERROR(H24/G24-1,"-")</f>
        <v>0.41370106761565828</v>
      </c>
      <c r="J24" s="155">
        <f t="shared" ref="J24:J34" si="12">H24-G24</f>
        <v>465</v>
      </c>
      <c r="K24" s="157">
        <f t="shared" si="11"/>
        <v>1.8477388746119049E-2</v>
      </c>
    </row>
    <row r="25" spans="1:23" x14ac:dyDescent="0.25">
      <c r="B25" s="159" t="s">
        <v>103</v>
      </c>
      <c r="C25" s="160">
        <v>1068</v>
      </c>
      <c r="D25" s="160">
        <v>603</v>
      </c>
      <c r="E25" s="160">
        <v>605</v>
      </c>
      <c r="F25" s="160">
        <v>1143</v>
      </c>
      <c r="G25" s="160">
        <v>383</v>
      </c>
      <c r="H25" s="160">
        <v>983</v>
      </c>
      <c r="I25" s="175">
        <f>IFERROR(H25/G25-1,"-")</f>
        <v>1.5665796344647518</v>
      </c>
      <c r="J25" s="159">
        <f t="shared" si="12"/>
        <v>600</v>
      </c>
      <c r="K25" s="161">
        <f t="shared" si="11"/>
        <v>1.1430631301091898E-2</v>
      </c>
    </row>
    <row r="26" spans="1:23" x14ac:dyDescent="0.25">
      <c r="B26" s="159" t="s">
        <v>100</v>
      </c>
      <c r="C26" s="160">
        <v>297</v>
      </c>
      <c r="D26" s="160">
        <v>170</v>
      </c>
      <c r="E26" s="160">
        <v>331</v>
      </c>
      <c r="F26" s="160">
        <v>421</v>
      </c>
      <c r="G26" s="160">
        <v>741</v>
      </c>
      <c r="H26" s="160">
        <v>606</v>
      </c>
      <c r="I26" s="175">
        <f>IFERROR(H26/G26-1,"-")</f>
        <v>-0.18218623481781382</v>
      </c>
      <c r="J26" s="159">
        <f t="shared" si="12"/>
        <v>-135</v>
      </c>
      <c r="K26" s="161">
        <f t="shared" si="11"/>
        <v>7.0467574450271521E-3</v>
      </c>
    </row>
    <row r="27" spans="1:23" x14ac:dyDescent="0.25">
      <c r="B27" s="155" t="s">
        <v>107</v>
      </c>
      <c r="C27" s="156">
        <v>25356</v>
      </c>
      <c r="D27" s="156">
        <v>2307</v>
      </c>
      <c r="E27" s="156">
        <v>12808</v>
      </c>
      <c r="F27" s="156">
        <v>22078</v>
      </c>
      <c r="G27" s="156">
        <v>26887</v>
      </c>
      <c r="H27" s="156">
        <v>23616</v>
      </c>
      <c r="I27" s="174">
        <f>IFERROR(H27/G27-1,"-")</f>
        <v>-0.12165730650500239</v>
      </c>
      <c r="J27" s="155">
        <f t="shared" si="12"/>
        <v>-3271</v>
      </c>
      <c r="K27" s="157">
        <f t="shared" si="11"/>
        <v>0.27461423072897889</v>
      </c>
    </row>
    <row r="28" spans="1:23" x14ac:dyDescent="0.25">
      <c r="B28" s="159" t="s">
        <v>110</v>
      </c>
      <c r="C28" s="160">
        <v>13383</v>
      </c>
      <c r="D28" s="160">
        <v>370</v>
      </c>
      <c r="E28" s="160">
        <v>4925</v>
      </c>
      <c r="F28" s="160">
        <v>10556</v>
      </c>
      <c r="G28" s="160">
        <v>13523</v>
      </c>
      <c r="H28" s="160">
        <v>13194</v>
      </c>
      <c r="I28" s="175">
        <f t="shared" ref="I28:I35" si="13">IFERROR(H28/G28-1,"-")</f>
        <v>-2.43289210973896E-2</v>
      </c>
      <c r="J28" s="159">
        <f t="shared" si="12"/>
        <v>-329</v>
      </c>
      <c r="K28" s="161">
        <f t="shared" si="11"/>
        <v>0.15342395664965056</v>
      </c>
    </row>
    <row r="29" spans="1:23" x14ac:dyDescent="0.25">
      <c r="B29" s="159" t="s">
        <v>113</v>
      </c>
      <c r="C29" s="160">
        <v>2217</v>
      </c>
      <c r="D29" s="160">
        <v>181</v>
      </c>
      <c r="E29" s="160">
        <v>846</v>
      </c>
      <c r="F29" s="160">
        <v>1090</v>
      </c>
      <c r="G29" s="160">
        <v>1443</v>
      </c>
      <c r="H29" s="160">
        <v>1200</v>
      </c>
      <c r="I29" s="175">
        <f t="shared" si="13"/>
        <v>-0.16839916839916835</v>
      </c>
      <c r="J29" s="159">
        <f t="shared" si="12"/>
        <v>-243</v>
      </c>
      <c r="K29" s="161">
        <f t="shared" si="11"/>
        <v>1.3953975138667628E-2</v>
      </c>
    </row>
    <row r="30" spans="1:23" x14ac:dyDescent="0.25">
      <c r="B30" s="159" t="s">
        <v>116</v>
      </c>
      <c r="C30" s="160">
        <v>551</v>
      </c>
      <c r="D30" s="160">
        <v>329</v>
      </c>
      <c r="E30" s="160">
        <v>731</v>
      </c>
      <c r="F30" s="160">
        <v>1128</v>
      </c>
      <c r="G30" s="160">
        <v>1851</v>
      </c>
      <c r="H30" s="160">
        <v>800</v>
      </c>
      <c r="I30" s="175">
        <f t="shared" si="13"/>
        <v>-0.56780118854673156</v>
      </c>
      <c r="J30" s="159">
        <f t="shared" si="12"/>
        <v>-1051</v>
      </c>
      <c r="K30" s="161">
        <f t="shared" si="11"/>
        <v>9.3026500924450854E-3</v>
      </c>
    </row>
    <row r="31" spans="1:23" x14ac:dyDescent="0.25">
      <c r="B31" s="159" t="s">
        <v>123</v>
      </c>
      <c r="C31" s="160">
        <v>941</v>
      </c>
      <c r="D31" s="160">
        <v>47</v>
      </c>
      <c r="E31" s="160">
        <v>855</v>
      </c>
      <c r="F31" s="160">
        <v>1088</v>
      </c>
      <c r="G31" s="160">
        <v>1041</v>
      </c>
      <c r="H31" s="160">
        <v>741</v>
      </c>
      <c r="I31" s="175">
        <f t="shared" si="13"/>
        <v>-0.28818443804034577</v>
      </c>
      <c r="J31" s="159">
        <f t="shared" si="12"/>
        <v>-300</v>
      </c>
      <c r="K31" s="161">
        <f t="shared" si="11"/>
        <v>8.6165796481272594E-3</v>
      </c>
    </row>
    <row r="32" spans="1:23" x14ac:dyDescent="0.25">
      <c r="B32" s="159" t="s">
        <v>119</v>
      </c>
      <c r="C32" s="160">
        <v>544</v>
      </c>
      <c r="D32" s="160">
        <v>109</v>
      </c>
      <c r="E32" s="160">
        <v>397</v>
      </c>
      <c r="F32" s="160">
        <v>448</v>
      </c>
      <c r="G32" s="160">
        <v>498</v>
      </c>
      <c r="H32" s="160">
        <v>443</v>
      </c>
      <c r="I32" s="175">
        <f t="shared" si="13"/>
        <v>-0.11044176706827313</v>
      </c>
      <c r="J32" s="159">
        <f t="shared" si="12"/>
        <v>-55</v>
      </c>
      <c r="K32" s="161">
        <f t="shared" si="11"/>
        <v>5.1513424886914664E-3</v>
      </c>
    </row>
    <row r="33" spans="2:11" x14ac:dyDescent="0.25">
      <c r="B33" s="159" t="s">
        <v>128</v>
      </c>
      <c r="C33" s="160">
        <v>734</v>
      </c>
      <c r="D33" s="160">
        <v>5</v>
      </c>
      <c r="E33" s="160">
        <v>361</v>
      </c>
      <c r="F33" s="160">
        <v>629</v>
      </c>
      <c r="G33" s="160">
        <v>478</v>
      </c>
      <c r="H33" s="160">
        <v>478</v>
      </c>
      <c r="I33" s="175">
        <f t="shared" si="13"/>
        <v>0</v>
      </c>
      <c r="J33" s="159">
        <f t="shared" si="12"/>
        <v>0</v>
      </c>
      <c r="K33" s="161">
        <f t="shared" si="11"/>
        <v>5.5583334302359384E-3</v>
      </c>
    </row>
    <row r="34" spans="2:11" x14ac:dyDescent="0.25">
      <c r="B34" s="159" t="s">
        <v>131</v>
      </c>
      <c r="C34" s="160">
        <v>742</v>
      </c>
      <c r="D34" s="160">
        <v>15</v>
      </c>
      <c r="E34" s="160">
        <v>296</v>
      </c>
      <c r="F34" s="160">
        <v>713</v>
      </c>
      <c r="G34" s="160">
        <v>601</v>
      </c>
      <c r="H34" s="160">
        <v>285</v>
      </c>
      <c r="I34" s="175">
        <f t="shared" si="13"/>
        <v>-0.52579034941763725</v>
      </c>
      <c r="J34" s="159">
        <f t="shared" si="12"/>
        <v>-316</v>
      </c>
      <c r="K34" s="161">
        <f t="shared" si="11"/>
        <v>3.3140690954335614E-3</v>
      </c>
    </row>
    <row r="35" spans="2:11" x14ac:dyDescent="0.25">
      <c r="B35" s="164" t="s">
        <v>145</v>
      </c>
      <c r="C35" s="165">
        <f t="shared" ref="C35:H35" si="14">C27-SUM(C28:C34)</f>
        <v>6244</v>
      </c>
      <c r="D35" s="165">
        <f t="shared" si="14"/>
        <v>1251</v>
      </c>
      <c r="E35" s="165">
        <f t="shared" si="14"/>
        <v>4397</v>
      </c>
      <c r="F35" s="165">
        <f t="shared" si="14"/>
        <v>6426</v>
      </c>
      <c r="G35" s="165">
        <f t="shared" si="14"/>
        <v>7452</v>
      </c>
      <c r="H35" s="165">
        <f t="shared" si="14"/>
        <v>6475</v>
      </c>
      <c r="I35" s="176">
        <f t="shared" si="13"/>
        <v>-0.13110574342458403</v>
      </c>
      <c r="J35" s="164">
        <f>H35-G35</f>
        <v>-977</v>
      </c>
      <c r="K35" s="166">
        <f t="shared" si="11"/>
        <v>7.5293324185727414E-2</v>
      </c>
    </row>
    <row r="36" spans="2:11" x14ac:dyDescent="0.25">
      <c r="B36" s="151" t="s">
        <v>45</v>
      </c>
      <c r="C36" s="149"/>
      <c r="D36" s="149"/>
      <c r="E36" s="149"/>
      <c r="F36" s="149"/>
      <c r="G36" s="149"/>
      <c r="H36" s="149"/>
      <c r="I36" s="150"/>
      <c r="J36" s="150"/>
      <c r="K36" s="149"/>
    </row>
    <row r="37" spans="2:11" x14ac:dyDescent="0.25">
      <c r="B37" s="152" t="s">
        <v>68</v>
      </c>
      <c r="C37" s="172">
        <f t="shared" ref="C37:H37" si="15">C38+C41</f>
        <v>42263</v>
      </c>
      <c r="D37" s="172">
        <f t="shared" si="15"/>
        <v>5938</v>
      </c>
      <c r="E37" s="172">
        <f t="shared" si="15"/>
        <v>32894</v>
      </c>
      <c r="F37" s="172">
        <f t="shared" si="15"/>
        <v>38836</v>
      </c>
      <c r="G37" s="172">
        <f t="shared" si="15"/>
        <v>40090</v>
      </c>
      <c r="H37" s="172">
        <f t="shared" si="15"/>
        <v>39280</v>
      </c>
      <c r="I37" s="173">
        <f>IFERROR(H37/G37-1,"-")</f>
        <v>-2.0204539785482645E-2</v>
      </c>
      <c r="J37" s="172">
        <f>H37-G37</f>
        <v>-810</v>
      </c>
      <c r="K37" s="173">
        <f t="shared" ref="K37:K49" si="16">H37/H$9</f>
        <v>0.45676011953905371</v>
      </c>
    </row>
    <row r="38" spans="2:11" x14ac:dyDescent="0.25">
      <c r="B38" s="155" t="s">
        <v>97</v>
      </c>
      <c r="C38" s="156">
        <v>1624</v>
      </c>
      <c r="D38" s="156">
        <v>1595</v>
      </c>
      <c r="E38" s="156">
        <v>1216</v>
      </c>
      <c r="F38" s="156">
        <v>1410</v>
      </c>
      <c r="G38" s="156">
        <v>1270</v>
      </c>
      <c r="H38" s="156">
        <v>1358</v>
      </c>
      <c r="I38" s="174">
        <f>IFERROR(H38/G38-1,"-")</f>
        <v>6.929133858267722E-2</v>
      </c>
      <c r="J38" s="155">
        <f t="shared" ref="J38:J48" si="17">H38-G38</f>
        <v>88</v>
      </c>
      <c r="K38" s="157">
        <f t="shared" si="16"/>
        <v>1.5791248531925532E-2</v>
      </c>
    </row>
    <row r="39" spans="2:11" x14ac:dyDescent="0.25">
      <c r="B39" s="159" t="s">
        <v>103</v>
      </c>
      <c r="C39" s="160">
        <v>1109</v>
      </c>
      <c r="D39" s="160">
        <v>1460</v>
      </c>
      <c r="E39" s="160">
        <v>712</v>
      </c>
      <c r="F39" s="160">
        <v>718</v>
      </c>
      <c r="G39" s="160">
        <v>578</v>
      </c>
      <c r="H39" s="160">
        <v>584</v>
      </c>
      <c r="I39" s="175">
        <f>IFERROR(H39/G39-1,"-")</f>
        <v>1.0380622837370179E-2</v>
      </c>
      <c r="J39" s="159">
        <f t="shared" si="17"/>
        <v>6</v>
      </c>
      <c r="K39" s="161">
        <f t="shared" si="16"/>
        <v>6.7909345674849126E-3</v>
      </c>
    </row>
    <row r="40" spans="2:11" x14ac:dyDescent="0.25">
      <c r="B40" s="159" t="s">
        <v>100</v>
      </c>
      <c r="C40" s="160">
        <v>515</v>
      </c>
      <c r="D40" s="160">
        <v>135</v>
      </c>
      <c r="E40" s="160">
        <v>504</v>
      </c>
      <c r="F40" s="160">
        <v>692</v>
      </c>
      <c r="G40" s="160">
        <v>692</v>
      </c>
      <c r="H40" s="160">
        <v>774</v>
      </c>
      <c r="I40" s="175">
        <f>IFERROR(H40/G40-1,"-")</f>
        <v>0.11849710982658967</v>
      </c>
      <c r="J40" s="159">
        <f t="shared" si="17"/>
        <v>82</v>
      </c>
      <c r="K40" s="161">
        <f t="shared" si="16"/>
        <v>9.0003139644406205E-3</v>
      </c>
    </row>
    <row r="41" spans="2:11" x14ac:dyDescent="0.25">
      <c r="B41" s="155" t="s">
        <v>107</v>
      </c>
      <c r="C41" s="156">
        <v>40639</v>
      </c>
      <c r="D41" s="156">
        <v>4343</v>
      </c>
      <c r="E41" s="156">
        <v>31678</v>
      </c>
      <c r="F41" s="156">
        <v>37426</v>
      </c>
      <c r="G41" s="156">
        <v>38820</v>
      </c>
      <c r="H41" s="156">
        <v>37922</v>
      </c>
      <c r="I41" s="174">
        <f>IFERROR(H41/G41-1,"-")</f>
        <v>-2.313240597630084E-2</v>
      </c>
      <c r="J41" s="155">
        <f t="shared" si="17"/>
        <v>-898</v>
      </c>
      <c r="K41" s="157">
        <f t="shared" si="16"/>
        <v>0.44096887100712817</v>
      </c>
    </row>
    <row r="42" spans="2:11" x14ac:dyDescent="0.25">
      <c r="B42" s="159" t="s">
        <v>110</v>
      </c>
      <c r="C42" s="160">
        <v>17205</v>
      </c>
      <c r="D42" s="160">
        <v>335</v>
      </c>
      <c r="E42" s="160">
        <v>10200</v>
      </c>
      <c r="F42" s="160">
        <v>15978</v>
      </c>
      <c r="G42" s="160">
        <v>16987</v>
      </c>
      <c r="H42" s="160">
        <v>17339</v>
      </c>
      <c r="I42" s="175">
        <f t="shared" ref="I42:I49" si="18">IFERROR(H42/G42-1,"-")</f>
        <v>2.0721728380526327E-2</v>
      </c>
      <c r="J42" s="159">
        <f t="shared" si="17"/>
        <v>352</v>
      </c>
      <c r="K42" s="161">
        <f t="shared" si="16"/>
        <v>0.20162331244113166</v>
      </c>
    </row>
    <row r="43" spans="2:11" x14ac:dyDescent="0.25">
      <c r="B43" s="159" t="s">
        <v>113</v>
      </c>
      <c r="C43" s="160">
        <v>1381</v>
      </c>
      <c r="D43" s="160">
        <v>364</v>
      </c>
      <c r="E43" s="160">
        <v>950</v>
      </c>
      <c r="F43" s="160">
        <v>1047</v>
      </c>
      <c r="G43" s="160">
        <v>1083</v>
      </c>
      <c r="H43" s="160">
        <v>1253</v>
      </c>
      <c r="I43" s="175">
        <f t="shared" si="18"/>
        <v>0.15697137580794096</v>
      </c>
      <c r="J43" s="159">
        <f t="shared" si="17"/>
        <v>170</v>
      </c>
      <c r="K43" s="161">
        <f t="shared" si="16"/>
        <v>1.4570275707292114E-2</v>
      </c>
    </row>
    <row r="44" spans="2:11" x14ac:dyDescent="0.25">
      <c r="B44" s="159" t="s">
        <v>116</v>
      </c>
      <c r="C44" s="160">
        <v>552</v>
      </c>
      <c r="D44" s="160">
        <v>512</v>
      </c>
      <c r="E44" s="160">
        <v>685</v>
      </c>
      <c r="F44" s="160">
        <v>515</v>
      </c>
      <c r="G44" s="160">
        <v>630</v>
      </c>
      <c r="H44" s="160">
        <v>551</v>
      </c>
      <c r="I44" s="175">
        <f t="shared" si="18"/>
        <v>-0.1253968253968254</v>
      </c>
      <c r="J44" s="159">
        <f t="shared" si="17"/>
        <v>-79</v>
      </c>
      <c r="K44" s="161">
        <f t="shared" si="16"/>
        <v>6.4072002511715524E-3</v>
      </c>
    </row>
    <row r="45" spans="2:11" x14ac:dyDescent="0.25">
      <c r="B45" s="159" t="s">
        <v>123</v>
      </c>
      <c r="C45" s="160">
        <v>2016</v>
      </c>
      <c r="D45" s="160">
        <v>132</v>
      </c>
      <c r="E45" s="160">
        <v>2412</v>
      </c>
      <c r="F45" s="160">
        <v>1633</v>
      </c>
      <c r="G45" s="160">
        <v>1773</v>
      </c>
      <c r="H45" s="160">
        <v>1593</v>
      </c>
      <c r="I45" s="175">
        <f t="shared" si="18"/>
        <v>-0.10152284263959388</v>
      </c>
      <c r="J45" s="159">
        <f t="shared" si="17"/>
        <v>-180</v>
      </c>
      <c r="K45" s="161">
        <f t="shared" si="16"/>
        <v>1.8523901996581275E-2</v>
      </c>
    </row>
    <row r="46" spans="2:11" x14ac:dyDescent="0.25">
      <c r="B46" s="159" t="s">
        <v>119</v>
      </c>
      <c r="C46" s="160">
        <v>544</v>
      </c>
      <c r="D46" s="160">
        <v>209</v>
      </c>
      <c r="E46" s="160">
        <v>721</v>
      </c>
      <c r="F46" s="160">
        <v>668</v>
      </c>
      <c r="G46" s="160">
        <v>840</v>
      </c>
      <c r="H46" s="160">
        <v>744</v>
      </c>
      <c r="I46" s="175">
        <f t="shared" si="18"/>
        <v>-0.11428571428571432</v>
      </c>
      <c r="J46" s="159">
        <f t="shared" si="17"/>
        <v>-96</v>
      </c>
      <c r="K46" s="161">
        <f t="shared" si="16"/>
        <v>8.6514645859739302E-3</v>
      </c>
    </row>
    <row r="47" spans="2:11" x14ac:dyDescent="0.25">
      <c r="B47" s="159" t="s">
        <v>128</v>
      </c>
      <c r="C47" s="160">
        <v>2366</v>
      </c>
      <c r="D47" s="160">
        <v>42</v>
      </c>
      <c r="E47" s="160">
        <v>2037</v>
      </c>
      <c r="F47" s="160">
        <v>2112</v>
      </c>
      <c r="G47" s="160">
        <v>2147</v>
      </c>
      <c r="H47" s="160">
        <v>1465</v>
      </c>
      <c r="I47" s="175">
        <f t="shared" si="18"/>
        <v>-0.31765253842571028</v>
      </c>
      <c r="J47" s="159">
        <f t="shared" si="17"/>
        <v>-682</v>
      </c>
      <c r="K47" s="161">
        <f t="shared" si="16"/>
        <v>1.7035477981790063E-2</v>
      </c>
    </row>
    <row r="48" spans="2:11" x14ac:dyDescent="0.25">
      <c r="B48" s="159" t="s">
        <v>131</v>
      </c>
      <c r="C48" s="160">
        <v>4561</v>
      </c>
      <c r="D48" s="160">
        <v>246</v>
      </c>
      <c r="E48" s="160">
        <v>2377</v>
      </c>
      <c r="F48" s="160">
        <v>2653</v>
      </c>
      <c r="G48" s="160">
        <v>3091</v>
      </c>
      <c r="H48" s="160">
        <v>1980</v>
      </c>
      <c r="I48" s="175">
        <f t="shared" si="18"/>
        <v>-0.35943060498220636</v>
      </c>
      <c r="J48" s="159">
        <f t="shared" si="17"/>
        <v>-1111</v>
      </c>
      <c r="K48" s="161">
        <f t="shared" si="16"/>
        <v>2.3024058978801585E-2</v>
      </c>
    </row>
    <row r="49" spans="2:11" x14ac:dyDescent="0.25">
      <c r="B49" s="164" t="s">
        <v>145</v>
      </c>
      <c r="C49" s="165">
        <f t="shared" ref="C49:H49" si="19">C41-SUM(C42:C48)</f>
        <v>12014</v>
      </c>
      <c r="D49" s="165">
        <f t="shared" si="19"/>
        <v>2503</v>
      </c>
      <c r="E49" s="165">
        <f t="shared" si="19"/>
        <v>12296</v>
      </c>
      <c r="F49" s="165">
        <f t="shared" si="19"/>
        <v>12820</v>
      </c>
      <c r="G49" s="165">
        <f t="shared" si="19"/>
        <v>12269</v>
      </c>
      <c r="H49" s="165">
        <f t="shared" si="19"/>
        <v>12997</v>
      </c>
      <c r="I49" s="176">
        <f t="shared" si="18"/>
        <v>5.9336539245252284E-2</v>
      </c>
      <c r="J49" s="164">
        <f>H49-G49</f>
        <v>728</v>
      </c>
      <c r="K49" s="166">
        <f t="shared" si="16"/>
        <v>0.15113317906438598</v>
      </c>
    </row>
    <row r="50" spans="2:11" x14ac:dyDescent="0.25">
      <c r="B50" s="151" t="s">
        <v>46</v>
      </c>
      <c r="C50" s="149"/>
      <c r="D50" s="149"/>
      <c r="E50" s="149"/>
      <c r="F50" s="149"/>
      <c r="G50" s="149"/>
      <c r="H50" s="149"/>
      <c r="I50" s="150"/>
      <c r="J50" s="150"/>
      <c r="K50" s="149"/>
    </row>
    <row r="51" spans="2:11" x14ac:dyDescent="0.25">
      <c r="B51" s="152" t="s">
        <v>68</v>
      </c>
      <c r="C51" s="172">
        <f t="shared" ref="C51:H51" si="20">IFERROR(C52+C55,"nd")</f>
        <v>748</v>
      </c>
      <c r="D51" s="172">
        <f t="shared" si="20"/>
        <v>0</v>
      </c>
      <c r="E51" s="172">
        <f t="shared" si="20"/>
        <v>0</v>
      </c>
      <c r="F51" s="172">
        <f t="shared" si="20"/>
        <v>0</v>
      </c>
      <c r="G51" s="172">
        <f t="shared" si="20"/>
        <v>0</v>
      </c>
      <c r="H51" s="172">
        <f t="shared" si="20"/>
        <v>0</v>
      </c>
      <c r="I51" s="173" t="str">
        <f>IFERROR(H51/G51-1,"-")</f>
        <v>-</v>
      </c>
      <c r="J51" s="172">
        <f>H51-G51</f>
        <v>0</v>
      </c>
      <c r="K51" s="173">
        <f t="shared" ref="K51:K63" si="21">H51/H$9</f>
        <v>0</v>
      </c>
    </row>
    <row r="52" spans="2:11" x14ac:dyDescent="0.25">
      <c r="B52" s="155" t="s">
        <v>97</v>
      </c>
      <c r="C52" s="156">
        <v>152</v>
      </c>
      <c r="D52" s="156">
        <v>0</v>
      </c>
      <c r="E52" s="156">
        <v>0</v>
      </c>
      <c r="F52" s="156">
        <v>0</v>
      </c>
      <c r="G52" s="156">
        <v>0</v>
      </c>
      <c r="H52" s="156">
        <v>0</v>
      </c>
      <c r="I52" s="174" t="str">
        <f>IFERROR(H52/G52-1,"-")</f>
        <v>-</v>
      </c>
      <c r="J52" s="155">
        <f t="shared" ref="J52:J62" si="22">H52-G52</f>
        <v>0</v>
      </c>
      <c r="K52" s="157">
        <f t="shared" si="21"/>
        <v>0</v>
      </c>
    </row>
    <row r="53" spans="2:11" x14ac:dyDescent="0.25">
      <c r="B53" s="159" t="s">
        <v>103</v>
      </c>
      <c r="C53" s="160">
        <v>83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  <c r="I53" s="175" t="str">
        <f>IFERROR(H53/G53-1,"-")</f>
        <v>-</v>
      </c>
      <c r="J53" s="159">
        <f t="shared" si="22"/>
        <v>0</v>
      </c>
      <c r="K53" s="161">
        <f t="shared" si="21"/>
        <v>0</v>
      </c>
    </row>
    <row r="54" spans="2:11" x14ac:dyDescent="0.25">
      <c r="B54" s="159" t="s">
        <v>100</v>
      </c>
      <c r="C54" s="160">
        <v>69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75" t="str">
        <f>IFERROR(H54/G54-1,"-")</f>
        <v>-</v>
      </c>
      <c r="J54" s="159">
        <f t="shared" si="22"/>
        <v>0</v>
      </c>
      <c r="K54" s="161">
        <f t="shared" si="21"/>
        <v>0</v>
      </c>
    </row>
    <row r="55" spans="2:11" x14ac:dyDescent="0.25">
      <c r="B55" s="155" t="s">
        <v>107</v>
      </c>
      <c r="C55" s="156">
        <v>596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74" t="str">
        <f>IFERROR(H55/G55-1,"-")</f>
        <v>-</v>
      </c>
      <c r="J55" s="155">
        <f t="shared" si="22"/>
        <v>0</v>
      </c>
      <c r="K55" s="157">
        <f t="shared" si="21"/>
        <v>0</v>
      </c>
    </row>
    <row r="56" spans="2:11" x14ac:dyDescent="0.25">
      <c r="B56" s="159" t="s">
        <v>110</v>
      </c>
      <c r="C56" s="160">
        <v>184</v>
      </c>
      <c r="D56" s="160">
        <v>0</v>
      </c>
      <c r="E56" s="160">
        <v>0</v>
      </c>
      <c r="F56" s="160">
        <v>0</v>
      </c>
      <c r="G56" s="160">
        <v>0</v>
      </c>
      <c r="H56" s="160">
        <v>0</v>
      </c>
      <c r="I56" s="175" t="str">
        <f t="shared" ref="I56:I63" si="23">IFERROR(H56/G56-1,"-")</f>
        <v>-</v>
      </c>
      <c r="J56" s="159">
        <f t="shared" si="22"/>
        <v>0</v>
      </c>
      <c r="K56" s="161">
        <f t="shared" si="21"/>
        <v>0</v>
      </c>
    </row>
    <row r="57" spans="2:11" x14ac:dyDescent="0.25">
      <c r="B57" s="159" t="s">
        <v>113</v>
      </c>
      <c r="C57" s="160">
        <v>47</v>
      </c>
      <c r="D57" s="160">
        <v>0</v>
      </c>
      <c r="E57" s="160">
        <v>0</v>
      </c>
      <c r="F57" s="160">
        <v>0</v>
      </c>
      <c r="G57" s="160">
        <v>0</v>
      </c>
      <c r="H57" s="160">
        <v>0</v>
      </c>
      <c r="I57" s="175" t="str">
        <f t="shared" si="23"/>
        <v>-</v>
      </c>
      <c r="J57" s="159">
        <f t="shared" si="22"/>
        <v>0</v>
      </c>
      <c r="K57" s="161">
        <f t="shared" si="21"/>
        <v>0</v>
      </c>
    </row>
    <row r="58" spans="2:11" x14ac:dyDescent="0.25">
      <c r="B58" s="159" t="s">
        <v>116</v>
      </c>
      <c r="C58" s="160">
        <v>17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  <c r="I58" s="175" t="str">
        <f t="shared" si="23"/>
        <v>-</v>
      </c>
      <c r="J58" s="159">
        <f t="shared" si="22"/>
        <v>0</v>
      </c>
      <c r="K58" s="161">
        <f t="shared" si="21"/>
        <v>0</v>
      </c>
    </row>
    <row r="59" spans="2:11" x14ac:dyDescent="0.25">
      <c r="B59" s="159" t="s">
        <v>123</v>
      </c>
      <c r="C59" s="160">
        <v>13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75" t="str">
        <f t="shared" si="23"/>
        <v>-</v>
      </c>
      <c r="J59" s="159">
        <f t="shared" si="22"/>
        <v>0</v>
      </c>
      <c r="K59" s="161">
        <f t="shared" si="21"/>
        <v>0</v>
      </c>
    </row>
    <row r="60" spans="2:11" x14ac:dyDescent="0.25">
      <c r="B60" s="159" t="s">
        <v>119</v>
      </c>
      <c r="C60" s="160">
        <v>20</v>
      </c>
      <c r="D60" s="160">
        <v>0</v>
      </c>
      <c r="E60" s="160">
        <v>0</v>
      </c>
      <c r="F60" s="160">
        <v>0</v>
      </c>
      <c r="G60" s="160">
        <v>0</v>
      </c>
      <c r="H60" s="160">
        <v>0</v>
      </c>
      <c r="I60" s="175" t="str">
        <f t="shared" si="23"/>
        <v>-</v>
      </c>
      <c r="J60" s="159">
        <f t="shared" si="22"/>
        <v>0</v>
      </c>
      <c r="K60" s="161">
        <f t="shared" si="21"/>
        <v>0</v>
      </c>
    </row>
    <row r="61" spans="2:11" x14ac:dyDescent="0.25">
      <c r="B61" s="159" t="s">
        <v>128</v>
      </c>
      <c r="C61" s="160">
        <v>40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  <c r="I61" s="175" t="str">
        <f t="shared" si="23"/>
        <v>-</v>
      </c>
      <c r="J61" s="159">
        <f t="shared" si="22"/>
        <v>0</v>
      </c>
      <c r="K61" s="161">
        <f t="shared" si="21"/>
        <v>0</v>
      </c>
    </row>
    <row r="62" spans="2:11" x14ac:dyDescent="0.25">
      <c r="B62" s="159" t="s">
        <v>131</v>
      </c>
      <c r="C62" s="160">
        <v>75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75" t="str">
        <f t="shared" si="23"/>
        <v>-</v>
      </c>
      <c r="J62" s="159">
        <f t="shared" si="22"/>
        <v>0</v>
      </c>
      <c r="K62" s="161">
        <f t="shared" si="21"/>
        <v>0</v>
      </c>
    </row>
    <row r="63" spans="2:11" x14ac:dyDescent="0.25">
      <c r="B63" s="164" t="s">
        <v>145</v>
      </c>
      <c r="C63" s="165">
        <f t="shared" ref="C63:H63" si="24">IFERROR(C55-SUM(C56:C62),"nd")</f>
        <v>200</v>
      </c>
      <c r="D63" s="165">
        <f t="shared" si="24"/>
        <v>0</v>
      </c>
      <c r="E63" s="165">
        <f t="shared" si="24"/>
        <v>0</v>
      </c>
      <c r="F63" s="165">
        <f t="shared" si="24"/>
        <v>0</v>
      </c>
      <c r="G63" s="165">
        <f t="shared" si="24"/>
        <v>0</v>
      </c>
      <c r="H63" s="165">
        <f t="shared" si="24"/>
        <v>0</v>
      </c>
      <c r="I63" s="176" t="str">
        <f t="shared" si="23"/>
        <v>-</v>
      </c>
      <c r="J63" s="164">
        <f>H63-G63</f>
        <v>0</v>
      </c>
      <c r="K63" s="166">
        <f t="shared" si="21"/>
        <v>0</v>
      </c>
    </row>
    <row r="64" spans="2:11" x14ac:dyDescent="0.25">
      <c r="B64" s="151" t="s">
        <v>47</v>
      </c>
      <c r="C64" s="149"/>
      <c r="D64" s="149"/>
      <c r="E64" s="149"/>
      <c r="F64" s="149"/>
      <c r="G64" s="149"/>
      <c r="H64" s="149"/>
      <c r="I64" s="150"/>
      <c r="J64" s="150"/>
      <c r="K64" s="149"/>
    </row>
    <row r="65" spans="2:11" x14ac:dyDescent="0.25">
      <c r="B65" s="152" t="s">
        <v>68</v>
      </c>
      <c r="C65" s="172" t="str">
        <f t="shared" ref="C65:H65" si="25">IFERROR(C66+C69,"nd")</f>
        <v>nd</v>
      </c>
      <c r="D65" s="172" t="str">
        <f t="shared" si="25"/>
        <v>nd</v>
      </c>
      <c r="E65" s="172" t="str">
        <f t="shared" si="25"/>
        <v>nd</v>
      </c>
      <c r="F65" s="172" t="str">
        <f t="shared" si="25"/>
        <v>nd</v>
      </c>
      <c r="G65" s="172" t="str">
        <f t="shared" si="25"/>
        <v>nd</v>
      </c>
      <c r="H65" s="172" t="str">
        <f t="shared" si="25"/>
        <v>nd</v>
      </c>
      <c r="I65" s="173" t="str">
        <f>IFERROR(H65/G65-1,"-")</f>
        <v>-</v>
      </c>
      <c r="J65" s="172" t="str">
        <f>IFERROR(H65-G65,"-")</f>
        <v>-</v>
      </c>
      <c r="K65" s="173" t="str">
        <f>IFERROR(H65/H$9,"-")</f>
        <v>-</v>
      </c>
    </row>
    <row r="66" spans="2:11" x14ac:dyDescent="0.25">
      <c r="B66" s="155" t="s">
        <v>97</v>
      </c>
      <c r="C66" s="156" t="s">
        <v>310</v>
      </c>
      <c r="D66" s="156" t="s">
        <v>310</v>
      </c>
      <c r="E66" s="156" t="s">
        <v>310</v>
      </c>
      <c r="F66" s="156" t="s">
        <v>310</v>
      </c>
      <c r="G66" s="156" t="s">
        <v>310</v>
      </c>
      <c r="H66" s="156" t="s">
        <v>310</v>
      </c>
      <c r="I66" s="174" t="str">
        <f>IFERROR(H66/G66-1,"-")</f>
        <v>-</v>
      </c>
      <c r="J66" s="177" t="str">
        <f t="shared" ref="J66:J77" si="26">IFERROR(H66-G66,"-")</f>
        <v>-</v>
      </c>
      <c r="K66" s="157" t="str">
        <f t="shared" ref="K66:K77" si="27">IFERROR(H66/H$9,"-")</f>
        <v>-</v>
      </c>
    </row>
    <row r="67" spans="2:11" x14ac:dyDescent="0.25">
      <c r="B67" s="159" t="s">
        <v>103</v>
      </c>
      <c r="C67" s="160" t="s">
        <v>310</v>
      </c>
      <c r="D67" s="160" t="s">
        <v>310</v>
      </c>
      <c r="E67" s="160" t="s">
        <v>310</v>
      </c>
      <c r="F67" s="160" t="s">
        <v>310</v>
      </c>
      <c r="G67" s="160" t="s">
        <v>310</v>
      </c>
      <c r="H67" s="160" t="s">
        <v>310</v>
      </c>
      <c r="I67" s="175" t="str">
        <f>IFERROR(H67/G67-1,"-")</f>
        <v>-</v>
      </c>
      <c r="J67" s="178" t="str">
        <f t="shared" si="26"/>
        <v>-</v>
      </c>
      <c r="K67" s="161" t="str">
        <f t="shared" si="27"/>
        <v>-</v>
      </c>
    </row>
    <row r="68" spans="2:11" x14ac:dyDescent="0.25">
      <c r="B68" s="159" t="s">
        <v>100</v>
      </c>
      <c r="C68" s="160" t="s">
        <v>310</v>
      </c>
      <c r="D68" s="160" t="s">
        <v>310</v>
      </c>
      <c r="E68" s="160" t="s">
        <v>310</v>
      </c>
      <c r="F68" s="160" t="s">
        <v>310</v>
      </c>
      <c r="G68" s="160" t="s">
        <v>310</v>
      </c>
      <c r="H68" s="160" t="s">
        <v>310</v>
      </c>
      <c r="I68" s="175" t="str">
        <f>IFERROR(H68/G68-1,"-")</f>
        <v>-</v>
      </c>
      <c r="J68" s="178" t="str">
        <f t="shared" si="26"/>
        <v>-</v>
      </c>
      <c r="K68" s="161" t="str">
        <f t="shared" si="27"/>
        <v>-</v>
      </c>
    </row>
    <row r="69" spans="2:11" x14ac:dyDescent="0.25">
      <c r="B69" s="155" t="s">
        <v>107</v>
      </c>
      <c r="C69" s="156" t="s">
        <v>310</v>
      </c>
      <c r="D69" s="156" t="s">
        <v>310</v>
      </c>
      <c r="E69" s="156" t="s">
        <v>310</v>
      </c>
      <c r="F69" s="156" t="s">
        <v>310</v>
      </c>
      <c r="G69" s="156" t="s">
        <v>310</v>
      </c>
      <c r="H69" s="156" t="s">
        <v>310</v>
      </c>
      <c r="I69" s="174" t="str">
        <f>IFERROR(H69/G69-1,"-")</f>
        <v>-</v>
      </c>
      <c r="J69" s="177" t="str">
        <f t="shared" si="26"/>
        <v>-</v>
      </c>
      <c r="K69" s="157" t="str">
        <f t="shared" si="27"/>
        <v>-</v>
      </c>
    </row>
    <row r="70" spans="2:11" x14ac:dyDescent="0.25">
      <c r="B70" s="159" t="s">
        <v>110</v>
      </c>
      <c r="C70" s="160" t="s">
        <v>310</v>
      </c>
      <c r="D70" s="160" t="s">
        <v>310</v>
      </c>
      <c r="E70" s="160" t="s">
        <v>310</v>
      </c>
      <c r="F70" s="160" t="s">
        <v>310</v>
      </c>
      <c r="G70" s="160" t="s">
        <v>310</v>
      </c>
      <c r="H70" s="160" t="s">
        <v>310</v>
      </c>
      <c r="I70" s="175" t="str">
        <f t="shared" ref="I70:I77" si="28">IFERROR(H70/G70-1,"-")</f>
        <v>-</v>
      </c>
      <c r="J70" s="178" t="str">
        <f t="shared" si="26"/>
        <v>-</v>
      </c>
      <c r="K70" s="161" t="str">
        <f t="shared" si="27"/>
        <v>-</v>
      </c>
    </row>
    <row r="71" spans="2:11" x14ac:dyDescent="0.25">
      <c r="B71" s="159" t="s">
        <v>113</v>
      </c>
      <c r="C71" s="160" t="s">
        <v>310</v>
      </c>
      <c r="D71" s="160" t="s">
        <v>310</v>
      </c>
      <c r="E71" s="160" t="s">
        <v>310</v>
      </c>
      <c r="F71" s="160" t="s">
        <v>310</v>
      </c>
      <c r="G71" s="160" t="s">
        <v>310</v>
      </c>
      <c r="H71" s="160" t="s">
        <v>310</v>
      </c>
      <c r="I71" s="175" t="str">
        <f t="shared" si="28"/>
        <v>-</v>
      </c>
      <c r="J71" s="178" t="str">
        <f t="shared" si="26"/>
        <v>-</v>
      </c>
      <c r="K71" s="161" t="str">
        <f t="shared" si="27"/>
        <v>-</v>
      </c>
    </row>
    <row r="72" spans="2:11" x14ac:dyDescent="0.25">
      <c r="B72" s="159" t="s">
        <v>116</v>
      </c>
      <c r="C72" s="160" t="s">
        <v>310</v>
      </c>
      <c r="D72" s="160" t="s">
        <v>310</v>
      </c>
      <c r="E72" s="160" t="s">
        <v>310</v>
      </c>
      <c r="F72" s="160" t="s">
        <v>310</v>
      </c>
      <c r="G72" s="160" t="s">
        <v>310</v>
      </c>
      <c r="H72" s="160" t="s">
        <v>310</v>
      </c>
      <c r="I72" s="175" t="str">
        <f t="shared" si="28"/>
        <v>-</v>
      </c>
      <c r="J72" s="178" t="str">
        <f t="shared" si="26"/>
        <v>-</v>
      </c>
      <c r="K72" s="161" t="str">
        <f t="shared" si="27"/>
        <v>-</v>
      </c>
    </row>
    <row r="73" spans="2:11" x14ac:dyDescent="0.25">
      <c r="B73" s="159" t="s">
        <v>123</v>
      </c>
      <c r="C73" s="160" t="s">
        <v>310</v>
      </c>
      <c r="D73" s="160" t="s">
        <v>310</v>
      </c>
      <c r="E73" s="160" t="s">
        <v>310</v>
      </c>
      <c r="F73" s="160" t="s">
        <v>310</v>
      </c>
      <c r="G73" s="160" t="s">
        <v>310</v>
      </c>
      <c r="H73" s="160" t="s">
        <v>310</v>
      </c>
      <c r="I73" s="175" t="str">
        <f t="shared" si="28"/>
        <v>-</v>
      </c>
      <c r="J73" s="178" t="str">
        <f t="shared" si="26"/>
        <v>-</v>
      </c>
      <c r="K73" s="161" t="str">
        <f t="shared" si="27"/>
        <v>-</v>
      </c>
    </row>
    <row r="74" spans="2:11" x14ac:dyDescent="0.25">
      <c r="B74" s="159" t="s">
        <v>119</v>
      </c>
      <c r="C74" s="160" t="s">
        <v>310</v>
      </c>
      <c r="D74" s="160" t="s">
        <v>310</v>
      </c>
      <c r="E74" s="160" t="s">
        <v>310</v>
      </c>
      <c r="F74" s="160" t="s">
        <v>310</v>
      </c>
      <c r="G74" s="160" t="s">
        <v>310</v>
      </c>
      <c r="H74" s="160" t="s">
        <v>310</v>
      </c>
      <c r="I74" s="175" t="str">
        <f t="shared" si="28"/>
        <v>-</v>
      </c>
      <c r="J74" s="178" t="str">
        <f t="shared" si="26"/>
        <v>-</v>
      </c>
      <c r="K74" s="161" t="str">
        <f t="shared" si="27"/>
        <v>-</v>
      </c>
    </row>
    <row r="75" spans="2:11" x14ac:dyDescent="0.25">
      <c r="B75" s="159" t="s">
        <v>128</v>
      </c>
      <c r="C75" s="160" t="s">
        <v>310</v>
      </c>
      <c r="D75" s="160" t="s">
        <v>310</v>
      </c>
      <c r="E75" s="160" t="s">
        <v>310</v>
      </c>
      <c r="F75" s="160" t="s">
        <v>310</v>
      </c>
      <c r="G75" s="160" t="s">
        <v>310</v>
      </c>
      <c r="H75" s="160" t="s">
        <v>310</v>
      </c>
      <c r="I75" s="175" t="str">
        <f t="shared" si="28"/>
        <v>-</v>
      </c>
      <c r="J75" s="178" t="str">
        <f t="shared" si="26"/>
        <v>-</v>
      </c>
      <c r="K75" s="161" t="str">
        <f t="shared" si="27"/>
        <v>-</v>
      </c>
    </row>
    <row r="76" spans="2:11" x14ac:dyDescent="0.25">
      <c r="B76" s="159" t="s">
        <v>131</v>
      </c>
      <c r="C76" s="160" t="s">
        <v>310</v>
      </c>
      <c r="D76" s="160" t="s">
        <v>310</v>
      </c>
      <c r="E76" s="160" t="s">
        <v>310</v>
      </c>
      <c r="F76" s="160" t="s">
        <v>310</v>
      </c>
      <c r="G76" s="160" t="s">
        <v>310</v>
      </c>
      <c r="H76" s="160" t="s">
        <v>310</v>
      </c>
      <c r="I76" s="175" t="str">
        <f t="shared" si="28"/>
        <v>-</v>
      </c>
      <c r="J76" s="178" t="str">
        <f t="shared" si="26"/>
        <v>-</v>
      </c>
      <c r="K76" s="161" t="str">
        <f t="shared" si="27"/>
        <v>-</v>
      </c>
    </row>
    <row r="77" spans="2:11" x14ac:dyDescent="0.25">
      <c r="B77" s="164" t="s">
        <v>145</v>
      </c>
      <c r="C77" s="165" t="str">
        <f t="shared" ref="C77:H77" si="29">IFERROR(C69-SUM(C70:C76),"nd")</f>
        <v>nd</v>
      </c>
      <c r="D77" s="165" t="str">
        <f t="shared" si="29"/>
        <v>nd</v>
      </c>
      <c r="E77" s="165" t="str">
        <f t="shared" si="29"/>
        <v>nd</v>
      </c>
      <c r="F77" s="165" t="str">
        <f t="shared" si="29"/>
        <v>nd</v>
      </c>
      <c r="G77" s="165" t="str">
        <f t="shared" si="29"/>
        <v>nd</v>
      </c>
      <c r="H77" s="165" t="str">
        <f t="shared" si="29"/>
        <v>nd</v>
      </c>
      <c r="I77" s="176" t="str">
        <f t="shared" si="28"/>
        <v>-</v>
      </c>
      <c r="J77" s="179" t="str">
        <f t="shared" si="26"/>
        <v>-</v>
      </c>
      <c r="K77" s="166" t="str">
        <f t="shared" si="27"/>
        <v>-</v>
      </c>
    </row>
    <row r="78" spans="2:11" x14ac:dyDescent="0.25">
      <c r="B78" s="151" t="s">
        <v>48</v>
      </c>
      <c r="C78" s="149"/>
      <c r="D78" s="149"/>
      <c r="E78" s="149"/>
      <c r="F78" s="149"/>
      <c r="G78" s="149"/>
      <c r="H78" s="149"/>
      <c r="I78" s="150"/>
      <c r="J78" s="150"/>
      <c r="K78" s="149"/>
    </row>
    <row r="79" spans="2:11" x14ac:dyDescent="0.25">
      <c r="B79" s="152" t="s">
        <v>68</v>
      </c>
      <c r="C79" s="172">
        <f t="shared" ref="C79:H79" si="30">IFERROR(C80+C83,"nd")</f>
        <v>12148</v>
      </c>
      <c r="D79" s="172">
        <f t="shared" si="30"/>
        <v>1233</v>
      </c>
      <c r="E79" s="172">
        <f t="shared" si="30"/>
        <v>7747</v>
      </c>
      <c r="F79" s="172">
        <f t="shared" si="30"/>
        <v>10548</v>
      </c>
      <c r="G79" s="172">
        <f t="shared" si="30"/>
        <v>10084</v>
      </c>
      <c r="H79" s="172">
        <f t="shared" si="30"/>
        <v>10527</v>
      </c>
      <c r="I79" s="173">
        <f>IFERROR(H79/G79-1,"-")</f>
        <v>4.3930979769932543E-2</v>
      </c>
      <c r="J79" s="172">
        <f>IFERROR(H79-G79,"-")</f>
        <v>443</v>
      </c>
      <c r="K79" s="173">
        <f>IFERROR(H79/H$9,"-")</f>
        <v>0.12241124690396177</v>
      </c>
    </row>
    <row r="80" spans="2:11" x14ac:dyDescent="0.25">
      <c r="B80" s="155" t="s">
        <v>97</v>
      </c>
      <c r="C80" s="156">
        <v>3151</v>
      </c>
      <c r="D80" s="156">
        <v>394</v>
      </c>
      <c r="E80" s="156">
        <v>1819</v>
      </c>
      <c r="F80" s="156">
        <v>2153</v>
      </c>
      <c r="G80" s="156">
        <v>1791</v>
      </c>
      <c r="H80" s="156">
        <v>2394</v>
      </c>
      <c r="I80" s="174">
        <f>IFERROR(H80/G80-1,"-")</f>
        <v>0.33668341708542715</v>
      </c>
      <c r="J80" s="177">
        <f t="shared" ref="J80:J91" si="31">IFERROR(H80-G80,"-")</f>
        <v>603</v>
      </c>
      <c r="K80" s="157">
        <f t="shared" ref="K80:K91" si="32">IFERROR(H80/H$9,"-")</f>
        <v>2.7838180401641918E-2</v>
      </c>
    </row>
    <row r="81" spans="2:11" x14ac:dyDescent="0.25">
      <c r="B81" s="159" t="s">
        <v>103</v>
      </c>
      <c r="C81" s="160">
        <v>1111</v>
      </c>
      <c r="D81" s="160">
        <v>187</v>
      </c>
      <c r="E81" s="160">
        <v>798</v>
      </c>
      <c r="F81" s="160">
        <v>1045</v>
      </c>
      <c r="G81" s="160">
        <v>546</v>
      </c>
      <c r="H81" s="160">
        <v>803</v>
      </c>
      <c r="I81" s="175">
        <f>IFERROR(H81/G81-1,"-")</f>
        <v>0.4706959706959708</v>
      </c>
      <c r="J81" s="178">
        <f t="shared" si="31"/>
        <v>257</v>
      </c>
      <c r="K81" s="161">
        <f t="shared" si="32"/>
        <v>9.3375350302917545E-3</v>
      </c>
    </row>
    <row r="82" spans="2:11" x14ac:dyDescent="0.25">
      <c r="B82" s="159" t="s">
        <v>100</v>
      </c>
      <c r="C82" s="160">
        <v>2040</v>
      </c>
      <c r="D82" s="160">
        <v>207</v>
      </c>
      <c r="E82" s="160">
        <v>1021</v>
      </c>
      <c r="F82" s="160">
        <v>1108</v>
      </c>
      <c r="G82" s="160">
        <v>1245</v>
      </c>
      <c r="H82" s="160">
        <v>1591</v>
      </c>
      <c r="I82" s="175">
        <f>IFERROR(H82/G82-1,"-")</f>
        <v>0.27791164658634537</v>
      </c>
      <c r="J82" s="178">
        <f t="shared" si="31"/>
        <v>346</v>
      </c>
      <c r="K82" s="161">
        <f t="shared" si="32"/>
        <v>1.8500645371350162E-2</v>
      </c>
    </row>
    <row r="83" spans="2:11" x14ac:dyDescent="0.25">
      <c r="B83" s="155" t="s">
        <v>107</v>
      </c>
      <c r="C83" s="156">
        <v>8997</v>
      </c>
      <c r="D83" s="156">
        <v>839</v>
      </c>
      <c r="E83" s="156">
        <v>5928</v>
      </c>
      <c r="F83" s="156">
        <v>8395</v>
      </c>
      <c r="G83" s="156">
        <v>8293</v>
      </c>
      <c r="H83" s="156">
        <v>8133</v>
      </c>
      <c r="I83" s="174">
        <f>IFERROR(H83/G83-1,"-")</f>
        <v>-1.92933799590016E-2</v>
      </c>
      <c r="J83" s="177">
        <f t="shared" si="31"/>
        <v>-160</v>
      </c>
      <c r="K83" s="157">
        <f t="shared" si="32"/>
        <v>9.457306650231985E-2</v>
      </c>
    </row>
    <row r="84" spans="2:11" x14ac:dyDescent="0.25">
      <c r="B84" s="159" t="s">
        <v>110</v>
      </c>
      <c r="C84" s="160">
        <v>783</v>
      </c>
      <c r="D84" s="160">
        <v>45</v>
      </c>
      <c r="E84" s="160">
        <v>451</v>
      </c>
      <c r="F84" s="160">
        <v>766</v>
      </c>
      <c r="G84" s="160">
        <v>984</v>
      </c>
      <c r="H84" s="160">
        <v>930</v>
      </c>
      <c r="I84" s="175">
        <f t="shared" ref="I84:I91" si="33">IFERROR(H84/G84-1,"-")</f>
        <v>-5.4878048780487854E-2</v>
      </c>
      <c r="J84" s="178">
        <f t="shared" si="31"/>
        <v>-54</v>
      </c>
      <c r="K84" s="161">
        <f t="shared" si="32"/>
        <v>1.0814330732467412E-2</v>
      </c>
    </row>
    <row r="85" spans="2:11" x14ac:dyDescent="0.25">
      <c r="B85" s="159" t="s">
        <v>113</v>
      </c>
      <c r="C85" s="160">
        <v>1769</v>
      </c>
      <c r="D85" s="160">
        <v>178</v>
      </c>
      <c r="E85" s="160">
        <v>1082</v>
      </c>
      <c r="F85" s="160">
        <v>1744</v>
      </c>
      <c r="G85" s="160">
        <v>1613</v>
      </c>
      <c r="H85" s="160">
        <v>1952</v>
      </c>
      <c r="I85" s="175">
        <f t="shared" si="33"/>
        <v>0.21016738995660256</v>
      </c>
      <c r="J85" s="178">
        <f t="shared" si="31"/>
        <v>339</v>
      </c>
      <c r="K85" s="161">
        <f t="shared" si="32"/>
        <v>2.2698466225566007E-2</v>
      </c>
    </row>
    <row r="86" spans="2:11" x14ac:dyDescent="0.25">
      <c r="B86" s="159" t="s">
        <v>116</v>
      </c>
      <c r="C86" s="160">
        <v>270</v>
      </c>
      <c r="D86" s="160">
        <v>150</v>
      </c>
      <c r="E86" s="160">
        <v>313</v>
      </c>
      <c r="F86" s="160">
        <v>250</v>
      </c>
      <c r="G86" s="160">
        <v>251</v>
      </c>
      <c r="H86" s="160">
        <v>393</v>
      </c>
      <c r="I86" s="175">
        <f t="shared" si="33"/>
        <v>0.56573705179282863</v>
      </c>
      <c r="J86" s="178">
        <f t="shared" si="31"/>
        <v>142</v>
      </c>
      <c r="K86" s="161">
        <f t="shared" si="32"/>
        <v>4.5699268579136483E-3</v>
      </c>
    </row>
    <row r="87" spans="2:11" x14ac:dyDescent="0.25">
      <c r="B87" s="159" t="s">
        <v>123</v>
      </c>
      <c r="C87" s="160">
        <v>108</v>
      </c>
      <c r="D87" s="160">
        <v>9</v>
      </c>
      <c r="E87" s="160">
        <v>413</v>
      </c>
      <c r="F87" s="160">
        <v>300</v>
      </c>
      <c r="G87" s="160">
        <v>432</v>
      </c>
      <c r="H87" s="160">
        <v>283</v>
      </c>
      <c r="I87" s="175">
        <f t="shared" si="33"/>
        <v>-0.34490740740740744</v>
      </c>
      <c r="J87" s="178">
        <f t="shared" si="31"/>
        <v>-149</v>
      </c>
      <c r="K87" s="161">
        <f t="shared" si="32"/>
        <v>3.2908124702024488E-3</v>
      </c>
    </row>
    <row r="88" spans="2:11" x14ac:dyDescent="0.25">
      <c r="B88" s="159" t="s">
        <v>119</v>
      </c>
      <c r="C88" s="160">
        <v>54</v>
      </c>
      <c r="D88" s="160">
        <v>16</v>
      </c>
      <c r="E88" s="160">
        <v>81</v>
      </c>
      <c r="F88" s="160">
        <v>56</v>
      </c>
      <c r="G88" s="160">
        <v>62</v>
      </c>
      <c r="H88" s="160">
        <v>82</v>
      </c>
      <c r="I88" s="175">
        <f t="shared" si="33"/>
        <v>0.32258064516129026</v>
      </c>
      <c r="J88" s="178">
        <f t="shared" si="31"/>
        <v>20</v>
      </c>
      <c r="K88" s="161">
        <f t="shared" si="32"/>
        <v>9.5352163447562127E-4</v>
      </c>
    </row>
    <row r="89" spans="2:11" x14ac:dyDescent="0.25">
      <c r="B89" s="159" t="s">
        <v>128</v>
      </c>
      <c r="C89" s="160">
        <v>565</v>
      </c>
      <c r="D89" s="160">
        <v>12</v>
      </c>
      <c r="E89" s="160">
        <v>373</v>
      </c>
      <c r="F89" s="160">
        <v>722</v>
      </c>
      <c r="G89" s="160">
        <v>542</v>
      </c>
      <c r="H89" s="160">
        <v>460</v>
      </c>
      <c r="I89" s="175">
        <f t="shared" si="33"/>
        <v>-0.1512915129151291</v>
      </c>
      <c r="J89" s="178">
        <f t="shared" si="31"/>
        <v>-82</v>
      </c>
      <c r="K89" s="161">
        <f t="shared" si="32"/>
        <v>5.3490238031559242E-3</v>
      </c>
    </row>
    <row r="90" spans="2:11" x14ac:dyDescent="0.25">
      <c r="B90" s="159" t="s">
        <v>131</v>
      </c>
      <c r="C90" s="160">
        <v>1193</v>
      </c>
      <c r="D90" s="160">
        <v>48</v>
      </c>
      <c r="E90" s="160">
        <v>528</v>
      </c>
      <c r="F90" s="160">
        <v>981</v>
      </c>
      <c r="G90" s="160">
        <v>822</v>
      </c>
      <c r="H90" s="160">
        <v>698</v>
      </c>
      <c r="I90" s="175">
        <f t="shared" si="33"/>
        <v>-0.15085158150851585</v>
      </c>
      <c r="J90" s="178">
        <f t="shared" si="31"/>
        <v>-124</v>
      </c>
      <c r="K90" s="161">
        <f t="shared" si="32"/>
        <v>8.1165622056583366E-3</v>
      </c>
    </row>
    <row r="91" spans="2:11" x14ac:dyDescent="0.25">
      <c r="B91" s="164" t="s">
        <v>145</v>
      </c>
      <c r="C91" s="165">
        <f t="shared" ref="C91:H91" si="34">IFERROR(C83-SUM(C84:C90),"nd")</f>
        <v>4255</v>
      </c>
      <c r="D91" s="165">
        <f t="shared" si="34"/>
        <v>381</v>
      </c>
      <c r="E91" s="165">
        <f t="shared" si="34"/>
        <v>2687</v>
      </c>
      <c r="F91" s="165">
        <f t="shared" si="34"/>
        <v>3576</v>
      </c>
      <c r="G91" s="165">
        <f t="shared" si="34"/>
        <v>3587</v>
      </c>
      <c r="H91" s="165">
        <f t="shared" si="34"/>
        <v>3335</v>
      </c>
      <c r="I91" s="176">
        <f t="shared" si="33"/>
        <v>-7.025369389461944E-2</v>
      </c>
      <c r="J91" s="179">
        <f t="shared" si="31"/>
        <v>-252</v>
      </c>
      <c r="K91" s="166">
        <f t="shared" si="32"/>
        <v>3.8780422572880446E-2</v>
      </c>
    </row>
    <row r="92" spans="2:11" x14ac:dyDescent="0.25">
      <c r="B92" s="151" t="s">
        <v>49</v>
      </c>
      <c r="C92" s="149"/>
      <c r="D92" s="149"/>
      <c r="E92" s="149"/>
      <c r="F92" s="149"/>
      <c r="G92" s="149"/>
      <c r="H92" s="149"/>
      <c r="I92" s="150"/>
      <c r="J92" s="150"/>
      <c r="K92" s="149"/>
    </row>
    <row r="93" spans="2:11" x14ac:dyDescent="0.25">
      <c r="B93" s="152" t="s">
        <v>68</v>
      </c>
      <c r="C93" s="172" t="str">
        <f t="shared" ref="C93:H93" si="35">IFERROR(C94+C97,"nd")</f>
        <v>nd</v>
      </c>
      <c r="D93" s="172" t="str">
        <f t="shared" si="35"/>
        <v>nd</v>
      </c>
      <c r="E93" s="172" t="str">
        <f t="shared" si="35"/>
        <v>nd</v>
      </c>
      <c r="F93" s="172" t="str">
        <f t="shared" si="35"/>
        <v>nd</v>
      </c>
      <c r="G93" s="172" t="str">
        <f t="shared" si="35"/>
        <v>nd</v>
      </c>
      <c r="H93" s="172" t="str">
        <f t="shared" si="35"/>
        <v>nd</v>
      </c>
      <c r="I93" s="173" t="str">
        <f>IFERROR(H93/G93-1,"-")</f>
        <v>-</v>
      </c>
      <c r="J93" s="172" t="str">
        <f>IFERROR(H93-G93,"-")</f>
        <v>-</v>
      </c>
      <c r="K93" s="173" t="str">
        <f>IFERROR(H93/H$9,"-")</f>
        <v>-</v>
      </c>
    </row>
    <row r="94" spans="2:11" x14ac:dyDescent="0.25">
      <c r="B94" s="155" t="s">
        <v>97</v>
      </c>
      <c r="C94" s="156" t="s">
        <v>310</v>
      </c>
      <c r="D94" s="156" t="s">
        <v>310</v>
      </c>
      <c r="E94" s="156" t="s">
        <v>310</v>
      </c>
      <c r="F94" s="156" t="s">
        <v>310</v>
      </c>
      <c r="G94" s="156" t="s">
        <v>310</v>
      </c>
      <c r="H94" s="156" t="s">
        <v>310</v>
      </c>
      <c r="I94" s="174" t="str">
        <f>IFERROR(H94/G94-1,"-")</f>
        <v>-</v>
      </c>
      <c r="J94" s="177" t="str">
        <f t="shared" ref="J94:J105" si="36">IFERROR(H94-G94,"-")</f>
        <v>-</v>
      </c>
      <c r="K94" s="157" t="str">
        <f t="shared" ref="K94:K105" si="37">IFERROR(H94/H$9,"-")</f>
        <v>-</v>
      </c>
    </row>
    <row r="95" spans="2:11" x14ac:dyDescent="0.25">
      <c r="B95" s="159" t="s">
        <v>103</v>
      </c>
      <c r="C95" s="160" t="s">
        <v>310</v>
      </c>
      <c r="D95" s="160" t="s">
        <v>310</v>
      </c>
      <c r="E95" s="160" t="s">
        <v>310</v>
      </c>
      <c r="F95" s="160" t="s">
        <v>310</v>
      </c>
      <c r="G95" s="160" t="s">
        <v>310</v>
      </c>
      <c r="H95" s="160" t="s">
        <v>310</v>
      </c>
      <c r="I95" s="175" t="str">
        <f>IFERROR(H95/G95-1,"-")</f>
        <v>-</v>
      </c>
      <c r="J95" s="178" t="str">
        <f t="shared" si="36"/>
        <v>-</v>
      </c>
      <c r="K95" s="161" t="str">
        <f t="shared" si="37"/>
        <v>-</v>
      </c>
    </row>
    <row r="96" spans="2:11" x14ac:dyDescent="0.25">
      <c r="B96" s="159" t="s">
        <v>100</v>
      </c>
      <c r="C96" s="160" t="s">
        <v>310</v>
      </c>
      <c r="D96" s="160" t="s">
        <v>310</v>
      </c>
      <c r="E96" s="160" t="s">
        <v>310</v>
      </c>
      <c r="F96" s="160" t="s">
        <v>310</v>
      </c>
      <c r="G96" s="160" t="s">
        <v>310</v>
      </c>
      <c r="H96" s="160" t="s">
        <v>310</v>
      </c>
      <c r="I96" s="175" t="str">
        <f>IFERROR(H96/G96-1,"-")</f>
        <v>-</v>
      </c>
      <c r="J96" s="178" t="str">
        <f t="shared" si="36"/>
        <v>-</v>
      </c>
      <c r="K96" s="161" t="str">
        <f t="shared" si="37"/>
        <v>-</v>
      </c>
    </row>
    <row r="97" spans="2:11" x14ac:dyDescent="0.25">
      <c r="B97" s="155" t="s">
        <v>107</v>
      </c>
      <c r="C97" s="156" t="s">
        <v>310</v>
      </c>
      <c r="D97" s="156" t="s">
        <v>310</v>
      </c>
      <c r="E97" s="156" t="s">
        <v>310</v>
      </c>
      <c r="F97" s="156" t="s">
        <v>310</v>
      </c>
      <c r="G97" s="156" t="s">
        <v>310</v>
      </c>
      <c r="H97" s="156" t="s">
        <v>310</v>
      </c>
      <c r="I97" s="174" t="str">
        <f>IFERROR(H97/G97-1,"-")</f>
        <v>-</v>
      </c>
      <c r="J97" s="177" t="str">
        <f t="shared" si="36"/>
        <v>-</v>
      </c>
      <c r="K97" s="157" t="str">
        <f t="shared" si="37"/>
        <v>-</v>
      </c>
    </row>
    <row r="98" spans="2:11" x14ac:dyDescent="0.25">
      <c r="B98" s="159" t="s">
        <v>110</v>
      </c>
      <c r="C98" s="160" t="s">
        <v>310</v>
      </c>
      <c r="D98" s="160" t="s">
        <v>310</v>
      </c>
      <c r="E98" s="160" t="s">
        <v>310</v>
      </c>
      <c r="F98" s="160" t="s">
        <v>310</v>
      </c>
      <c r="G98" s="160" t="s">
        <v>310</v>
      </c>
      <c r="H98" s="160" t="s">
        <v>310</v>
      </c>
      <c r="I98" s="175" t="str">
        <f t="shared" ref="I98:I105" si="38">IFERROR(H98/G98-1,"-")</f>
        <v>-</v>
      </c>
      <c r="J98" s="178" t="str">
        <f t="shared" si="36"/>
        <v>-</v>
      </c>
      <c r="K98" s="161" t="str">
        <f t="shared" si="37"/>
        <v>-</v>
      </c>
    </row>
    <row r="99" spans="2:11" x14ac:dyDescent="0.25">
      <c r="B99" s="159" t="s">
        <v>113</v>
      </c>
      <c r="C99" s="160" t="s">
        <v>310</v>
      </c>
      <c r="D99" s="160" t="s">
        <v>310</v>
      </c>
      <c r="E99" s="160" t="s">
        <v>310</v>
      </c>
      <c r="F99" s="160" t="s">
        <v>310</v>
      </c>
      <c r="G99" s="160" t="s">
        <v>310</v>
      </c>
      <c r="H99" s="160" t="s">
        <v>310</v>
      </c>
      <c r="I99" s="175" t="str">
        <f t="shared" si="38"/>
        <v>-</v>
      </c>
      <c r="J99" s="178" t="str">
        <f t="shared" si="36"/>
        <v>-</v>
      </c>
      <c r="K99" s="161" t="str">
        <f t="shared" si="37"/>
        <v>-</v>
      </c>
    </row>
    <row r="100" spans="2:11" x14ac:dyDescent="0.25">
      <c r="B100" s="159" t="s">
        <v>116</v>
      </c>
      <c r="C100" s="160" t="s">
        <v>310</v>
      </c>
      <c r="D100" s="160" t="s">
        <v>310</v>
      </c>
      <c r="E100" s="160" t="s">
        <v>310</v>
      </c>
      <c r="F100" s="160" t="s">
        <v>310</v>
      </c>
      <c r="G100" s="160" t="s">
        <v>310</v>
      </c>
      <c r="H100" s="160" t="s">
        <v>310</v>
      </c>
      <c r="I100" s="175" t="str">
        <f t="shared" si="38"/>
        <v>-</v>
      </c>
      <c r="J100" s="178" t="str">
        <f t="shared" si="36"/>
        <v>-</v>
      </c>
      <c r="K100" s="161" t="str">
        <f t="shared" si="37"/>
        <v>-</v>
      </c>
    </row>
    <row r="101" spans="2:11" x14ac:dyDescent="0.25">
      <c r="B101" s="159" t="s">
        <v>123</v>
      </c>
      <c r="C101" s="160" t="s">
        <v>310</v>
      </c>
      <c r="D101" s="160" t="s">
        <v>310</v>
      </c>
      <c r="E101" s="160" t="s">
        <v>310</v>
      </c>
      <c r="F101" s="160" t="s">
        <v>310</v>
      </c>
      <c r="G101" s="160" t="s">
        <v>310</v>
      </c>
      <c r="H101" s="160" t="s">
        <v>310</v>
      </c>
      <c r="I101" s="175" t="str">
        <f t="shared" si="38"/>
        <v>-</v>
      </c>
      <c r="J101" s="178" t="str">
        <f t="shared" si="36"/>
        <v>-</v>
      </c>
      <c r="K101" s="161" t="str">
        <f t="shared" si="37"/>
        <v>-</v>
      </c>
    </row>
    <row r="102" spans="2:11" x14ac:dyDescent="0.25">
      <c r="B102" s="159" t="s">
        <v>119</v>
      </c>
      <c r="C102" s="160" t="s">
        <v>310</v>
      </c>
      <c r="D102" s="160" t="s">
        <v>310</v>
      </c>
      <c r="E102" s="160" t="s">
        <v>310</v>
      </c>
      <c r="F102" s="160" t="s">
        <v>310</v>
      </c>
      <c r="G102" s="160" t="s">
        <v>310</v>
      </c>
      <c r="H102" s="160" t="s">
        <v>310</v>
      </c>
      <c r="I102" s="175" t="str">
        <f t="shared" si="38"/>
        <v>-</v>
      </c>
      <c r="J102" s="178" t="str">
        <f t="shared" si="36"/>
        <v>-</v>
      </c>
      <c r="K102" s="161" t="str">
        <f t="shared" si="37"/>
        <v>-</v>
      </c>
    </row>
    <row r="103" spans="2:11" x14ac:dyDescent="0.25">
      <c r="B103" s="159" t="s">
        <v>128</v>
      </c>
      <c r="C103" s="160" t="s">
        <v>310</v>
      </c>
      <c r="D103" s="160" t="s">
        <v>310</v>
      </c>
      <c r="E103" s="160" t="s">
        <v>310</v>
      </c>
      <c r="F103" s="160" t="s">
        <v>310</v>
      </c>
      <c r="G103" s="160" t="s">
        <v>310</v>
      </c>
      <c r="H103" s="160" t="s">
        <v>310</v>
      </c>
      <c r="I103" s="175" t="str">
        <f t="shared" si="38"/>
        <v>-</v>
      </c>
      <c r="J103" s="178" t="str">
        <f t="shared" si="36"/>
        <v>-</v>
      </c>
      <c r="K103" s="161" t="str">
        <f t="shared" si="37"/>
        <v>-</v>
      </c>
    </row>
    <row r="104" spans="2:11" x14ac:dyDescent="0.25">
      <c r="B104" s="159" t="s">
        <v>131</v>
      </c>
      <c r="C104" s="160" t="s">
        <v>310</v>
      </c>
      <c r="D104" s="160" t="s">
        <v>310</v>
      </c>
      <c r="E104" s="160" t="s">
        <v>310</v>
      </c>
      <c r="F104" s="160" t="s">
        <v>310</v>
      </c>
      <c r="G104" s="160" t="s">
        <v>310</v>
      </c>
      <c r="H104" s="160" t="s">
        <v>310</v>
      </c>
      <c r="I104" s="175" t="str">
        <f t="shared" si="38"/>
        <v>-</v>
      </c>
      <c r="J104" s="178" t="str">
        <f t="shared" si="36"/>
        <v>-</v>
      </c>
      <c r="K104" s="161" t="str">
        <f t="shared" si="37"/>
        <v>-</v>
      </c>
    </row>
    <row r="105" spans="2:11" x14ac:dyDescent="0.25">
      <c r="B105" s="164" t="s">
        <v>145</v>
      </c>
      <c r="C105" s="165" t="str">
        <f t="shared" ref="C105:H105" si="39">IFERROR(C97-SUM(C98:C104),"nd")</f>
        <v>nd</v>
      </c>
      <c r="D105" s="165" t="str">
        <f t="shared" si="39"/>
        <v>nd</v>
      </c>
      <c r="E105" s="165" t="str">
        <f t="shared" si="39"/>
        <v>nd</v>
      </c>
      <c r="F105" s="165" t="str">
        <f t="shared" si="39"/>
        <v>nd</v>
      </c>
      <c r="G105" s="165" t="str">
        <f t="shared" si="39"/>
        <v>nd</v>
      </c>
      <c r="H105" s="165" t="str">
        <f t="shared" si="39"/>
        <v>nd</v>
      </c>
      <c r="I105" s="176" t="str">
        <f t="shared" si="38"/>
        <v>-</v>
      </c>
      <c r="J105" s="179" t="str">
        <f t="shared" si="36"/>
        <v>-</v>
      </c>
      <c r="K105" s="166" t="str">
        <f t="shared" si="37"/>
        <v>-</v>
      </c>
    </row>
    <row r="106" spans="2:11" x14ac:dyDescent="0.25">
      <c r="B106" s="151" t="s">
        <v>50</v>
      </c>
      <c r="C106" s="149"/>
      <c r="D106" s="149"/>
      <c r="E106" s="149"/>
      <c r="F106" s="149"/>
      <c r="G106" s="149"/>
      <c r="H106" s="149"/>
      <c r="I106" s="150"/>
      <c r="J106" s="150"/>
      <c r="K106" s="149"/>
    </row>
    <row r="107" spans="2:11" x14ac:dyDescent="0.25">
      <c r="B107" s="152" t="s">
        <v>68</v>
      </c>
      <c r="C107" s="172">
        <f t="shared" ref="C107:H107" si="40">IFERROR(C108+C111,"nd")</f>
        <v>5315</v>
      </c>
      <c r="D107" s="172">
        <f t="shared" si="40"/>
        <v>6</v>
      </c>
      <c r="E107" s="172">
        <f t="shared" si="40"/>
        <v>1698</v>
      </c>
      <c r="F107" s="172">
        <f t="shared" si="40"/>
        <v>2182</v>
      </c>
      <c r="G107" s="172">
        <f t="shared" si="40"/>
        <v>1998</v>
      </c>
      <c r="H107" s="172">
        <f t="shared" si="40"/>
        <v>2236</v>
      </c>
      <c r="I107" s="173">
        <f>IFERROR(H107/G107-1,"-")</f>
        <v>0.11911911911911921</v>
      </c>
      <c r="J107" s="172">
        <f>IFERROR(H107-G107,"-")</f>
        <v>238</v>
      </c>
      <c r="K107" s="173">
        <f>IFERROR(H107/H$9,"-")</f>
        <v>2.6000907008384012E-2</v>
      </c>
    </row>
    <row r="108" spans="2:11" x14ac:dyDescent="0.25">
      <c r="B108" s="155" t="s">
        <v>97</v>
      </c>
      <c r="C108" s="156">
        <v>556</v>
      </c>
      <c r="D108" s="156">
        <v>6</v>
      </c>
      <c r="E108" s="156">
        <v>216</v>
      </c>
      <c r="F108" s="156">
        <v>198</v>
      </c>
      <c r="G108" s="156">
        <v>156</v>
      </c>
      <c r="H108" s="156">
        <v>173</v>
      </c>
      <c r="I108" s="174">
        <f>IFERROR(H108/G108-1,"-")</f>
        <v>0.10897435897435903</v>
      </c>
      <c r="J108" s="177">
        <f t="shared" ref="J108:J119" si="41">IFERROR(H108-G108,"-")</f>
        <v>17</v>
      </c>
      <c r="K108" s="157">
        <f t="shared" ref="K108:K119" si="42">IFERROR(H108/H$9,"-")</f>
        <v>2.0116980824912496E-3</v>
      </c>
    </row>
    <row r="109" spans="2:11" x14ac:dyDescent="0.25">
      <c r="B109" s="159" t="s">
        <v>103</v>
      </c>
      <c r="C109" s="160">
        <v>269</v>
      </c>
      <c r="D109" s="160">
        <v>0</v>
      </c>
      <c r="E109" s="160">
        <v>117</v>
      </c>
      <c r="F109" s="160">
        <v>70</v>
      </c>
      <c r="G109" s="160">
        <v>47</v>
      </c>
      <c r="H109" s="160">
        <v>27</v>
      </c>
      <c r="I109" s="175">
        <f>IFERROR(H109/G109-1,"-")</f>
        <v>-0.42553191489361697</v>
      </c>
      <c r="J109" s="178">
        <f t="shared" si="41"/>
        <v>-20</v>
      </c>
      <c r="K109" s="161">
        <f t="shared" si="42"/>
        <v>3.1396444062002161E-4</v>
      </c>
    </row>
    <row r="110" spans="2:11" x14ac:dyDescent="0.25">
      <c r="B110" s="159" t="s">
        <v>100</v>
      </c>
      <c r="C110" s="160">
        <v>287</v>
      </c>
      <c r="D110" s="160">
        <v>6</v>
      </c>
      <c r="E110" s="160">
        <v>99</v>
      </c>
      <c r="F110" s="160">
        <v>128</v>
      </c>
      <c r="G110" s="160">
        <v>109</v>
      </c>
      <c r="H110" s="160">
        <v>146</v>
      </c>
      <c r="I110" s="175">
        <f>IFERROR(H110/G110-1,"-")</f>
        <v>0.33944954128440363</v>
      </c>
      <c r="J110" s="178">
        <f t="shared" si="41"/>
        <v>37</v>
      </c>
      <c r="K110" s="161">
        <f t="shared" si="42"/>
        <v>1.6977336418712281E-3</v>
      </c>
    </row>
    <row r="111" spans="2:11" x14ac:dyDescent="0.25">
      <c r="B111" s="155" t="s">
        <v>107</v>
      </c>
      <c r="C111" s="156">
        <v>4759</v>
      </c>
      <c r="D111" s="156">
        <v>0</v>
      </c>
      <c r="E111" s="156">
        <v>1482</v>
      </c>
      <c r="F111" s="156">
        <v>1984</v>
      </c>
      <c r="G111" s="156">
        <v>1842</v>
      </c>
      <c r="H111" s="156">
        <v>2063</v>
      </c>
      <c r="I111" s="174">
        <f>IFERROR(H111/G111-1,"-")</f>
        <v>0.11997828447339853</v>
      </c>
      <c r="J111" s="177">
        <f t="shared" si="41"/>
        <v>221</v>
      </c>
      <c r="K111" s="157">
        <f t="shared" si="42"/>
        <v>2.3989208925892763E-2</v>
      </c>
    </row>
    <row r="112" spans="2:11" x14ac:dyDescent="0.25">
      <c r="B112" s="159" t="s">
        <v>110</v>
      </c>
      <c r="C112" s="160">
        <v>2328</v>
      </c>
      <c r="D112" s="160">
        <v>0</v>
      </c>
      <c r="E112" s="160">
        <v>801</v>
      </c>
      <c r="F112" s="160">
        <v>1101</v>
      </c>
      <c r="G112" s="160">
        <v>917</v>
      </c>
      <c r="H112" s="160">
        <v>988</v>
      </c>
      <c r="I112" s="175">
        <f t="shared" ref="I112:I119" si="43">IFERROR(H112/G112-1,"-")</f>
        <v>7.7426390403489531E-2</v>
      </c>
      <c r="J112" s="178">
        <f t="shared" si="41"/>
        <v>71</v>
      </c>
      <c r="K112" s="161">
        <f t="shared" si="42"/>
        <v>1.148877286416968E-2</v>
      </c>
    </row>
    <row r="113" spans="2:11" x14ac:dyDescent="0.25">
      <c r="B113" s="159" t="s">
        <v>113</v>
      </c>
      <c r="C113" s="160">
        <v>267</v>
      </c>
      <c r="D113" s="160">
        <v>0</v>
      </c>
      <c r="E113" s="160">
        <v>85</v>
      </c>
      <c r="F113" s="160">
        <v>95</v>
      </c>
      <c r="G113" s="160">
        <v>85</v>
      </c>
      <c r="H113" s="160">
        <v>96</v>
      </c>
      <c r="I113" s="175">
        <f t="shared" si="43"/>
        <v>0.12941176470588234</v>
      </c>
      <c r="J113" s="178">
        <f t="shared" si="41"/>
        <v>11</v>
      </c>
      <c r="K113" s="161">
        <f t="shared" si="42"/>
        <v>1.1163180110934103E-3</v>
      </c>
    </row>
    <row r="114" spans="2:11" x14ac:dyDescent="0.25">
      <c r="B114" s="159" t="s">
        <v>116</v>
      </c>
      <c r="C114" s="160">
        <v>187</v>
      </c>
      <c r="D114" s="160">
        <v>0</v>
      </c>
      <c r="E114" s="160">
        <v>40</v>
      </c>
      <c r="F114" s="160">
        <v>68</v>
      </c>
      <c r="G114" s="160">
        <v>59</v>
      </c>
      <c r="H114" s="160">
        <v>51</v>
      </c>
      <c r="I114" s="175">
        <f t="shared" si="43"/>
        <v>-0.13559322033898302</v>
      </c>
      <c r="J114" s="178">
        <f t="shared" si="41"/>
        <v>-8</v>
      </c>
      <c r="K114" s="161">
        <f t="shared" si="42"/>
        <v>5.9304394339337418E-4</v>
      </c>
    </row>
    <row r="115" spans="2:11" x14ac:dyDescent="0.25">
      <c r="B115" s="159" t="s">
        <v>123</v>
      </c>
      <c r="C115" s="160">
        <v>81</v>
      </c>
      <c r="D115" s="160">
        <v>0</v>
      </c>
      <c r="E115" s="160">
        <v>67</v>
      </c>
      <c r="F115" s="160">
        <v>45</v>
      </c>
      <c r="G115" s="160">
        <v>32</v>
      </c>
      <c r="H115" s="160">
        <v>44</v>
      </c>
      <c r="I115" s="175">
        <f t="shared" si="43"/>
        <v>0.375</v>
      </c>
      <c r="J115" s="178">
        <f t="shared" si="41"/>
        <v>12</v>
      </c>
      <c r="K115" s="161">
        <f t="shared" si="42"/>
        <v>5.1164575508447967E-4</v>
      </c>
    </row>
    <row r="116" spans="2:11" x14ac:dyDescent="0.25">
      <c r="B116" s="159" t="s">
        <v>119</v>
      </c>
      <c r="C116" s="160">
        <v>109</v>
      </c>
      <c r="D116" s="160">
        <v>0</v>
      </c>
      <c r="E116" s="160">
        <v>20</v>
      </c>
      <c r="F116" s="160">
        <v>35</v>
      </c>
      <c r="G116" s="160">
        <v>28</v>
      </c>
      <c r="H116" s="160">
        <v>19</v>
      </c>
      <c r="I116" s="175">
        <f t="shared" si="43"/>
        <v>-0.3214285714285714</v>
      </c>
      <c r="J116" s="178">
        <f t="shared" si="41"/>
        <v>-9</v>
      </c>
      <c r="K116" s="161">
        <f t="shared" si="42"/>
        <v>2.2093793969557078E-4</v>
      </c>
    </row>
    <row r="117" spans="2:11" x14ac:dyDescent="0.25">
      <c r="B117" s="159" t="s">
        <v>128</v>
      </c>
      <c r="C117" s="160">
        <v>40</v>
      </c>
      <c r="D117" s="160">
        <v>0</v>
      </c>
      <c r="E117" s="160">
        <v>16</v>
      </c>
      <c r="F117" s="160">
        <v>38</v>
      </c>
      <c r="G117" s="160">
        <v>14</v>
      </c>
      <c r="H117" s="160">
        <v>2</v>
      </c>
      <c r="I117" s="175">
        <f t="shared" si="43"/>
        <v>-0.85714285714285721</v>
      </c>
      <c r="J117" s="178">
        <f t="shared" si="41"/>
        <v>-12</v>
      </c>
      <c r="K117" s="161">
        <f t="shared" si="42"/>
        <v>2.3256625231112715E-5</v>
      </c>
    </row>
    <row r="118" spans="2:11" x14ac:dyDescent="0.25">
      <c r="B118" s="159" t="s">
        <v>131</v>
      </c>
      <c r="C118" s="160">
        <v>117</v>
      </c>
      <c r="D118" s="160">
        <v>0</v>
      </c>
      <c r="E118" s="160">
        <v>10</v>
      </c>
      <c r="F118" s="160">
        <v>30</v>
      </c>
      <c r="G118" s="160">
        <v>16</v>
      </c>
      <c r="H118" s="160">
        <v>19</v>
      </c>
      <c r="I118" s="175">
        <f t="shared" si="43"/>
        <v>0.1875</v>
      </c>
      <c r="J118" s="178">
        <f t="shared" si="41"/>
        <v>3</v>
      </c>
      <c r="K118" s="161">
        <f t="shared" si="42"/>
        <v>2.2093793969557078E-4</v>
      </c>
    </row>
    <row r="119" spans="2:11" x14ac:dyDescent="0.25">
      <c r="B119" s="164" t="s">
        <v>145</v>
      </c>
      <c r="C119" s="165">
        <f t="shared" ref="C119:H119" si="44">IFERROR(C111-SUM(C112:C118),"nd")</f>
        <v>1630</v>
      </c>
      <c r="D119" s="165">
        <f t="shared" si="44"/>
        <v>0</v>
      </c>
      <c r="E119" s="165">
        <f t="shared" si="44"/>
        <v>443</v>
      </c>
      <c r="F119" s="165">
        <f t="shared" si="44"/>
        <v>572</v>
      </c>
      <c r="G119" s="165">
        <f t="shared" si="44"/>
        <v>691</v>
      </c>
      <c r="H119" s="165">
        <f t="shared" si="44"/>
        <v>844</v>
      </c>
      <c r="I119" s="176">
        <f t="shared" si="43"/>
        <v>0.22141823444283637</v>
      </c>
      <c r="J119" s="179">
        <f t="shared" si="41"/>
        <v>153</v>
      </c>
      <c r="K119" s="166">
        <f t="shared" si="42"/>
        <v>9.8142958475295645E-3</v>
      </c>
    </row>
    <row r="120" spans="2:11" x14ac:dyDescent="0.25">
      <c r="B120" s="151" t="s">
        <v>51</v>
      </c>
      <c r="C120" s="149"/>
      <c r="D120" s="149"/>
      <c r="E120" s="149"/>
      <c r="F120" s="149"/>
      <c r="G120" s="149"/>
      <c r="H120" s="149"/>
      <c r="I120" s="150"/>
      <c r="J120" s="150"/>
      <c r="K120" s="149"/>
    </row>
    <row r="121" spans="2:11" x14ac:dyDescent="0.25">
      <c r="B121" s="152" t="s">
        <v>68</v>
      </c>
      <c r="C121" s="172" t="str">
        <f t="shared" ref="C121:H121" si="45">IFERROR(C122+C125,"nd")</f>
        <v>nd</v>
      </c>
      <c r="D121" s="172" t="str">
        <f t="shared" si="45"/>
        <v>nd</v>
      </c>
      <c r="E121" s="172" t="str">
        <f t="shared" si="45"/>
        <v>nd</v>
      </c>
      <c r="F121" s="172" t="str">
        <f t="shared" si="45"/>
        <v>nd</v>
      </c>
      <c r="G121" s="172" t="str">
        <f t="shared" si="45"/>
        <v>nd</v>
      </c>
      <c r="H121" s="172" t="str">
        <f t="shared" si="45"/>
        <v>nd</v>
      </c>
      <c r="I121" s="173" t="str">
        <f>IFERROR(H121/G121-1,"-")</f>
        <v>-</v>
      </c>
      <c r="J121" s="172" t="str">
        <f>IFERROR(H121-G121,"-")</f>
        <v>-</v>
      </c>
      <c r="K121" s="173" t="str">
        <f>IFERROR(H121/H$9,"-")</f>
        <v>-</v>
      </c>
    </row>
    <row r="122" spans="2:11" x14ac:dyDescent="0.25">
      <c r="B122" s="155" t="s">
        <v>97</v>
      </c>
      <c r="C122" s="156" t="s">
        <v>310</v>
      </c>
      <c r="D122" s="156" t="s">
        <v>310</v>
      </c>
      <c r="E122" s="156" t="s">
        <v>310</v>
      </c>
      <c r="F122" s="156" t="s">
        <v>310</v>
      </c>
      <c r="G122" s="156" t="s">
        <v>310</v>
      </c>
      <c r="H122" s="156" t="s">
        <v>310</v>
      </c>
      <c r="I122" s="174" t="str">
        <f>IFERROR(H122/G122-1,"-")</f>
        <v>-</v>
      </c>
      <c r="J122" s="177" t="str">
        <f t="shared" ref="J122:J133" si="46">IFERROR(H122-G122,"-")</f>
        <v>-</v>
      </c>
      <c r="K122" s="157" t="str">
        <f t="shared" ref="K122:K133" si="47">IFERROR(H122/H$9,"-")</f>
        <v>-</v>
      </c>
    </row>
    <row r="123" spans="2:11" x14ac:dyDescent="0.25">
      <c r="B123" s="159" t="s">
        <v>103</v>
      </c>
      <c r="C123" s="160" t="s">
        <v>310</v>
      </c>
      <c r="D123" s="160" t="s">
        <v>310</v>
      </c>
      <c r="E123" s="160" t="s">
        <v>310</v>
      </c>
      <c r="F123" s="160" t="s">
        <v>310</v>
      </c>
      <c r="G123" s="160" t="s">
        <v>310</v>
      </c>
      <c r="H123" s="160" t="s">
        <v>310</v>
      </c>
      <c r="I123" s="175" t="str">
        <f>IFERROR(H123/G123-1,"-")</f>
        <v>-</v>
      </c>
      <c r="J123" s="178" t="str">
        <f t="shared" si="46"/>
        <v>-</v>
      </c>
      <c r="K123" s="161" t="str">
        <f t="shared" si="47"/>
        <v>-</v>
      </c>
    </row>
    <row r="124" spans="2:11" x14ac:dyDescent="0.25">
      <c r="B124" s="159" t="s">
        <v>100</v>
      </c>
      <c r="C124" s="160" t="s">
        <v>310</v>
      </c>
      <c r="D124" s="160" t="s">
        <v>310</v>
      </c>
      <c r="E124" s="160" t="s">
        <v>310</v>
      </c>
      <c r="F124" s="160" t="s">
        <v>310</v>
      </c>
      <c r="G124" s="160" t="s">
        <v>310</v>
      </c>
      <c r="H124" s="160" t="s">
        <v>310</v>
      </c>
      <c r="I124" s="175" t="str">
        <f>IFERROR(H124/G124-1,"-")</f>
        <v>-</v>
      </c>
      <c r="J124" s="178" t="str">
        <f t="shared" si="46"/>
        <v>-</v>
      </c>
      <c r="K124" s="161" t="str">
        <f t="shared" si="47"/>
        <v>-</v>
      </c>
    </row>
    <row r="125" spans="2:11" x14ac:dyDescent="0.25">
      <c r="B125" s="155" t="s">
        <v>107</v>
      </c>
      <c r="C125" s="156" t="s">
        <v>310</v>
      </c>
      <c r="D125" s="156" t="s">
        <v>310</v>
      </c>
      <c r="E125" s="156" t="s">
        <v>310</v>
      </c>
      <c r="F125" s="156" t="s">
        <v>310</v>
      </c>
      <c r="G125" s="156" t="s">
        <v>310</v>
      </c>
      <c r="H125" s="156" t="s">
        <v>310</v>
      </c>
      <c r="I125" s="174" t="str">
        <f>IFERROR(H125/G125-1,"-")</f>
        <v>-</v>
      </c>
      <c r="J125" s="177" t="str">
        <f t="shared" si="46"/>
        <v>-</v>
      </c>
      <c r="K125" s="157" t="str">
        <f t="shared" si="47"/>
        <v>-</v>
      </c>
    </row>
    <row r="126" spans="2:11" x14ac:dyDescent="0.25">
      <c r="B126" s="159" t="s">
        <v>110</v>
      </c>
      <c r="C126" s="160" t="s">
        <v>310</v>
      </c>
      <c r="D126" s="160" t="s">
        <v>310</v>
      </c>
      <c r="E126" s="160" t="s">
        <v>310</v>
      </c>
      <c r="F126" s="160" t="s">
        <v>310</v>
      </c>
      <c r="G126" s="160" t="s">
        <v>310</v>
      </c>
      <c r="H126" s="160" t="s">
        <v>310</v>
      </c>
      <c r="I126" s="175" t="str">
        <f t="shared" ref="I126:I133" si="48">IFERROR(H126/G126-1,"-")</f>
        <v>-</v>
      </c>
      <c r="J126" s="178" t="str">
        <f t="shared" si="46"/>
        <v>-</v>
      </c>
      <c r="K126" s="161" t="str">
        <f t="shared" si="47"/>
        <v>-</v>
      </c>
    </row>
    <row r="127" spans="2:11" x14ac:dyDescent="0.25">
      <c r="B127" s="159" t="s">
        <v>113</v>
      </c>
      <c r="C127" s="160" t="s">
        <v>310</v>
      </c>
      <c r="D127" s="160" t="s">
        <v>310</v>
      </c>
      <c r="E127" s="160" t="s">
        <v>310</v>
      </c>
      <c r="F127" s="160" t="s">
        <v>310</v>
      </c>
      <c r="G127" s="160" t="s">
        <v>310</v>
      </c>
      <c r="H127" s="160" t="s">
        <v>310</v>
      </c>
      <c r="I127" s="175" t="str">
        <f t="shared" si="48"/>
        <v>-</v>
      </c>
      <c r="J127" s="178" t="str">
        <f t="shared" si="46"/>
        <v>-</v>
      </c>
      <c r="K127" s="161" t="str">
        <f t="shared" si="47"/>
        <v>-</v>
      </c>
    </row>
    <row r="128" spans="2:11" x14ac:dyDescent="0.25">
      <c r="B128" s="159" t="s">
        <v>116</v>
      </c>
      <c r="C128" s="160" t="s">
        <v>310</v>
      </c>
      <c r="D128" s="160" t="s">
        <v>310</v>
      </c>
      <c r="E128" s="160" t="s">
        <v>310</v>
      </c>
      <c r="F128" s="160" t="s">
        <v>310</v>
      </c>
      <c r="G128" s="160" t="s">
        <v>310</v>
      </c>
      <c r="H128" s="160" t="s">
        <v>310</v>
      </c>
      <c r="I128" s="175" t="str">
        <f t="shared" si="48"/>
        <v>-</v>
      </c>
      <c r="J128" s="178" t="str">
        <f t="shared" si="46"/>
        <v>-</v>
      </c>
      <c r="K128" s="161" t="str">
        <f t="shared" si="47"/>
        <v>-</v>
      </c>
    </row>
    <row r="129" spans="2:11" x14ac:dyDescent="0.25">
      <c r="B129" s="159" t="s">
        <v>123</v>
      </c>
      <c r="C129" s="160" t="s">
        <v>310</v>
      </c>
      <c r="D129" s="160" t="s">
        <v>310</v>
      </c>
      <c r="E129" s="160" t="s">
        <v>310</v>
      </c>
      <c r="F129" s="160" t="s">
        <v>310</v>
      </c>
      <c r="G129" s="160" t="s">
        <v>310</v>
      </c>
      <c r="H129" s="160" t="s">
        <v>310</v>
      </c>
      <c r="I129" s="175" t="str">
        <f t="shared" si="48"/>
        <v>-</v>
      </c>
      <c r="J129" s="178" t="str">
        <f t="shared" si="46"/>
        <v>-</v>
      </c>
      <c r="K129" s="161" t="str">
        <f t="shared" si="47"/>
        <v>-</v>
      </c>
    </row>
    <row r="130" spans="2:11" x14ac:dyDescent="0.25">
      <c r="B130" s="159" t="s">
        <v>119</v>
      </c>
      <c r="C130" s="160" t="s">
        <v>310</v>
      </c>
      <c r="D130" s="160" t="s">
        <v>310</v>
      </c>
      <c r="E130" s="160" t="s">
        <v>310</v>
      </c>
      <c r="F130" s="160" t="s">
        <v>310</v>
      </c>
      <c r="G130" s="160" t="s">
        <v>310</v>
      </c>
      <c r="H130" s="160" t="s">
        <v>310</v>
      </c>
      <c r="I130" s="175" t="str">
        <f t="shared" si="48"/>
        <v>-</v>
      </c>
      <c r="J130" s="178" t="str">
        <f t="shared" si="46"/>
        <v>-</v>
      </c>
      <c r="K130" s="161" t="str">
        <f t="shared" si="47"/>
        <v>-</v>
      </c>
    </row>
    <row r="131" spans="2:11" x14ac:dyDescent="0.25">
      <c r="B131" s="159" t="s">
        <v>128</v>
      </c>
      <c r="C131" s="160" t="s">
        <v>310</v>
      </c>
      <c r="D131" s="160" t="s">
        <v>310</v>
      </c>
      <c r="E131" s="160" t="s">
        <v>310</v>
      </c>
      <c r="F131" s="160" t="s">
        <v>310</v>
      </c>
      <c r="G131" s="160" t="s">
        <v>310</v>
      </c>
      <c r="H131" s="160" t="s">
        <v>310</v>
      </c>
      <c r="I131" s="175" t="str">
        <f t="shared" si="48"/>
        <v>-</v>
      </c>
      <c r="J131" s="178" t="str">
        <f t="shared" si="46"/>
        <v>-</v>
      </c>
      <c r="K131" s="161" t="str">
        <f t="shared" si="47"/>
        <v>-</v>
      </c>
    </row>
    <row r="132" spans="2:11" x14ac:dyDescent="0.25">
      <c r="B132" s="159" t="s">
        <v>131</v>
      </c>
      <c r="C132" s="160" t="s">
        <v>310</v>
      </c>
      <c r="D132" s="160" t="s">
        <v>310</v>
      </c>
      <c r="E132" s="160" t="s">
        <v>310</v>
      </c>
      <c r="F132" s="160" t="s">
        <v>310</v>
      </c>
      <c r="G132" s="160" t="s">
        <v>310</v>
      </c>
      <c r="H132" s="160" t="s">
        <v>310</v>
      </c>
      <c r="I132" s="175" t="str">
        <f t="shared" si="48"/>
        <v>-</v>
      </c>
      <c r="J132" s="178" t="str">
        <f t="shared" si="46"/>
        <v>-</v>
      </c>
      <c r="K132" s="161" t="str">
        <f t="shared" si="47"/>
        <v>-</v>
      </c>
    </row>
    <row r="133" spans="2:11" x14ac:dyDescent="0.25">
      <c r="B133" s="164" t="s">
        <v>145</v>
      </c>
      <c r="C133" s="165" t="str">
        <f t="shared" ref="C133:H133" si="49">IFERROR(C125-SUM(C126:C132),"nd")</f>
        <v>nd</v>
      </c>
      <c r="D133" s="165" t="str">
        <f t="shared" si="49"/>
        <v>nd</v>
      </c>
      <c r="E133" s="165" t="str">
        <f t="shared" si="49"/>
        <v>nd</v>
      </c>
      <c r="F133" s="165" t="str">
        <f t="shared" si="49"/>
        <v>nd</v>
      </c>
      <c r="G133" s="165" t="str">
        <f t="shared" si="49"/>
        <v>nd</v>
      </c>
      <c r="H133" s="165" t="str">
        <f t="shared" si="49"/>
        <v>nd</v>
      </c>
      <c r="I133" s="176" t="str">
        <f t="shared" si="48"/>
        <v>-</v>
      </c>
      <c r="J133" s="179" t="str">
        <f t="shared" si="46"/>
        <v>-</v>
      </c>
      <c r="K133" s="166" t="str">
        <f t="shared" si="47"/>
        <v>-</v>
      </c>
    </row>
    <row r="134" spans="2:11" x14ac:dyDescent="0.25">
      <c r="B134" s="151" t="s">
        <v>52</v>
      </c>
      <c r="C134" s="149"/>
      <c r="D134" s="149"/>
      <c r="E134" s="149"/>
      <c r="F134" s="149"/>
      <c r="G134" s="149"/>
      <c r="H134" s="149"/>
      <c r="I134" s="150"/>
      <c r="J134" s="150"/>
      <c r="K134" s="149"/>
    </row>
    <row r="135" spans="2:11" x14ac:dyDescent="0.25">
      <c r="B135" s="152" t="s">
        <v>68</v>
      </c>
      <c r="C135" s="172">
        <f t="shared" ref="C135:H135" si="50">IFERROR(C136+C139,"nd")</f>
        <v>5052</v>
      </c>
      <c r="D135" s="172">
        <f t="shared" si="50"/>
        <v>372</v>
      </c>
      <c r="E135" s="172">
        <f t="shared" si="50"/>
        <v>3389</v>
      </c>
      <c r="F135" s="172">
        <f t="shared" si="50"/>
        <v>4088</v>
      </c>
      <c r="G135" s="172">
        <f t="shared" si="50"/>
        <v>4368</v>
      </c>
      <c r="H135" s="172">
        <f t="shared" si="50"/>
        <v>4398</v>
      </c>
      <c r="I135" s="173">
        <f>IFERROR(H135/G135-1,"-")</f>
        <v>6.8681318681318437E-3</v>
      </c>
      <c r="J135" s="172">
        <f>IFERROR(H135-G135,"-")</f>
        <v>30</v>
      </c>
      <c r="K135" s="173">
        <f>IFERROR(H135/H$9,"-")</f>
        <v>5.1141318883216859E-2</v>
      </c>
    </row>
    <row r="136" spans="2:11" x14ac:dyDescent="0.25">
      <c r="B136" s="155" t="s">
        <v>97</v>
      </c>
      <c r="C136" s="156">
        <v>128</v>
      </c>
      <c r="D136" s="156">
        <v>79</v>
      </c>
      <c r="E136" s="156">
        <v>127</v>
      </c>
      <c r="F136" s="156">
        <v>261</v>
      </c>
      <c r="G136" s="156">
        <v>266</v>
      </c>
      <c r="H136" s="156">
        <v>183</v>
      </c>
      <c r="I136" s="174">
        <f>IFERROR(H136/G136-1,"-")</f>
        <v>-0.31203007518796988</v>
      </c>
      <c r="J136" s="177">
        <f t="shared" ref="J136:J147" si="51">IFERROR(H136-G136,"-")</f>
        <v>-83</v>
      </c>
      <c r="K136" s="157">
        <f t="shared" ref="K136:K147" si="52">IFERROR(H136/H$9,"-")</f>
        <v>2.1279812086468131E-3</v>
      </c>
    </row>
    <row r="137" spans="2:11" x14ac:dyDescent="0.25">
      <c r="B137" s="159" t="s">
        <v>103</v>
      </c>
      <c r="C137" s="160">
        <v>74</v>
      </c>
      <c r="D137" s="160">
        <v>74</v>
      </c>
      <c r="E137" s="160">
        <v>17</v>
      </c>
      <c r="F137" s="160">
        <v>63</v>
      </c>
      <c r="G137" s="160">
        <v>126</v>
      </c>
      <c r="H137" s="160">
        <v>29</v>
      </c>
      <c r="I137" s="175">
        <f>IFERROR(H137/G137-1,"-")</f>
        <v>-0.76984126984126988</v>
      </c>
      <c r="J137" s="178">
        <f t="shared" si="51"/>
        <v>-97</v>
      </c>
      <c r="K137" s="161">
        <f t="shared" si="52"/>
        <v>3.3722106585113435E-4</v>
      </c>
    </row>
    <row r="138" spans="2:11" x14ac:dyDescent="0.25">
      <c r="B138" s="159" t="s">
        <v>100</v>
      </c>
      <c r="C138" s="160">
        <v>54</v>
      </c>
      <c r="D138" s="160">
        <v>5</v>
      </c>
      <c r="E138" s="160">
        <v>110</v>
      </c>
      <c r="F138" s="160">
        <v>198</v>
      </c>
      <c r="G138" s="160">
        <v>140</v>
      </c>
      <c r="H138" s="160">
        <v>154</v>
      </c>
      <c r="I138" s="175">
        <f>IFERROR(H138/G138-1,"-")</f>
        <v>0.10000000000000009</v>
      </c>
      <c r="J138" s="178">
        <f t="shared" si="51"/>
        <v>14</v>
      </c>
      <c r="K138" s="161">
        <f t="shared" si="52"/>
        <v>1.7907601427956789E-3</v>
      </c>
    </row>
    <row r="139" spans="2:11" x14ac:dyDescent="0.25">
      <c r="B139" s="155" t="s">
        <v>107</v>
      </c>
      <c r="C139" s="156">
        <v>4924</v>
      </c>
      <c r="D139" s="156">
        <v>293</v>
      </c>
      <c r="E139" s="156">
        <v>3262</v>
      </c>
      <c r="F139" s="156">
        <v>3827</v>
      </c>
      <c r="G139" s="156">
        <v>4102</v>
      </c>
      <c r="H139" s="156">
        <v>4215</v>
      </c>
      <c r="I139" s="174">
        <f>IFERROR(H139/G139-1,"-")</f>
        <v>2.7547537786445586E-2</v>
      </c>
      <c r="J139" s="177">
        <f t="shared" si="51"/>
        <v>113</v>
      </c>
      <c r="K139" s="157">
        <f t="shared" si="52"/>
        <v>4.9013337674570043E-2</v>
      </c>
    </row>
    <row r="140" spans="2:11" x14ac:dyDescent="0.25">
      <c r="B140" s="159" t="s">
        <v>110</v>
      </c>
      <c r="C140" s="160">
        <v>2387</v>
      </c>
      <c r="D140" s="160">
        <v>44</v>
      </c>
      <c r="E140" s="160">
        <v>1003</v>
      </c>
      <c r="F140" s="160">
        <v>1625</v>
      </c>
      <c r="G140" s="160">
        <v>1629</v>
      </c>
      <c r="H140" s="160">
        <v>1746</v>
      </c>
      <c r="I140" s="175">
        <f t="shared" ref="I140:I147" si="53">IFERROR(H140/G140-1,"-")</f>
        <v>7.182320441988943E-2</v>
      </c>
      <c r="J140" s="178">
        <f t="shared" si="51"/>
        <v>117</v>
      </c>
      <c r="K140" s="161">
        <f t="shared" si="52"/>
        <v>2.0303033826761397E-2</v>
      </c>
    </row>
    <row r="141" spans="2:11" x14ac:dyDescent="0.25">
      <c r="B141" s="159" t="s">
        <v>113</v>
      </c>
      <c r="C141" s="160">
        <v>287</v>
      </c>
      <c r="D141" s="160">
        <v>30</v>
      </c>
      <c r="E141" s="160">
        <v>333</v>
      </c>
      <c r="F141" s="160">
        <v>229</v>
      </c>
      <c r="G141" s="160">
        <v>272</v>
      </c>
      <c r="H141" s="160">
        <v>269</v>
      </c>
      <c r="I141" s="175">
        <f t="shared" si="53"/>
        <v>-1.1029411764705843E-2</v>
      </c>
      <c r="J141" s="178">
        <f t="shared" si="51"/>
        <v>-3</v>
      </c>
      <c r="K141" s="161">
        <f t="shared" si="52"/>
        <v>3.1280160935846599E-3</v>
      </c>
    </row>
    <row r="142" spans="2:11" x14ac:dyDescent="0.25">
      <c r="B142" s="159" t="s">
        <v>116</v>
      </c>
      <c r="C142" s="160">
        <v>104</v>
      </c>
      <c r="D142" s="160">
        <v>44</v>
      </c>
      <c r="E142" s="160">
        <v>123</v>
      </c>
      <c r="F142" s="160">
        <v>201</v>
      </c>
      <c r="G142" s="160">
        <v>194</v>
      </c>
      <c r="H142" s="160">
        <v>227</v>
      </c>
      <c r="I142" s="175">
        <f t="shared" si="53"/>
        <v>0.17010309278350522</v>
      </c>
      <c r="J142" s="178">
        <f t="shared" si="51"/>
        <v>33</v>
      </c>
      <c r="K142" s="161">
        <f t="shared" si="52"/>
        <v>2.6396269637312931E-3</v>
      </c>
    </row>
    <row r="143" spans="2:11" x14ac:dyDescent="0.25">
      <c r="B143" s="159" t="s">
        <v>123</v>
      </c>
      <c r="C143" s="160">
        <v>197</v>
      </c>
      <c r="D143" s="160">
        <v>3</v>
      </c>
      <c r="E143" s="160">
        <v>200</v>
      </c>
      <c r="F143" s="160">
        <v>111</v>
      </c>
      <c r="G143" s="160">
        <v>106</v>
      </c>
      <c r="H143" s="160">
        <v>102</v>
      </c>
      <c r="I143" s="175">
        <f t="shared" si="53"/>
        <v>-3.7735849056603765E-2</v>
      </c>
      <c r="J143" s="178">
        <f t="shared" si="51"/>
        <v>-4</v>
      </c>
      <c r="K143" s="161">
        <f t="shared" si="52"/>
        <v>1.1860878867867484E-3</v>
      </c>
    </row>
    <row r="144" spans="2:11" x14ac:dyDescent="0.25">
      <c r="B144" s="159" t="s">
        <v>119</v>
      </c>
      <c r="C144" s="160">
        <v>62</v>
      </c>
      <c r="D144" s="160">
        <v>1</v>
      </c>
      <c r="E144" s="160">
        <v>93</v>
      </c>
      <c r="F144" s="160">
        <v>58</v>
      </c>
      <c r="G144" s="160">
        <v>59</v>
      </c>
      <c r="H144" s="160">
        <v>86</v>
      </c>
      <c r="I144" s="175">
        <f t="shared" si="53"/>
        <v>0.45762711864406769</v>
      </c>
      <c r="J144" s="178">
        <f t="shared" si="51"/>
        <v>27</v>
      </c>
      <c r="K144" s="161">
        <f t="shared" si="52"/>
        <v>1.0000348849378466E-3</v>
      </c>
    </row>
    <row r="145" spans="2:11" x14ac:dyDescent="0.25">
      <c r="B145" s="159" t="s">
        <v>128</v>
      </c>
      <c r="C145" s="160">
        <v>140</v>
      </c>
      <c r="D145" s="160">
        <v>15</v>
      </c>
      <c r="E145" s="160">
        <v>88</v>
      </c>
      <c r="F145" s="160">
        <v>109</v>
      </c>
      <c r="G145" s="160">
        <v>72</v>
      </c>
      <c r="H145" s="160">
        <v>126</v>
      </c>
      <c r="I145" s="175">
        <f t="shared" si="53"/>
        <v>0.75</v>
      </c>
      <c r="J145" s="178">
        <f t="shared" si="51"/>
        <v>54</v>
      </c>
      <c r="K145" s="161">
        <f t="shared" si="52"/>
        <v>1.4651673895601008E-3</v>
      </c>
    </row>
    <row r="146" spans="2:11" x14ac:dyDescent="0.25">
      <c r="B146" s="159" t="s">
        <v>131</v>
      </c>
      <c r="C146" s="160">
        <v>291</v>
      </c>
      <c r="D146" s="160">
        <v>0</v>
      </c>
      <c r="E146" s="160">
        <v>25</v>
      </c>
      <c r="F146" s="160">
        <v>58</v>
      </c>
      <c r="G146" s="160">
        <v>97</v>
      </c>
      <c r="H146" s="160">
        <v>101</v>
      </c>
      <c r="I146" s="175">
        <f t="shared" si="53"/>
        <v>4.1237113402061931E-2</v>
      </c>
      <c r="J146" s="178">
        <f t="shared" si="51"/>
        <v>4</v>
      </c>
      <c r="K146" s="161">
        <f t="shared" si="52"/>
        <v>1.174459574171192E-3</v>
      </c>
    </row>
    <row r="147" spans="2:11" x14ac:dyDescent="0.25">
      <c r="B147" s="164" t="s">
        <v>145</v>
      </c>
      <c r="C147" s="165">
        <f t="shared" ref="C147:H147" si="54">IFERROR(C139-SUM(C140:C146),"nd")</f>
        <v>1456</v>
      </c>
      <c r="D147" s="165">
        <f t="shared" si="54"/>
        <v>156</v>
      </c>
      <c r="E147" s="165">
        <f t="shared" si="54"/>
        <v>1397</v>
      </c>
      <c r="F147" s="165">
        <f t="shared" si="54"/>
        <v>1436</v>
      </c>
      <c r="G147" s="165">
        <f t="shared" si="54"/>
        <v>1673</v>
      </c>
      <c r="H147" s="165">
        <f t="shared" si="54"/>
        <v>1558</v>
      </c>
      <c r="I147" s="176">
        <f t="shared" si="53"/>
        <v>-6.8738792588164954E-2</v>
      </c>
      <c r="J147" s="179">
        <f t="shared" si="51"/>
        <v>-115</v>
      </c>
      <c r="K147" s="166">
        <f t="shared" si="52"/>
        <v>1.8116911055036804E-2</v>
      </c>
    </row>
    <row r="148" spans="2:11" x14ac:dyDescent="0.25">
      <c r="B148" s="151" t="s">
        <v>53</v>
      </c>
      <c r="C148" s="149"/>
      <c r="D148" s="149"/>
      <c r="E148" s="149"/>
      <c r="F148" s="149"/>
      <c r="G148" s="149"/>
      <c r="H148" s="149"/>
      <c r="I148" s="150"/>
      <c r="J148" s="150"/>
      <c r="K148" s="149"/>
    </row>
    <row r="149" spans="2:11" x14ac:dyDescent="0.25">
      <c r="B149" s="152" t="s">
        <v>68</v>
      </c>
      <c r="C149" s="172">
        <f t="shared" ref="C149:H149" si="55">IFERROR(C150+C153,"nd")</f>
        <v>777</v>
      </c>
      <c r="D149" s="172">
        <f t="shared" si="55"/>
        <v>62</v>
      </c>
      <c r="E149" s="172">
        <f t="shared" si="55"/>
        <v>2523</v>
      </c>
      <c r="F149" s="172">
        <f t="shared" si="55"/>
        <v>1124</v>
      </c>
      <c r="G149" s="172">
        <f t="shared" si="55"/>
        <v>4581</v>
      </c>
      <c r="H149" s="172">
        <f t="shared" si="55"/>
        <v>4275</v>
      </c>
      <c r="I149" s="173">
        <f>IFERROR(H149/G149-1,"-")</f>
        <v>-6.6797642436149274E-2</v>
      </c>
      <c r="J149" s="172">
        <f>IFERROR(H149-G149,"-")</f>
        <v>-306</v>
      </c>
      <c r="K149" s="173">
        <f>IFERROR(H149/H$9,"-")</f>
        <v>4.9711036431503423E-2</v>
      </c>
    </row>
    <row r="150" spans="2:11" x14ac:dyDescent="0.25">
      <c r="B150" s="155" t="s">
        <v>97</v>
      </c>
      <c r="C150" s="156">
        <v>124</v>
      </c>
      <c r="D150" s="156">
        <v>13</v>
      </c>
      <c r="E150" s="156">
        <v>237</v>
      </c>
      <c r="F150" s="156">
        <v>121</v>
      </c>
      <c r="G150" s="156">
        <v>330</v>
      </c>
      <c r="H150" s="156">
        <v>210</v>
      </c>
      <c r="I150" s="174">
        <f>IFERROR(H150/G150-1,"-")</f>
        <v>-0.36363636363636365</v>
      </c>
      <c r="J150" s="177">
        <f t="shared" ref="J150:J161" si="56">IFERROR(H150-G150,"-")</f>
        <v>-120</v>
      </c>
      <c r="K150" s="157">
        <f t="shared" ref="K150:K161" si="57">IFERROR(H150/H$9,"-")</f>
        <v>2.4419456492668348E-3</v>
      </c>
    </row>
    <row r="151" spans="2:11" x14ac:dyDescent="0.25">
      <c r="B151" s="159" t="s">
        <v>103</v>
      </c>
      <c r="C151" s="160">
        <v>102</v>
      </c>
      <c r="D151" s="160">
        <v>3</v>
      </c>
      <c r="E151" s="160">
        <v>214</v>
      </c>
      <c r="F151" s="160">
        <v>43</v>
      </c>
      <c r="G151" s="160">
        <v>255</v>
      </c>
      <c r="H151" s="160">
        <v>153</v>
      </c>
      <c r="I151" s="175">
        <f>IFERROR(H151/G151-1,"-")</f>
        <v>-0.4</v>
      </c>
      <c r="J151" s="178">
        <f t="shared" si="56"/>
        <v>-102</v>
      </c>
      <c r="K151" s="161">
        <f t="shared" si="57"/>
        <v>1.7791318301801225E-3</v>
      </c>
    </row>
    <row r="152" spans="2:11" x14ac:dyDescent="0.25">
      <c r="B152" s="159" t="s">
        <v>100</v>
      </c>
      <c r="C152" s="160">
        <v>22</v>
      </c>
      <c r="D152" s="160">
        <v>10</v>
      </c>
      <c r="E152" s="160">
        <v>23</v>
      </c>
      <c r="F152" s="160">
        <v>78</v>
      </c>
      <c r="G152" s="160">
        <v>75</v>
      </c>
      <c r="H152" s="160">
        <v>57</v>
      </c>
      <c r="I152" s="175">
        <f>IFERROR(H152/G152-1,"-")</f>
        <v>-0.24</v>
      </c>
      <c r="J152" s="178">
        <f t="shared" si="56"/>
        <v>-18</v>
      </c>
      <c r="K152" s="161">
        <f t="shared" si="57"/>
        <v>6.6281381908671235E-4</v>
      </c>
    </row>
    <row r="153" spans="2:11" x14ac:dyDescent="0.25">
      <c r="B153" s="155" t="s">
        <v>107</v>
      </c>
      <c r="C153" s="156">
        <v>653</v>
      </c>
      <c r="D153" s="156">
        <v>49</v>
      </c>
      <c r="E153" s="156">
        <v>2286</v>
      </c>
      <c r="F153" s="156">
        <v>1003</v>
      </c>
      <c r="G153" s="156">
        <v>4251</v>
      </c>
      <c r="H153" s="156">
        <v>4065</v>
      </c>
      <c r="I153" s="174">
        <f>IFERROR(H153/G153-1,"-")</f>
        <v>-4.3754410726887794E-2</v>
      </c>
      <c r="J153" s="177">
        <f t="shared" si="56"/>
        <v>-186</v>
      </c>
      <c r="K153" s="157">
        <f t="shared" si="57"/>
        <v>4.7269090782236588E-2</v>
      </c>
    </row>
    <row r="154" spans="2:11" x14ac:dyDescent="0.25">
      <c r="B154" s="159" t="s">
        <v>110</v>
      </c>
      <c r="C154" s="160">
        <v>149</v>
      </c>
      <c r="D154" s="160">
        <v>4</v>
      </c>
      <c r="E154" s="160">
        <v>1197</v>
      </c>
      <c r="F154" s="160">
        <v>145</v>
      </c>
      <c r="G154" s="160">
        <v>2124</v>
      </c>
      <c r="H154" s="160">
        <v>1993</v>
      </c>
      <c r="I154" s="175">
        <f t="shared" ref="I154:I161" si="58">IFERROR(H154/G154-1,"-")</f>
        <v>-6.1676082862523574E-2</v>
      </c>
      <c r="J154" s="178">
        <f t="shared" si="56"/>
        <v>-131</v>
      </c>
      <c r="K154" s="161">
        <f t="shared" si="57"/>
        <v>2.3175227042803819E-2</v>
      </c>
    </row>
    <row r="155" spans="2:11" x14ac:dyDescent="0.25">
      <c r="B155" s="159" t="s">
        <v>113</v>
      </c>
      <c r="C155" s="160">
        <v>170</v>
      </c>
      <c r="D155" s="160">
        <v>20</v>
      </c>
      <c r="E155" s="160">
        <v>105</v>
      </c>
      <c r="F155" s="160">
        <v>315</v>
      </c>
      <c r="G155" s="160">
        <v>390</v>
      </c>
      <c r="H155" s="160">
        <v>252</v>
      </c>
      <c r="I155" s="175">
        <f t="shared" si="58"/>
        <v>-0.35384615384615381</v>
      </c>
      <c r="J155" s="178">
        <f t="shared" si="56"/>
        <v>-138</v>
      </c>
      <c r="K155" s="161">
        <f t="shared" si="57"/>
        <v>2.9303347791202017E-3</v>
      </c>
    </row>
    <row r="156" spans="2:11" x14ac:dyDescent="0.25">
      <c r="B156" s="159" t="s">
        <v>116</v>
      </c>
      <c r="C156" s="160">
        <v>28</v>
      </c>
      <c r="D156" s="160">
        <v>1</v>
      </c>
      <c r="E156" s="160">
        <v>6</v>
      </c>
      <c r="F156" s="160">
        <v>63</v>
      </c>
      <c r="G156" s="160">
        <v>60</v>
      </c>
      <c r="H156" s="160">
        <v>108</v>
      </c>
      <c r="I156" s="175">
        <f t="shared" si="58"/>
        <v>0.8</v>
      </c>
      <c r="J156" s="178">
        <f t="shared" si="56"/>
        <v>48</v>
      </c>
      <c r="K156" s="161">
        <f t="shared" si="57"/>
        <v>1.2558577624800864E-3</v>
      </c>
    </row>
    <row r="157" spans="2:11" x14ac:dyDescent="0.25">
      <c r="B157" s="159" t="s">
        <v>123</v>
      </c>
      <c r="C157" s="160">
        <v>8</v>
      </c>
      <c r="D157" s="160">
        <v>0</v>
      </c>
      <c r="E157" s="160">
        <v>577</v>
      </c>
      <c r="F157" s="160">
        <v>62</v>
      </c>
      <c r="G157" s="160">
        <v>261</v>
      </c>
      <c r="H157" s="160">
        <v>382</v>
      </c>
      <c r="I157" s="175">
        <f t="shared" si="58"/>
        <v>0.46360153256704972</v>
      </c>
      <c r="J157" s="178">
        <f t="shared" si="56"/>
        <v>121</v>
      </c>
      <c r="K157" s="161">
        <f t="shared" si="57"/>
        <v>4.4420154191425285E-3</v>
      </c>
    </row>
    <row r="158" spans="2:11" x14ac:dyDescent="0.25">
      <c r="B158" s="159" t="s">
        <v>119</v>
      </c>
      <c r="C158" s="160">
        <v>21</v>
      </c>
      <c r="D158" s="160">
        <v>2</v>
      </c>
      <c r="E158" s="160">
        <v>0</v>
      </c>
      <c r="F158" s="160">
        <v>71</v>
      </c>
      <c r="G158" s="160">
        <v>66</v>
      </c>
      <c r="H158" s="160">
        <v>11</v>
      </c>
      <c r="I158" s="175">
        <f t="shared" si="58"/>
        <v>-0.83333333333333337</v>
      </c>
      <c r="J158" s="178">
        <f t="shared" si="56"/>
        <v>-55</v>
      </c>
      <c r="K158" s="161">
        <f t="shared" si="57"/>
        <v>1.2791143877111992E-4</v>
      </c>
    </row>
    <row r="159" spans="2:11" x14ac:dyDescent="0.25">
      <c r="B159" s="159" t="s">
        <v>128</v>
      </c>
      <c r="C159" s="160">
        <v>55</v>
      </c>
      <c r="D159" s="160">
        <v>0</v>
      </c>
      <c r="E159" s="160">
        <v>132</v>
      </c>
      <c r="F159" s="160">
        <v>71</v>
      </c>
      <c r="G159" s="160">
        <v>102</v>
      </c>
      <c r="H159" s="160">
        <v>234</v>
      </c>
      <c r="I159" s="175">
        <f t="shared" si="58"/>
        <v>1.2941176470588234</v>
      </c>
      <c r="J159" s="178">
        <f t="shared" si="56"/>
        <v>132</v>
      </c>
      <c r="K159" s="161">
        <f t="shared" si="57"/>
        <v>2.7210251520401875E-3</v>
      </c>
    </row>
    <row r="160" spans="2:11" x14ac:dyDescent="0.25">
      <c r="B160" s="159" t="s">
        <v>131</v>
      </c>
      <c r="C160" s="160">
        <v>14</v>
      </c>
      <c r="D160" s="160">
        <v>0</v>
      </c>
      <c r="E160" s="160">
        <v>138</v>
      </c>
      <c r="F160" s="160">
        <v>8</v>
      </c>
      <c r="G160" s="160">
        <v>502</v>
      </c>
      <c r="H160" s="160">
        <v>452</v>
      </c>
      <c r="I160" s="175">
        <f t="shared" si="58"/>
        <v>-9.9601593625498031E-2</v>
      </c>
      <c r="J160" s="178">
        <f t="shared" si="56"/>
        <v>-50</v>
      </c>
      <c r="K160" s="161">
        <f t="shared" si="57"/>
        <v>5.2559973022314735E-3</v>
      </c>
    </row>
    <row r="161" spans="2:11" x14ac:dyDescent="0.25">
      <c r="B161" s="164" t="s">
        <v>145</v>
      </c>
      <c r="C161" s="165">
        <f t="shared" ref="C161:H161" si="59">IFERROR(C153-SUM(C154:C160),"nd")</f>
        <v>208</v>
      </c>
      <c r="D161" s="165">
        <f t="shared" si="59"/>
        <v>22</v>
      </c>
      <c r="E161" s="165">
        <f t="shared" si="59"/>
        <v>131</v>
      </c>
      <c r="F161" s="165">
        <f t="shared" si="59"/>
        <v>268</v>
      </c>
      <c r="G161" s="165">
        <f t="shared" si="59"/>
        <v>746</v>
      </c>
      <c r="H161" s="165">
        <f t="shared" si="59"/>
        <v>633</v>
      </c>
      <c r="I161" s="176">
        <f t="shared" si="58"/>
        <v>-0.15147453083109919</v>
      </c>
      <c r="J161" s="179">
        <f t="shared" si="56"/>
        <v>-113</v>
      </c>
      <c r="K161" s="166">
        <f t="shared" si="57"/>
        <v>7.3607218856471734E-3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414-D5C7-4C85-ADD9-2C16B9D6C539}">
  <sheetPr codeName="Hoja18"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39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6" customHeight="1" x14ac:dyDescent="0.25"/>
    <row r="5" spans="1:25" ht="15.75" x14ac:dyDescent="0.25">
      <c r="B5" s="180"/>
      <c r="C5" s="294" t="s">
        <v>62</v>
      </c>
      <c r="D5" s="295"/>
      <c r="E5" s="295"/>
      <c r="F5" s="295"/>
      <c r="G5" s="295"/>
      <c r="H5" s="295"/>
      <c r="I5" s="295"/>
      <c r="J5" s="295"/>
      <c r="K5" s="294" t="s">
        <v>61</v>
      </c>
      <c r="L5" s="295"/>
      <c r="M5" s="295"/>
      <c r="N5" s="295"/>
      <c r="O5" s="295"/>
      <c r="P5" s="295"/>
      <c r="Q5" s="295"/>
      <c r="R5" s="295"/>
      <c r="S5" s="294" t="s">
        <v>137</v>
      </c>
      <c r="T5" s="295"/>
      <c r="U5" s="295"/>
      <c r="V5" s="295"/>
      <c r="W5" s="295"/>
      <c r="X5" s="295"/>
      <c r="Y5" s="295"/>
    </row>
    <row r="6" spans="1:25" s="142" customFormat="1" ht="72" customHeight="1" x14ac:dyDescent="0.25">
      <c r="B6" s="143"/>
      <c r="C6" s="168" t="s">
        <v>311</v>
      </c>
      <c r="D6" s="168" t="s">
        <v>312</v>
      </c>
      <c r="E6" s="168" t="s">
        <v>313</v>
      </c>
      <c r="F6" s="168" t="s">
        <v>314</v>
      </c>
      <c r="G6" s="168" t="s">
        <v>315</v>
      </c>
      <c r="H6" s="168" t="s">
        <v>316</v>
      </c>
      <c r="I6" s="169" t="str">
        <f>CONCATENATE("var. ",RIGHT(H6,2),"/",RIGHT(G6,2))</f>
        <v>var. 25/24</v>
      </c>
      <c r="J6" s="169" t="str">
        <f>CONCATENATE("Cuota s/ total lugares de residencia ",RIGHT(H6,4))</f>
        <v>Cuota s/ total lugares de residencia 2025</v>
      </c>
      <c r="K6" s="168" t="s">
        <v>311</v>
      </c>
      <c r="L6" s="168" t="s">
        <v>312</v>
      </c>
      <c r="M6" s="168" t="s">
        <v>313</v>
      </c>
      <c r="N6" s="168" t="s">
        <v>314</v>
      </c>
      <c r="O6" s="168" t="s">
        <v>315</v>
      </c>
      <c r="P6" s="168" t="s">
        <v>316</v>
      </c>
      <c r="Q6" s="169" t="str">
        <f>CONCATENATE("var. ",RIGHT(P6,2),"/",RIGHT(O6,2))</f>
        <v>var. 25/24</v>
      </c>
      <c r="R6" s="169" t="str">
        <f>CONCATENATE("Cuota s/ total lugares de residencia ",RIGHT(P6,4))</f>
        <v>Cuota s/ total lugares de residencia 2025</v>
      </c>
      <c r="S6" s="168" t="s">
        <v>311</v>
      </c>
      <c r="T6" s="168" t="s">
        <v>313</v>
      </c>
      <c r="U6" s="168" t="s">
        <v>314</v>
      </c>
      <c r="V6" s="168" t="s">
        <v>315</v>
      </c>
      <c r="W6" s="168" t="s">
        <v>316</v>
      </c>
      <c r="X6" s="169" t="str">
        <f>CONCATENATE("var. ",RIGHT(W6,2),"/",RIGHT(V6,2))</f>
        <v>var. 25/24</v>
      </c>
      <c r="Y6" s="169" t="str">
        <f>CONCATENATE("Cuota s/ total lugares de residencia ",RIGHT(W6,4))</f>
        <v>Cuota s/ total lugares de residencia 2025</v>
      </c>
    </row>
    <row r="7" spans="1:25" x14ac:dyDescent="0.25">
      <c r="A7" s="1"/>
      <c r="B7" s="148" t="s">
        <v>43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x14ac:dyDescent="0.25">
      <c r="A8" s="1"/>
      <c r="B8" s="152" t="s">
        <v>68</v>
      </c>
      <c r="C8" s="172">
        <f t="shared" ref="C8:H8" si="0">C9+C12</f>
        <v>59717</v>
      </c>
      <c r="D8" s="172">
        <f t="shared" si="0"/>
        <v>9452</v>
      </c>
      <c r="E8" s="172">
        <f t="shared" si="0"/>
        <v>37300</v>
      </c>
      <c r="F8" s="172">
        <f t="shared" si="0"/>
        <v>59970</v>
      </c>
      <c r="G8" s="172">
        <f t="shared" si="0"/>
        <v>56945</v>
      </c>
      <c r="H8" s="172">
        <f t="shared" si="0"/>
        <v>64075</v>
      </c>
      <c r="I8" s="173">
        <f>IFERROR(H8/G8-1,"-")</f>
        <v>0.12520853455088243</v>
      </c>
      <c r="J8" s="173">
        <f t="shared" ref="J8:J20" si="1">H8/H$8</f>
        <v>1</v>
      </c>
      <c r="K8" s="172">
        <f t="shared" ref="K8:P8" si="2">K9+K12</f>
        <v>233512</v>
      </c>
      <c r="L8" s="172">
        <f t="shared" si="2"/>
        <v>26219</v>
      </c>
      <c r="M8" s="172">
        <f t="shared" si="2"/>
        <v>174422</v>
      </c>
      <c r="N8" s="172">
        <f t="shared" si="2"/>
        <v>263189</v>
      </c>
      <c r="O8" s="172">
        <f t="shared" si="2"/>
        <v>271495</v>
      </c>
      <c r="P8" s="172">
        <f t="shared" si="2"/>
        <v>272390</v>
      </c>
      <c r="Q8" s="173">
        <f>IFERROR(P8/O8-1,"-")</f>
        <v>3.2965616309692525E-3</v>
      </c>
      <c r="R8" s="173">
        <f t="shared" ref="R8:R20" si="3">P8/P$8</f>
        <v>1</v>
      </c>
      <c r="S8" s="172">
        <f>S9+S12</f>
        <v>293229</v>
      </c>
      <c r="T8" s="172">
        <f>T9+T12</f>
        <v>211722</v>
      </c>
      <c r="U8" s="172">
        <f>U9+U12</f>
        <v>323159</v>
      </c>
      <c r="V8" s="172">
        <f>V9+V12</f>
        <v>328440</v>
      </c>
      <c r="W8" s="172">
        <f>W9+W12</f>
        <v>336465</v>
      </c>
      <c r="X8" s="173">
        <f>IFERROR(W8/V8-1,"-")</f>
        <v>2.4433686518085418E-2</v>
      </c>
      <c r="Y8" s="173">
        <f>W8/W$8</f>
        <v>1</v>
      </c>
    </row>
    <row r="9" spans="1:25" x14ac:dyDescent="0.25">
      <c r="A9" s="1"/>
      <c r="B9" s="155" t="s">
        <v>97</v>
      </c>
      <c r="C9" s="156">
        <v>12261</v>
      </c>
      <c r="D9" s="156">
        <v>4012</v>
      </c>
      <c r="E9" s="156">
        <v>7444</v>
      </c>
      <c r="F9" s="156">
        <v>13886</v>
      </c>
      <c r="G9" s="156">
        <v>11464</v>
      </c>
      <c r="H9" s="156">
        <v>11473</v>
      </c>
      <c r="I9" s="157">
        <f>IFERROR(H9/G9-1,"-")</f>
        <v>7.8506629448704679E-4</v>
      </c>
      <c r="J9" s="157">
        <f t="shared" si="1"/>
        <v>0.1790557939914163</v>
      </c>
      <c r="K9" s="156">
        <v>36968</v>
      </c>
      <c r="L9" s="156">
        <v>12750</v>
      </c>
      <c r="M9" s="156">
        <v>29777</v>
      </c>
      <c r="N9" s="156">
        <v>41391</v>
      </c>
      <c r="O9" s="156">
        <v>36824</v>
      </c>
      <c r="P9" s="156">
        <v>38016</v>
      </c>
      <c r="Q9" s="157">
        <f>IFERROR(P9/O9-1,"-")</f>
        <v>3.2370193352161625E-2</v>
      </c>
      <c r="R9" s="157">
        <f t="shared" si="3"/>
        <v>0.13956459488233783</v>
      </c>
      <c r="S9" s="156">
        <v>49229</v>
      </c>
      <c r="T9" s="156">
        <v>37221</v>
      </c>
      <c r="U9" s="156">
        <v>55277</v>
      </c>
      <c r="V9" s="156">
        <v>48288</v>
      </c>
      <c r="W9" s="156">
        <v>49489</v>
      </c>
      <c r="X9" s="157">
        <f>IFERROR(W9/V9-1,"-")</f>
        <v>2.4871603711067003E-2</v>
      </c>
      <c r="Y9" s="157">
        <f>W9/W$8</f>
        <v>0.14708513515521673</v>
      </c>
    </row>
    <row r="10" spans="1:25" x14ac:dyDescent="0.25">
      <c r="A10" s="158"/>
      <c r="B10" s="159" t="s">
        <v>103</v>
      </c>
      <c r="C10" s="160">
        <v>5703</v>
      </c>
      <c r="D10" s="160">
        <v>2792</v>
      </c>
      <c r="E10" s="160">
        <v>3792</v>
      </c>
      <c r="F10" s="160">
        <v>7684</v>
      </c>
      <c r="G10" s="160">
        <v>5847</v>
      </c>
      <c r="H10" s="160">
        <v>5197</v>
      </c>
      <c r="I10" s="161">
        <f>IFERROR(H10/G10-1,"-")</f>
        <v>-0.11116812040362578</v>
      </c>
      <c r="J10" s="161">
        <f t="shared" si="1"/>
        <v>8.1108076472883345E-2</v>
      </c>
      <c r="K10" s="160">
        <v>9372</v>
      </c>
      <c r="L10" s="160">
        <v>8930</v>
      </c>
      <c r="M10" s="160">
        <v>10777</v>
      </c>
      <c r="N10" s="160">
        <v>13560</v>
      </c>
      <c r="O10" s="160">
        <v>10957</v>
      </c>
      <c r="P10" s="160">
        <v>10154</v>
      </c>
      <c r="Q10" s="161">
        <f>IFERROR(P10/O10-1,"-")</f>
        <v>-7.328648352651268E-2</v>
      </c>
      <c r="R10" s="161">
        <f t="shared" si="3"/>
        <v>3.7277433092257423E-2</v>
      </c>
      <c r="S10" s="160">
        <v>15075</v>
      </c>
      <c r="T10" s="160">
        <v>14569</v>
      </c>
      <c r="U10" s="160">
        <v>21244</v>
      </c>
      <c r="V10" s="160">
        <v>16804</v>
      </c>
      <c r="W10" s="160">
        <v>15351</v>
      </c>
      <c r="X10" s="161">
        <f>IFERROR(W10/V10-1,"-")</f>
        <v>-8.6467507736253224E-2</v>
      </c>
      <c r="Y10" s="161">
        <f>W10/W$8</f>
        <v>4.5624359145824973E-2</v>
      </c>
    </row>
    <row r="11" spans="1:25" x14ac:dyDescent="0.25">
      <c r="A11" s="158"/>
      <c r="B11" s="159" t="s">
        <v>100</v>
      </c>
      <c r="C11" s="160">
        <v>6558</v>
      </c>
      <c r="D11" s="160">
        <v>1220</v>
      </c>
      <c r="E11" s="160">
        <v>3652</v>
      </c>
      <c r="F11" s="160">
        <v>6202</v>
      </c>
      <c r="G11" s="160">
        <v>5617</v>
      </c>
      <c r="H11" s="160">
        <v>6276</v>
      </c>
      <c r="I11" s="161">
        <f>IFERROR(H11/G11-1,"-")</f>
        <v>0.11732241410005351</v>
      </c>
      <c r="J11" s="161">
        <f t="shared" si="1"/>
        <v>9.794771751853297E-2</v>
      </c>
      <c r="K11" s="160">
        <v>27596</v>
      </c>
      <c r="L11" s="160">
        <v>3820</v>
      </c>
      <c r="M11" s="160">
        <v>19000</v>
      </c>
      <c r="N11" s="160">
        <v>27831</v>
      </c>
      <c r="O11" s="160">
        <v>25867</v>
      </c>
      <c r="P11" s="160">
        <v>27862</v>
      </c>
      <c r="Q11" s="161">
        <f>IFERROR(P11/O11-1,"-")</f>
        <v>7.7125294777129261E-2</v>
      </c>
      <c r="R11" s="161">
        <f t="shared" si="3"/>
        <v>0.10228716179008041</v>
      </c>
      <c r="S11" s="160">
        <v>34154</v>
      </c>
      <c r="T11" s="160">
        <v>22652</v>
      </c>
      <c r="U11" s="160">
        <v>34033</v>
      </c>
      <c r="V11" s="160">
        <v>31484</v>
      </c>
      <c r="W11" s="160">
        <v>34138</v>
      </c>
      <c r="X11" s="161">
        <f>IFERROR(W11/V11-1,"-")</f>
        <v>8.4296785668911189E-2</v>
      </c>
      <c r="Y11" s="161">
        <f>W11/W$8</f>
        <v>0.10146077600939177</v>
      </c>
    </row>
    <row r="12" spans="1:25" x14ac:dyDescent="0.25">
      <c r="A12" s="1"/>
      <c r="B12" s="155" t="s">
        <v>107</v>
      </c>
      <c r="C12" s="156">
        <v>47456</v>
      </c>
      <c r="D12" s="156">
        <v>5440</v>
      </c>
      <c r="E12" s="156">
        <v>29856</v>
      </c>
      <c r="F12" s="156">
        <v>46084</v>
      </c>
      <c r="G12" s="156">
        <v>45481</v>
      </c>
      <c r="H12" s="156">
        <v>52602</v>
      </c>
      <c r="I12" s="157">
        <f>IFERROR(H12/G12-1,"-")</f>
        <v>0.15657087575031325</v>
      </c>
      <c r="J12" s="157">
        <f t="shared" si="1"/>
        <v>0.82094420600858364</v>
      </c>
      <c r="K12" s="156">
        <v>196544</v>
      </c>
      <c r="L12" s="156">
        <v>13469</v>
      </c>
      <c r="M12" s="156">
        <v>144645</v>
      </c>
      <c r="N12" s="156">
        <v>221798</v>
      </c>
      <c r="O12" s="156">
        <v>234671</v>
      </c>
      <c r="P12" s="156">
        <v>234374</v>
      </c>
      <c r="Q12" s="157">
        <f>IFERROR(P12/O12-1,"-")</f>
        <v>-1.2656016295153893E-3</v>
      </c>
      <c r="R12" s="157">
        <f t="shared" si="3"/>
        <v>0.86043540511766214</v>
      </c>
      <c r="S12" s="156">
        <v>244000</v>
      </c>
      <c r="T12" s="156">
        <v>174501</v>
      </c>
      <c r="U12" s="156">
        <v>267882</v>
      </c>
      <c r="V12" s="156">
        <v>280152</v>
      </c>
      <c r="W12" s="156">
        <v>286976</v>
      </c>
      <c r="X12" s="157">
        <f>IFERROR(W12/V12-1,"-")</f>
        <v>2.4358205545560896E-2</v>
      </c>
      <c r="Y12" s="157">
        <f>W12/W$8</f>
        <v>0.85291486484478329</v>
      </c>
    </row>
    <row r="13" spans="1:25" s="56" customFormat="1" x14ac:dyDescent="0.25">
      <c r="B13" s="159" t="s">
        <v>110</v>
      </c>
      <c r="C13" s="160">
        <v>15299</v>
      </c>
      <c r="D13" s="160">
        <v>753</v>
      </c>
      <c r="E13" s="160">
        <v>7471</v>
      </c>
      <c r="F13" s="160">
        <v>13782</v>
      </c>
      <c r="G13" s="160">
        <v>14026</v>
      </c>
      <c r="H13" s="160">
        <v>16723</v>
      </c>
      <c r="I13" s="161">
        <f t="shared" ref="I13:I20" si="4">IFERROR(H13/G13-1,"-")</f>
        <v>0.19228575502637968</v>
      </c>
      <c r="J13" s="161">
        <f t="shared" si="1"/>
        <v>0.26099102614124076</v>
      </c>
      <c r="K13" s="160">
        <v>77320</v>
      </c>
      <c r="L13" s="160">
        <v>764</v>
      </c>
      <c r="M13" s="160">
        <v>48762</v>
      </c>
      <c r="N13" s="160">
        <v>84804</v>
      </c>
      <c r="O13" s="160">
        <v>95843</v>
      </c>
      <c r="P13" s="160">
        <v>97428</v>
      </c>
      <c r="Q13" s="161">
        <f t="shared" ref="Q13:Q20" si="5">IFERROR(P13/O13-1,"-")</f>
        <v>1.6537462308149786E-2</v>
      </c>
      <c r="R13" s="161">
        <f t="shared" si="3"/>
        <v>0.35767832886669848</v>
      </c>
      <c r="S13" s="160">
        <v>92619</v>
      </c>
      <c r="T13" s="160">
        <v>56233</v>
      </c>
      <c r="U13" s="160">
        <v>98586</v>
      </c>
      <c r="V13" s="160">
        <v>109869</v>
      </c>
      <c r="W13" s="160">
        <v>114151</v>
      </c>
      <c r="X13" s="161">
        <f t="shared" ref="X13:X20" si="6">IFERROR(W13/V13-1,"-")</f>
        <v>3.897368684524305E-2</v>
      </c>
      <c r="Y13" s="161">
        <f t="shared" ref="Y13:Y20" si="7">W13/W$8</f>
        <v>0.33926559969090397</v>
      </c>
    </row>
    <row r="14" spans="1:25" s="56" customFormat="1" x14ac:dyDescent="0.25">
      <c r="B14" s="159" t="s">
        <v>113</v>
      </c>
      <c r="C14" s="160">
        <v>7213</v>
      </c>
      <c r="D14" s="160">
        <v>1042</v>
      </c>
      <c r="E14" s="160">
        <v>4371</v>
      </c>
      <c r="F14" s="160">
        <v>6642</v>
      </c>
      <c r="G14" s="160">
        <v>7073</v>
      </c>
      <c r="H14" s="160">
        <v>7740</v>
      </c>
      <c r="I14" s="161">
        <f t="shared" si="4"/>
        <v>9.4302276261840845E-2</v>
      </c>
      <c r="J14" s="161">
        <f t="shared" si="1"/>
        <v>0.12079594225516972</v>
      </c>
      <c r="K14" s="160">
        <v>28594</v>
      </c>
      <c r="L14" s="160">
        <v>2082</v>
      </c>
      <c r="M14" s="160">
        <v>17354</v>
      </c>
      <c r="N14" s="160">
        <v>27467</v>
      </c>
      <c r="O14" s="160">
        <v>29897</v>
      </c>
      <c r="P14" s="160">
        <v>28415</v>
      </c>
      <c r="Q14" s="161">
        <f t="shared" si="5"/>
        <v>-4.9570190989062457E-2</v>
      </c>
      <c r="R14" s="161">
        <f t="shared" si="3"/>
        <v>0.10431733910936525</v>
      </c>
      <c r="S14" s="160">
        <v>35807</v>
      </c>
      <c r="T14" s="160">
        <v>21725</v>
      </c>
      <c r="U14" s="160">
        <v>34109</v>
      </c>
      <c r="V14" s="160">
        <v>36970</v>
      </c>
      <c r="W14" s="160">
        <v>36155</v>
      </c>
      <c r="X14" s="161">
        <f t="shared" si="6"/>
        <v>-2.2044901271301098E-2</v>
      </c>
      <c r="Y14" s="161">
        <f t="shared" si="7"/>
        <v>0.10745545599096488</v>
      </c>
    </row>
    <row r="15" spans="1:25" x14ac:dyDescent="0.25">
      <c r="A15" s="1"/>
      <c r="B15" s="159" t="s">
        <v>116</v>
      </c>
      <c r="C15" s="160">
        <v>2948</v>
      </c>
      <c r="D15" s="160">
        <v>1211</v>
      </c>
      <c r="E15" s="160">
        <v>1866</v>
      </c>
      <c r="F15" s="160">
        <v>2729</v>
      </c>
      <c r="G15" s="160">
        <v>2460</v>
      </c>
      <c r="H15" s="160">
        <v>3005</v>
      </c>
      <c r="I15" s="161">
        <f t="shared" si="4"/>
        <v>0.22154471544715437</v>
      </c>
      <c r="J15" s="161">
        <f t="shared" si="1"/>
        <v>4.6898166211470929E-2</v>
      </c>
      <c r="K15" s="160">
        <v>9455</v>
      </c>
      <c r="L15" s="160">
        <v>2654</v>
      </c>
      <c r="M15" s="160">
        <v>8222</v>
      </c>
      <c r="N15" s="160">
        <v>12368</v>
      </c>
      <c r="O15" s="160">
        <v>10526</v>
      </c>
      <c r="P15" s="160">
        <v>11127</v>
      </c>
      <c r="Q15" s="161">
        <f t="shared" si="5"/>
        <v>5.709671290138707E-2</v>
      </c>
      <c r="R15" s="161">
        <f t="shared" si="3"/>
        <v>4.084951723631558E-2</v>
      </c>
      <c r="S15" s="160">
        <v>12403</v>
      </c>
      <c r="T15" s="160">
        <v>10088</v>
      </c>
      <c r="U15" s="160">
        <v>15097</v>
      </c>
      <c r="V15" s="160">
        <v>12986</v>
      </c>
      <c r="W15" s="160">
        <v>14132</v>
      </c>
      <c r="X15" s="161">
        <f t="shared" si="6"/>
        <v>8.8248883412906265E-2</v>
      </c>
      <c r="Y15" s="161">
        <f t="shared" si="7"/>
        <v>4.2001396876346721E-2</v>
      </c>
    </row>
    <row r="16" spans="1:25" x14ac:dyDescent="0.25">
      <c r="A16" s="1"/>
      <c r="B16" s="159" t="s">
        <v>123</v>
      </c>
      <c r="C16" s="160">
        <v>1249</v>
      </c>
      <c r="D16" s="160">
        <v>42</v>
      </c>
      <c r="E16" s="160">
        <v>1626</v>
      </c>
      <c r="F16" s="160">
        <v>1541</v>
      </c>
      <c r="G16" s="160">
        <v>1347</v>
      </c>
      <c r="H16" s="160">
        <v>1650</v>
      </c>
      <c r="I16" s="161">
        <f t="shared" si="4"/>
        <v>0.22494432071269488</v>
      </c>
      <c r="J16" s="161">
        <f t="shared" si="1"/>
        <v>2.575107296137339E-2</v>
      </c>
      <c r="K16" s="160">
        <v>6290</v>
      </c>
      <c r="L16" s="160">
        <v>218</v>
      </c>
      <c r="M16" s="160">
        <v>8174</v>
      </c>
      <c r="N16" s="160">
        <v>8046</v>
      </c>
      <c r="O16" s="160">
        <v>8521</v>
      </c>
      <c r="P16" s="160">
        <v>7819</v>
      </c>
      <c r="Q16" s="161">
        <f t="shared" si="5"/>
        <v>-8.2384696631850773E-2</v>
      </c>
      <c r="R16" s="161">
        <f t="shared" si="3"/>
        <v>2.8705165387862989E-2</v>
      </c>
      <c r="S16" s="160">
        <v>7539</v>
      </c>
      <c r="T16" s="160">
        <v>9800</v>
      </c>
      <c r="U16" s="160">
        <v>9587</v>
      </c>
      <c r="V16" s="160">
        <v>9868</v>
      </c>
      <c r="W16" s="160">
        <v>9469</v>
      </c>
      <c r="X16" s="161">
        <f t="shared" si="6"/>
        <v>-4.043372517227406E-2</v>
      </c>
      <c r="Y16" s="161">
        <f t="shared" si="7"/>
        <v>2.8142600270459037E-2</v>
      </c>
    </row>
    <row r="17" spans="1:25" x14ac:dyDescent="0.25">
      <c r="A17" s="56"/>
      <c r="B17" s="159" t="s">
        <v>119</v>
      </c>
      <c r="C17" s="160">
        <v>894</v>
      </c>
      <c r="D17" s="160">
        <v>134</v>
      </c>
      <c r="E17" s="160">
        <v>763</v>
      </c>
      <c r="F17" s="160">
        <v>950</v>
      </c>
      <c r="G17" s="160">
        <v>1088</v>
      </c>
      <c r="H17" s="160">
        <v>1049</v>
      </c>
      <c r="I17" s="161">
        <f t="shared" si="4"/>
        <v>-3.5845588235294157E-2</v>
      </c>
      <c r="J17" s="161">
        <f t="shared" si="1"/>
        <v>1.6371439719079204E-2</v>
      </c>
      <c r="K17" s="160">
        <v>10298</v>
      </c>
      <c r="L17" s="160">
        <v>896</v>
      </c>
      <c r="M17" s="160">
        <v>9729</v>
      </c>
      <c r="N17" s="160">
        <v>10444</v>
      </c>
      <c r="O17" s="160">
        <v>10506</v>
      </c>
      <c r="P17" s="160">
        <v>9525</v>
      </c>
      <c r="Q17" s="161">
        <f t="shared" si="5"/>
        <v>-9.3375214163335274E-2</v>
      </c>
      <c r="R17" s="161">
        <f t="shared" si="3"/>
        <v>3.4968244061823119E-2</v>
      </c>
      <c r="S17" s="160">
        <v>11192</v>
      </c>
      <c r="T17" s="160">
        <v>10492</v>
      </c>
      <c r="U17" s="160">
        <v>11394</v>
      </c>
      <c r="V17" s="160">
        <v>11594</v>
      </c>
      <c r="W17" s="160">
        <v>10574</v>
      </c>
      <c r="X17" s="161">
        <f t="shared" si="6"/>
        <v>-8.7976539589442848E-2</v>
      </c>
      <c r="Y17" s="161">
        <f t="shared" si="7"/>
        <v>3.1426745723923739E-2</v>
      </c>
    </row>
    <row r="18" spans="1:25" x14ac:dyDescent="0.25">
      <c r="A18" s="56"/>
      <c r="B18" s="159" t="s">
        <v>128</v>
      </c>
      <c r="C18" s="160">
        <v>1291</v>
      </c>
      <c r="D18" s="160">
        <v>8</v>
      </c>
      <c r="E18" s="160">
        <v>772</v>
      </c>
      <c r="F18" s="160">
        <v>1094</v>
      </c>
      <c r="G18" s="160">
        <v>945</v>
      </c>
      <c r="H18" s="160">
        <v>846</v>
      </c>
      <c r="I18" s="161">
        <f t="shared" si="4"/>
        <v>-0.10476190476190472</v>
      </c>
      <c r="J18" s="161">
        <f t="shared" si="1"/>
        <v>1.3203277409285993E-2</v>
      </c>
      <c r="K18" s="160">
        <v>5584</v>
      </c>
      <c r="L18" s="160">
        <v>54</v>
      </c>
      <c r="M18" s="160">
        <v>4412</v>
      </c>
      <c r="N18" s="160">
        <v>7516</v>
      </c>
      <c r="O18" s="160">
        <v>5534</v>
      </c>
      <c r="P18" s="160">
        <v>4975</v>
      </c>
      <c r="Q18" s="161">
        <f t="shared" si="5"/>
        <v>-0.10101192627394295</v>
      </c>
      <c r="R18" s="161">
        <f t="shared" si="3"/>
        <v>1.8264253460112338E-2</v>
      </c>
      <c r="S18" s="160">
        <v>6875</v>
      </c>
      <c r="T18" s="160">
        <v>5184</v>
      </c>
      <c r="U18" s="160">
        <v>8610</v>
      </c>
      <c r="V18" s="160">
        <v>6479</v>
      </c>
      <c r="W18" s="160">
        <v>5821</v>
      </c>
      <c r="X18" s="161">
        <f t="shared" si="6"/>
        <v>-0.10155888254360246</v>
      </c>
      <c r="Y18" s="161">
        <f t="shared" si="7"/>
        <v>1.7300462158025352E-2</v>
      </c>
    </row>
    <row r="19" spans="1:25" x14ac:dyDescent="0.25">
      <c r="A19" s="56"/>
      <c r="B19" s="159" t="s">
        <v>131</v>
      </c>
      <c r="C19" s="160">
        <v>1310</v>
      </c>
      <c r="D19" s="160">
        <v>26</v>
      </c>
      <c r="E19" s="160">
        <v>550</v>
      </c>
      <c r="F19" s="160">
        <v>854</v>
      </c>
      <c r="G19" s="160">
        <v>525</v>
      </c>
      <c r="H19" s="160">
        <v>589</v>
      </c>
      <c r="I19" s="161">
        <f t="shared" si="4"/>
        <v>0.12190476190476196</v>
      </c>
      <c r="J19" s="161">
        <f t="shared" si="1"/>
        <v>9.1923527116660169E-3</v>
      </c>
      <c r="K19" s="160">
        <v>8491</v>
      </c>
      <c r="L19" s="160">
        <v>393</v>
      </c>
      <c r="M19" s="160">
        <v>3808</v>
      </c>
      <c r="N19" s="160">
        <v>7465</v>
      </c>
      <c r="O19" s="160">
        <v>7017</v>
      </c>
      <c r="P19" s="160">
        <v>5665</v>
      </c>
      <c r="Q19" s="161">
        <f t="shared" si="5"/>
        <v>-0.19267493230725385</v>
      </c>
      <c r="R19" s="161">
        <f t="shared" si="3"/>
        <v>2.0797386100811336E-2</v>
      </c>
      <c r="S19" s="160">
        <v>9801</v>
      </c>
      <c r="T19" s="160">
        <v>4358</v>
      </c>
      <c r="U19" s="160">
        <v>8319</v>
      </c>
      <c r="V19" s="160">
        <v>7542</v>
      </c>
      <c r="W19" s="160">
        <v>6254</v>
      </c>
      <c r="X19" s="161">
        <f t="shared" si="6"/>
        <v>-0.17077698223282944</v>
      </c>
      <c r="Y19" s="161">
        <f t="shared" si="7"/>
        <v>1.858737164341016E-2</v>
      </c>
    </row>
    <row r="20" spans="1:25" x14ac:dyDescent="0.25">
      <c r="A20" s="56"/>
      <c r="B20" s="164" t="s">
        <v>145</v>
      </c>
      <c r="C20" s="165">
        <f t="shared" ref="C20:H20" si="8">C12-SUM(C13:C19)</f>
        <v>17252</v>
      </c>
      <c r="D20" s="165">
        <f t="shared" si="8"/>
        <v>2224</v>
      </c>
      <c r="E20" s="165">
        <f t="shared" si="8"/>
        <v>12437</v>
      </c>
      <c r="F20" s="165">
        <f t="shared" si="8"/>
        <v>18492</v>
      </c>
      <c r="G20" s="165">
        <f t="shared" si="8"/>
        <v>18017</v>
      </c>
      <c r="H20" s="165">
        <f t="shared" si="8"/>
        <v>21000</v>
      </c>
      <c r="I20" s="166">
        <f t="shared" si="4"/>
        <v>0.16556585447077765</v>
      </c>
      <c r="J20" s="166">
        <f t="shared" si="1"/>
        <v>0.32774092859929771</v>
      </c>
      <c r="K20" s="165">
        <f t="shared" ref="K20:P20" si="9">K12-SUM(K13:K19)</f>
        <v>50512</v>
      </c>
      <c r="L20" s="165">
        <f t="shared" si="9"/>
        <v>6408</v>
      </c>
      <c r="M20" s="165">
        <f t="shared" si="9"/>
        <v>44184</v>
      </c>
      <c r="N20" s="165">
        <f t="shared" si="9"/>
        <v>63688</v>
      </c>
      <c r="O20" s="165">
        <f t="shared" si="9"/>
        <v>66827</v>
      </c>
      <c r="P20" s="165">
        <f t="shared" si="9"/>
        <v>69420</v>
      </c>
      <c r="Q20" s="166">
        <f t="shared" si="5"/>
        <v>3.8801681954898415E-2</v>
      </c>
      <c r="R20" s="166">
        <f t="shared" si="3"/>
        <v>0.25485517089467308</v>
      </c>
      <c r="S20" s="165">
        <f>S12-SUM(S13:S19)</f>
        <v>67764</v>
      </c>
      <c r="T20" s="165">
        <f>T12-SUM(T13:T19)</f>
        <v>56621</v>
      </c>
      <c r="U20" s="165">
        <f>U12-SUM(U13:U19)</f>
        <v>82180</v>
      </c>
      <c r="V20" s="165">
        <f>V12-SUM(V13:V19)</f>
        <v>84844</v>
      </c>
      <c r="W20" s="165">
        <f>W12-SUM(W13:W19)</f>
        <v>90420</v>
      </c>
      <c r="X20" s="166">
        <f t="shared" si="6"/>
        <v>6.5720616661166353E-2</v>
      </c>
      <c r="Y20" s="166">
        <f t="shared" si="7"/>
        <v>0.26873523249074943</v>
      </c>
    </row>
    <row r="21" spans="1:25" x14ac:dyDescent="0.25">
      <c r="A21" s="56"/>
      <c r="B21" s="151" t="s">
        <v>44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</row>
    <row r="22" spans="1:25" x14ac:dyDescent="0.25">
      <c r="A22" s="56"/>
      <c r="B22" s="152" t="s">
        <v>68</v>
      </c>
      <c r="C22" s="172">
        <f t="shared" ref="C22:H22" si="10">C23+C26</f>
        <v>14057</v>
      </c>
      <c r="D22" s="172">
        <f t="shared" si="10"/>
        <v>505</v>
      </c>
      <c r="E22" s="172">
        <f t="shared" si="10"/>
        <v>8743</v>
      </c>
      <c r="F22" s="172">
        <f t="shared" si="10"/>
        <v>13938</v>
      </c>
      <c r="G22" s="172">
        <f t="shared" si="10"/>
        <v>11745</v>
      </c>
      <c r="H22" s="172">
        <f t="shared" si="10"/>
        <v>12293</v>
      </c>
      <c r="I22" s="173">
        <f>IFERROR(H22/G22-1,"-")</f>
        <v>4.665815240527893E-2</v>
      </c>
      <c r="J22" s="173">
        <f t="shared" ref="J22:J34" si="11">H22/H$8</f>
        <v>0.19185329691767461</v>
      </c>
      <c r="K22" s="172">
        <f t="shared" ref="K22:P22" si="12">K23+K26</f>
        <v>97322</v>
      </c>
      <c r="L22" s="172">
        <f t="shared" si="12"/>
        <v>11597</v>
      </c>
      <c r="M22" s="172">
        <f t="shared" si="12"/>
        <v>77462</v>
      </c>
      <c r="N22" s="172">
        <f t="shared" si="12"/>
        <v>102022</v>
      </c>
      <c r="O22" s="172">
        <f t="shared" si="12"/>
        <v>111169</v>
      </c>
      <c r="P22" s="172">
        <f t="shared" si="12"/>
        <v>108553</v>
      </c>
      <c r="Q22" s="173">
        <f>IFERROR(P22/O22-1,"-")</f>
        <v>-2.3531739963479015E-2</v>
      </c>
      <c r="R22" s="173">
        <f t="shared" ref="R22:R34" si="13">P22/P$8</f>
        <v>0.39852050368956277</v>
      </c>
      <c r="S22" s="172">
        <f>S23+S26</f>
        <v>111379</v>
      </c>
      <c r="T22" s="172">
        <f>T23+T26</f>
        <v>86205</v>
      </c>
      <c r="U22" s="172">
        <f>U23+U26</f>
        <v>115960</v>
      </c>
      <c r="V22" s="172">
        <f>V23+V26</f>
        <v>122914</v>
      </c>
      <c r="W22" s="172">
        <f>W23+W26</f>
        <v>120846</v>
      </c>
      <c r="X22" s="173">
        <f>IFERROR(W22/V22-1,"-")</f>
        <v>-1.6824771791659199E-2</v>
      </c>
      <c r="Y22" s="173">
        <f>W22/W$8</f>
        <v>0.35916365743836653</v>
      </c>
    </row>
    <row r="23" spans="1:25" x14ac:dyDescent="0.25">
      <c r="A23" s="56"/>
      <c r="B23" s="155" t="s">
        <v>97</v>
      </c>
      <c r="C23" s="156">
        <v>637</v>
      </c>
      <c r="D23" s="156">
        <v>2</v>
      </c>
      <c r="E23" s="156">
        <v>505</v>
      </c>
      <c r="F23" s="156">
        <v>699</v>
      </c>
      <c r="G23" s="156">
        <v>299</v>
      </c>
      <c r="H23" s="156">
        <v>380</v>
      </c>
      <c r="I23" s="157">
        <f>IFERROR(H23/G23-1,"-")</f>
        <v>0.27090301003344486</v>
      </c>
      <c r="J23" s="157">
        <f t="shared" si="11"/>
        <v>5.9305501365587206E-3</v>
      </c>
      <c r="K23" s="156">
        <v>6776</v>
      </c>
      <c r="L23" s="156">
        <v>5170</v>
      </c>
      <c r="M23" s="156">
        <v>7522</v>
      </c>
      <c r="N23" s="156">
        <v>6465</v>
      </c>
      <c r="O23" s="156">
        <v>5677</v>
      </c>
      <c r="P23" s="156">
        <v>5014</v>
      </c>
      <c r="Q23" s="157">
        <f>IFERROR(P23/O23-1,"-")</f>
        <v>-0.11678703540602431</v>
      </c>
      <c r="R23" s="157">
        <f t="shared" si="13"/>
        <v>1.8407430522412716E-2</v>
      </c>
      <c r="S23" s="156">
        <v>7413</v>
      </c>
      <c r="T23" s="156">
        <v>8027</v>
      </c>
      <c r="U23" s="156">
        <v>7164</v>
      </c>
      <c r="V23" s="156">
        <v>5976</v>
      </c>
      <c r="W23" s="156">
        <v>5394</v>
      </c>
      <c r="X23" s="157">
        <f>IFERROR(W23/V23-1,"-")</f>
        <v>-9.7389558232931717E-2</v>
      </c>
      <c r="Y23" s="157">
        <f>W23/W$8</f>
        <v>1.6031385136641256E-2</v>
      </c>
    </row>
    <row r="24" spans="1:25" x14ac:dyDescent="0.25">
      <c r="A24" s="56"/>
      <c r="B24" s="159" t="s">
        <v>103</v>
      </c>
      <c r="C24" s="160">
        <v>391</v>
      </c>
      <c r="D24" s="160">
        <v>2</v>
      </c>
      <c r="E24" s="160">
        <v>212</v>
      </c>
      <c r="F24" s="160">
        <v>349</v>
      </c>
      <c r="G24" s="160">
        <v>57</v>
      </c>
      <c r="H24" s="160">
        <v>123</v>
      </c>
      <c r="I24" s="161">
        <f>IFERROR(H24/G24-1,"-")</f>
        <v>1.1578947368421053</v>
      </c>
      <c r="J24" s="161">
        <f t="shared" si="11"/>
        <v>1.9196254389387437E-3</v>
      </c>
      <c r="K24" s="160">
        <v>2578</v>
      </c>
      <c r="L24" s="160">
        <v>3678</v>
      </c>
      <c r="M24" s="160">
        <v>3414</v>
      </c>
      <c r="N24" s="160">
        <v>2322</v>
      </c>
      <c r="O24" s="160">
        <v>1663</v>
      </c>
      <c r="P24" s="160">
        <v>1588</v>
      </c>
      <c r="Q24" s="161">
        <f>IFERROR(P24/O24-1,"-")</f>
        <v>-4.5099218280216458E-2</v>
      </c>
      <c r="R24" s="161">
        <f t="shared" si="13"/>
        <v>5.8298762803333454E-3</v>
      </c>
      <c r="S24" s="160">
        <v>2969</v>
      </c>
      <c r="T24" s="160">
        <v>3626</v>
      </c>
      <c r="U24" s="160">
        <v>2671</v>
      </c>
      <c r="V24" s="160">
        <v>1720</v>
      </c>
      <c r="W24" s="160">
        <v>1711</v>
      </c>
      <c r="X24" s="161">
        <f>IFERROR(W24/V24-1,"-")</f>
        <v>-5.2325581395349374E-3</v>
      </c>
      <c r="Y24" s="161">
        <f>W24/W$8</f>
        <v>5.0852243175367427E-3</v>
      </c>
    </row>
    <row r="25" spans="1:25" x14ac:dyDescent="0.25">
      <c r="A25" s="56"/>
      <c r="B25" s="159" t="s">
        <v>100</v>
      </c>
      <c r="C25" s="160">
        <v>246</v>
      </c>
      <c r="D25" s="160">
        <v>0</v>
      </c>
      <c r="E25" s="160">
        <v>293</v>
      </c>
      <c r="F25" s="160">
        <v>350</v>
      </c>
      <c r="G25" s="160">
        <v>242</v>
      </c>
      <c r="H25" s="160">
        <v>257</v>
      </c>
      <c r="I25" s="161">
        <f>IFERROR(H25/G25-1,"-")</f>
        <v>6.198347107438007E-2</v>
      </c>
      <c r="J25" s="161">
        <f t="shared" si="11"/>
        <v>4.0109246976199765E-3</v>
      </c>
      <c r="K25" s="160">
        <v>4198</v>
      </c>
      <c r="L25" s="160">
        <v>1492</v>
      </c>
      <c r="M25" s="160">
        <v>4108</v>
      </c>
      <c r="N25" s="160">
        <v>4143</v>
      </c>
      <c r="O25" s="160">
        <v>4014</v>
      </c>
      <c r="P25" s="160">
        <v>3426</v>
      </c>
      <c r="Q25" s="161">
        <f>IFERROR(P25/O25-1,"-")</f>
        <v>-0.14648729446935727</v>
      </c>
      <c r="R25" s="161">
        <f t="shared" si="13"/>
        <v>1.2577554242079372E-2</v>
      </c>
      <c r="S25" s="160">
        <v>4444</v>
      </c>
      <c r="T25" s="160">
        <v>4401</v>
      </c>
      <c r="U25" s="160">
        <v>4493</v>
      </c>
      <c r="V25" s="160">
        <v>4256</v>
      </c>
      <c r="W25" s="160">
        <v>3683</v>
      </c>
      <c r="X25" s="161">
        <f>IFERROR(W25/V25-1,"-")</f>
        <v>-0.13463345864661658</v>
      </c>
      <c r="Y25" s="161">
        <f>W25/W$8</f>
        <v>1.0946160819104513E-2</v>
      </c>
    </row>
    <row r="26" spans="1:25" x14ac:dyDescent="0.25">
      <c r="A26" s="56"/>
      <c r="B26" s="155" t="s">
        <v>107</v>
      </c>
      <c r="C26" s="156">
        <v>13420</v>
      </c>
      <c r="D26" s="156">
        <v>503</v>
      </c>
      <c r="E26" s="156">
        <v>8238</v>
      </c>
      <c r="F26" s="156">
        <v>13239</v>
      </c>
      <c r="G26" s="156">
        <v>11446</v>
      </c>
      <c r="H26" s="156">
        <v>11913</v>
      </c>
      <c r="I26" s="157">
        <f>IFERROR(H26/G26-1,"-")</f>
        <v>4.0800279573650178E-2</v>
      </c>
      <c r="J26" s="157">
        <f t="shared" si="11"/>
        <v>0.18592274678111587</v>
      </c>
      <c r="K26" s="156">
        <v>90546</v>
      </c>
      <c r="L26" s="156">
        <v>6427</v>
      </c>
      <c r="M26" s="156">
        <v>69940</v>
      </c>
      <c r="N26" s="156">
        <v>95557</v>
      </c>
      <c r="O26" s="156">
        <v>105492</v>
      </c>
      <c r="P26" s="156">
        <v>103539</v>
      </c>
      <c r="Q26" s="157">
        <f>IFERROR(P26/O26-1,"-")</f>
        <v>-1.8513252189739537E-2</v>
      </c>
      <c r="R26" s="157">
        <f t="shared" si="13"/>
        <v>0.38011307316715004</v>
      </c>
      <c r="S26" s="156">
        <v>103966</v>
      </c>
      <c r="T26" s="156">
        <v>78178</v>
      </c>
      <c r="U26" s="156">
        <v>108796</v>
      </c>
      <c r="V26" s="156">
        <v>116938</v>
      </c>
      <c r="W26" s="156">
        <v>115452</v>
      </c>
      <c r="X26" s="157">
        <f>IFERROR(W26/V26-1,"-")</f>
        <v>-1.2707588636713507E-2</v>
      </c>
      <c r="Y26" s="157">
        <f>W26/W$8</f>
        <v>0.34313227230172527</v>
      </c>
    </row>
    <row r="27" spans="1:25" s="56" customFormat="1" x14ac:dyDescent="0.25">
      <c r="B27" s="159" t="s">
        <v>110</v>
      </c>
      <c r="C27" s="160">
        <v>5246</v>
      </c>
      <c r="D27" s="160">
        <v>0</v>
      </c>
      <c r="E27" s="160">
        <v>2254</v>
      </c>
      <c r="F27" s="160">
        <v>4876</v>
      </c>
      <c r="G27" s="160">
        <v>4621</v>
      </c>
      <c r="H27" s="160">
        <v>4701</v>
      </c>
      <c r="I27" s="161">
        <f t="shared" ref="I27:I34" si="14">IFERROR(H27/G27-1,"-")</f>
        <v>1.7312270071413005E-2</v>
      </c>
      <c r="J27" s="161">
        <f t="shared" si="11"/>
        <v>7.3367147873585642E-2</v>
      </c>
      <c r="K27" s="160">
        <v>39062</v>
      </c>
      <c r="L27" s="160">
        <v>397</v>
      </c>
      <c r="M27" s="160">
        <v>27906</v>
      </c>
      <c r="N27" s="160">
        <v>42509</v>
      </c>
      <c r="O27" s="160">
        <v>48516</v>
      </c>
      <c r="P27" s="160">
        <v>49313</v>
      </c>
      <c r="Q27" s="161">
        <f t="shared" ref="Q27:Q34" si="15">IFERROR(P27/O27-1,"-")</f>
        <v>1.6427570286091209E-2</v>
      </c>
      <c r="R27" s="161">
        <f t="shared" si="13"/>
        <v>0.18103821726201402</v>
      </c>
      <c r="S27" s="160">
        <v>44308</v>
      </c>
      <c r="T27" s="160">
        <v>30160</v>
      </c>
      <c r="U27" s="160">
        <v>47385</v>
      </c>
      <c r="V27" s="160">
        <v>53137</v>
      </c>
      <c r="W27" s="160">
        <v>54014</v>
      </c>
      <c r="X27" s="161">
        <f t="shared" ref="X27:X34" si="16">IFERROR(W27/V27-1,"-")</f>
        <v>1.6504507217193209E-2</v>
      </c>
      <c r="Y27" s="161">
        <f t="shared" ref="Y27:Y34" si="17">W27/W$8</f>
        <v>0.16053378508908803</v>
      </c>
    </row>
    <row r="28" spans="1:25" s="56" customFormat="1" x14ac:dyDescent="0.25">
      <c r="B28" s="159" t="s">
        <v>113</v>
      </c>
      <c r="C28" s="160">
        <v>2174</v>
      </c>
      <c r="D28" s="160">
        <v>10</v>
      </c>
      <c r="E28" s="160">
        <v>1506</v>
      </c>
      <c r="F28" s="160">
        <v>2280</v>
      </c>
      <c r="G28" s="160">
        <v>2071</v>
      </c>
      <c r="H28" s="160">
        <v>2191</v>
      </c>
      <c r="I28" s="161">
        <f t="shared" si="14"/>
        <v>5.7943022694350477E-2</v>
      </c>
      <c r="J28" s="161">
        <f t="shared" si="11"/>
        <v>3.4194303550526724E-2</v>
      </c>
      <c r="K28" s="160">
        <v>11144</v>
      </c>
      <c r="L28" s="160">
        <v>1168</v>
      </c>
      <c r="M28" s="160">
        <v>7439</v>
      </c>
      <c r="N28" s="160">
        <v>10381</v>
      </c>
      <c r="O28" s="160">
        <v>11321</v>
      </c>
      <c r="P28" s="160">
        <v>10758</v>
      </c>
      <c r="Q28" s="161">
        <f t="shared" si="15"/>
        <v>-4.973058917056794E-2</v>
      </c>
      <c r="R28" s="161">
        <f t="shared" si="13"/>
        <v>3.9494841954550462E-2</v>
      </c>
      <c r="S28" s="160">
        <v>13318</v>
      </c>
      <c r="T28" s="160">
        <v>8945</v>
      </c>
      <c r="U28" s="160">
        <v>12661</v>
      </c>
      <c r="V28" s="160">
        <v>13392</v>
      </c>
      <c r="W28" s="160">
        <v>12949</v>
      </c>
      <c r="X28" s="161">
        <f t="shared" si="16"/>
        <v>-3.3079450418160072E-2</v>
      </c>
      <c r="Y28" s="161">
        <f t="shared" si="17"/>
        <v>3.8485429390872752E-2</v>
      </c>
    </row>
    <row r="29" spans="1:25" x14ac:dyDescent="0.25">
      <c r="A29" s="56"/>
      <c r="B29" s="159" t="s">
        <v>116</v>
      </c>
      <c r="C29" s="160">
        <v>665</v>
      </c>
      <c r="D29" s="160">
        <v>442</v>
      </c>
      <c r="E29" s="160">
        <v>283</v>
      </c>
      <c r="F29" s="160">
        <v>342</v>
      </c>
      <c r="G29" s="160">
        <v>266</v>
      </c>
      <c r="H29" s="160">
        <v>330</v>
      </c>
      <c r="I29" s="161">
        <f t="shared" si="14"/>
        <v>0.24060150375939848</v>
      </c>
      <c r="J29" s="161">
        <f t="shared" si="11"/>
        <v>5.1502145922746783E-3</v>
      </c>
      <c r="K29" s="160">
        <v>3241</v>
      </c>
      <c r="L29" s="160">
        <v>852</v>
      </c>
      <c r="M29" s="160">
        <v>2800</v>
      </c>
      <c r="N29" s="160">
        <v>3339</v>
      </c>
      <c r="O29" s="160">
        <v>3146</v>
      </c>
      <c r="P29" s="160">
        <v>3030</v>
      </c>
      <c r="Q29" s="161">
        <f t="shared" si="15"/>
        <v>-3.6872218690400471E-2</v>
      </c>
      <c r="R29" s="161">
        <f t="shared" si="13"/>
        <v>1.1123756378721686E-2</v>
      </c>
      <c r="S29" s="160">
        <v>3906</v>
      </c>
      <c r="T29" s="160">
        <v>3083</v>
      </c>
      <c r="U29" s="160">
        <v>3681</v>
      </c>
      <c r="V29" s="160">
        <v>3412</v>
      </c>
      <c r="W29" s="160">
        <v>3360</v>
      </c>
      <c r="X29" s="161">
        <f t="shared" si="16"/>
        <v>-1.5240328253223967E-2</v>
      </c>
      <c r="Y29" s="161">
        <f t="shared" si="17"/>
        <v>9.9861798403994475E-3</v>
      </c>
    </row>
    <row r="30" spans="1:25" x14ac:dyDescent="0.25">
      <c r="A30" s="56"/>
      <c r="B30" s="159" t="s">
        <v>123</v>
      </c>
      <c r="C30" s="160">
        <v>548</v>
      </c>
      <c r="D30" s="160">
        <v>0</v>
      </c>
      <c r="E30" s="160">
        <v>481</v>
      </c>
      <c r="F30" s="160">
        <v>559</v>
      </c>
      <c r="G30" s="160">
        <v>274</v>
      </c>
      <c r="H30" s="160">
        <v>274</v>
      </c>
      <c r="I30" s="161">
        <f t="shared" si="14"/>
        <v>0</v>
      </c>
      <c r="J30" s="161">
        <f t="shared" si="11"/>
        <v>4.2762387826765511E-3</v>
      </c>
      <c r="K30" s="160">
        <v>3086</v>
      </c>
      <c r="L30" s="160">
        <v>91</v>
      </c>
      <c r="M30" s="160">
        <v>4562</v>
      </c>
      <c r="N30" s="160">
        <v>3740</v>
      </c>
      <c r="O30" s="160">
        <v>3908</v>
      </c>
      <c r="P30" s="160">
        <v>3535</v>
      </c>
      <c r="Q30" s="161">
        <f t="shared" si="15"/>
        <v>-9.5445240532241571E-2</v>
      </c>
      <c r="R30" s="161">
        <f t="shared" si="13"/>
        <v>1.29777157751753E-2</v>
      </c>
      <c r="S30" s="160">
        <v>3634</v>
      </c>
      <c r="T30" s="160">
        <v>5043</v>
      </c>
      <c r="U30" s="160">
        <v>4299</v>
      </c>
      <c r="V30" s="160">
        <v>4182</v>
      </c>
      <c r="W30" s="160">
        <v>3809</v>
      </c>
      <c r="X30" s="161">
        <f t="shared" si="16"/>
        <v>-8.9191774270683921E-2</v>
      </c>
      <c r="Y30" s="161">
        <f t="shared" si="17"/>
        <v>1.1320642563119493E-2</v>
      </c>
    </row>
    <row r="31" spans="1:25" x14ac:dyDescent="0.25">
      <c r="A31" s="56"/>
      <c r="B31" s="159" t="s">
        <v>119</v>
      </c>
      <c r="C31" s="160">
        <v>347</v>
      </c>
      <c r="D31" s="160">
        <v>31</v>
      </c>
      <c r="E31" s="160">
        <v>255</v>
      </c>
      <c r="F31" s="160">
        <v>354</v>
      </c>
      <c r="G31" s="160">
        <v>238</v>
      </c>
      <c r="H31" s="160">
        <v>245</v>
      </c>
      <c r="I31" s="161">
        <f t="shared" si="14"/>
        <v>2.9411764705882248E-2</v>
      </c>
      <c r="J31" s="161">
        <f t="shared" si="11"/>
        <v>3.8236441669918064E-3</v>
      </c>
      <c r="K31" s="160">
        <v>5581</v>
      </c>
      <c r="L31" s="160">
        <v>422</v>
      </c>
      <c r="M31" s="160">
        <v>6242</v>
      </c>
      <c r="N31" s="160">
        <v>5459</v>
      </c>
      <c r="O31" s="160">
        <v>5642</v>
      </c>
      <c r="P31" s="160">
        <v>5557</v>
      </c>
      <c r="Q31" s="161">
        <f t="shared" si="15"/>
        <v>-1.5065579581708621E-2</v>
      </c>
      <c r="R31" s="161">
        <f t="shared" si="13"/>
        <v>2.0400895774441059E-2</v>
      </c>
      <c r="S31" s="160">
        <v>5928</v>
      </c>
      <c r="T31" s="160">
        <v>6497</v>
      </c>
      <c r="U31" s="160">
        <v>5813</v>
      </c>
      <c r="V31" s="160">
        <v>5880</v>
      </c>
      <c r="W31" s="160">
        <v>5802</v>
      </c>
      <c r="X31" s="161">
        <f t="shared" si="16"/>
        <v>-1.3265306122449028E-2</v>
      </c>
      <c r="Y31" s="161">
        <f t="shared" si="17"/>
        <v>1.7243992688689761E-2</v>
      </c>
    </row>
    <row r="32" spans="1:25" x14ac:dyDescent="0.25">
      <c r="A32" s="56"/>
      <c r="B32" s="159" t="s">
        <v>128</v>
      </c>
      <c r="C32" s="160">
        <v>488</v>
      </c>
      <c r="D32" s="160">
        <v>0</v>
      </c>
      <c r="E32" s="160">
        <v>223</v>
      </c>
      <c r="F32" s="160">
        <v>425</v>
      </c>
      <c r="G32" s="160">
        <v>416</v>
      </c>
      <c r="H32" s="160">
        <v>269</v>
      </c>
      <c r="I32" s="161">
        <f t="shared" si="14"/>
        <v>-0.35336538461538458</v>
      </c>
      <c r="J32" s="161">
        <f t="shared" si="11"/>
        <v>4.1982052282481469E-3</v>
      </c>
      <c r="K32" s="160">
        <v>3011</v>
      </c>
      <c r="L32" s="160">
        <v>10</v>
      </c>
      <c r="M32" s="160">
        <v>2084</v>
      </c>
      <c r="N32" s="160">
        <v>3085</v>
      </c>
      <c r="O32" s="160">
        <v>2541</v>
      </c>
      <c r="P32" s="160">
        <v>1839</v>
      </c>
      <c r="Q32" s="161">
        <f t="shared" si="15"/>
        <v>-0.27626918536009448</v>
      </c>
      <c r="R32" s="161">
        <f t="shared" si="13"/>
        <v>6.751349168471677E-3</v>
      </c>
      <c r="S32" s="160">
        <v>3499</v>
      </c>
      <c r="T32" s="160">
        <v>2307</v>
      </c>
      <c r="U32" s="160">
        <v>3510</v>
      </c>
      <c r="V32" s="160">
        <v>2957</v>
      </c>
      <c r="W32" s="160">
        <v>2108</v>
      </c>
      <c r="X32" s="161">
        <f t="shared" si="16"/>
        <v>-0.28711531958065606</v>
      </c>
      <c r="Y32" s="161">
        <f t="shared" si="17"/>
        <v>6.2651390189172726E-3</v>
      </c>
    </row>
    <row r="33" spans="1:25" x14ac:dyDescent="0.25">
      <c r="A33" s="56"/>
      <c r="B33" s="159" t="s">
        <v>131</v>
      </c>
      <c r="C33" s="160">
        <v>325</v>
      </c>
      <c r="D33" s="160">
        <v>1</v>
      </c>
      <c r="E33" s="160">
        <v>124</v>
      </c>
      <c r="F33" s="160">
        <v>215</v>
      </c>
      <c r="G33" s="160">
        <v>66</v>
      </c>
      <c r="H33" s="160">
        <v>85</v>
      </c>
      <c r="I33" s="161">
        <f t="shared" si="14"/>
        <v>0.28787878787878785</v>
      </c>
      <c r="J33" s="161">
        <f t="shared" si="11"/>
        <v>1.3265704252828716E-3</v>
      </c>
      <c r="K33" s="160">
        <v>4367</v>
      </c>
      <c r="L33" s="160">
        <v>40</v>
      </c>
      <c r="M33" s="160">
        <v>1477</v>
      </c>
      <c r="N33" s="160">
        <v>3883</v>
      </c>
      <c r="O33" s="160">
        <v>3418</v>
      </c>
      <c r="P33" s="160">
        <v>2724</v>
      </c>
      <c r="Q33" s="161">
        <f t="shared" si="15"/>
        <v>-0.20304271503803395</v>
      </c>
      <c r="R33" s="161">
        <f t="shared" si="13"/>
        <v>1.0000367120672565E-2</v>
      </c>
      <c r="S33" s="160">
        <v>4692</v>
      </c>
      <c r="T33" s="160">
        <v>1601</v>
      </c>
      <c r="U33" s="160">
        <v>4098</v>
      </c>
      <c r="V33" s="160">
        <v>3484</v>
      </c>
      <c r="W33" s="160">
        <v>2809</v>
      </c>
      <c r="X33" s="161">
        <f t="shared" si="16"/>
        <v>-0.19374282433983925</v>
      </c>
      <c r="Y33" s="161">
        <f t="shared" si="17"/>
        <v>8.3485652296672753E-3</v>
      </c>
    </row>
    <row r="34" spans="1:25" x14ac:dyDescent="0.25">
      <c r="A34" s="56"/>
      <c r="B34" s="164" t="s">
        <v>145</v>
      </c>
      <c r="C34" s="165">
        <f t="shared" ref="C34:H34" si="18">C26-SUM(C27:C33)</f>
        <v>3627</v>
      </c>
      <c r="D34" s="165">
        <f t="shared" si="18"/>
        <v>19</v>
      </c>
      <c r="E34" s="165">
        <f t="shared" si="18"/>
        <v>3112</v>
      </c>
      <c r="F34" s="165">
        <f t="shared" si="18"/>
        <v>4188</v>
      </c>
      <c r="G34" s="165">
        <f t="shared" si="18"/>
        <v>3494</v>
      </c>
      <c r="H34" s="165">
        <f t="shared" si="18"/>
        <v>3818</v>
      </c>
      <c r="I34" s="166">
        <f t="shared" si="14"/>
        <v>9.2730394962793339E-2</v>
      </c>
      <c r="J34" s="166">
        <f t="shared" si="11"/>
        <v>5.9586422161529456E-2</v>
      </c>
      <c r="K34" s="165">
        <f t="shared" ref="K34:P34" si="19">K26-SUM(K27:K33)</f>
        <v>21054</v>
      </c>
      <c r="L34" s="165">
        <f t="shared" si="19"/>
        <v>3447</v>
      </c>
      <c r="M34" s="165">
        <f t="shared" si="19"/>
        <v>17430</v>
      </c>
      <c r="N34" s="165">
        <f t="shared" si="19"/>
        <v>23161</v>
      </c>
      <c r="O34" s="165">
        <f t="shared" si="19"/>
        <v>27000</v>
      </c>
      <c r="P34" s="165">
        <f t="shared" si="19"/>
        <v>26783</v>
      </c>
      <c r="Q34" s="166">
        <f t="shared" si="15"/>
        <v>-8.0370370370370647E-3</v>
      </c>
      <c r="R34" s="166">
        <f t="shared" si="13"/>
        <v>9.8325929733103265E-2</v>
      </c>
      <c r="S34" s="165">
        <f>S26-SUM(S27:S33)</f>
        <v>24681</v>
      </c>
      <c r="T34" s="165">
        <f>T26-SUM(T27:T33)</f>
        <v>20542</v>
      </c>
      <c r="U34" s="165">
        <f>U26-SUM(U27:U33)</f>
        <v>27349</v>
      </c>
      <c r="V34" s="165">
        <f>V26-SUM(V27:V33)</f>
        <v>30494</v>
      </c>
      <c r="W34" s="165">
        <f>W26-SUM(W27:W33)</f>
        <v>30601</v>
      </c>
      <c r="X34" s="166">
        <f t="shared" si="16"/>
        <v>3.508886994162852E-3</v>
      </c>
      <c r="Y34" s="166">
        <f t="shared" si="17"/>
        <v>9.0948538480971272E-2</v>
      </c>
    </row>
    <row r="35" spans="1:25" x14ac:dyDescent="0.25">
      <c r="A35" s="56"/>
      <c r="B35" s="151" t="s">
        <v>45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25" x14ac:dyDescent="0.25">
      <c r="A36" s="56"/>
      <c r="B36" s="152" t="s">
        <v>68</v>
      </c>
      <c r="C36" s="172">
        <f t="shared" ref="C36:H36" si="20">C37+C40</f>
        <v>15716</v>
      </c>
      <c r="D36" s="172">
        <f t="shared" si="20"/>
        <v>478</v>
      </c>
      <c r="E36" s="172">
        <f t="shared" si="20"/>
        <v>7833</v>
      </c>
      <c r="F36" s="172">
        <f t="shared" si="20"/>
        <v>14965</v>
      </c>
      <c r="G36" s="172">
        <f t="shared" si="20"/>
        <v>12114</v>
      </c>
      <c r="H36" s="172">
        <f t="shared" si="20"/>
        <v>17541</v>
      </c>
      <c r="I36" s="173">
        <f>IFERROR(H36/G36-1,"-")</f>
        <v>0.4479940564635958</v>
      </c>
      <c r="J36" s="173">
        <f t="shared" ref="J36:J48" si="21">H36/H$8</f>
        <v>0.27375731564572764</v>
      </c>
      <c r="K36" s="172">
        <f t="shared" ref="K36:P36" si="22">K37+K40</f>
        <v>44788</v>
      </c>
      <c r="L36" s="172">
        <f t="shared" si="22"/>
        <v>1594</v>
      </c>
      <c r="M36" s="172">
        <f t="shared" si="22"/>
        <v>32265</v>
      </c>
      <c r="N36" s="172">
        <f t="shared" si="22"/>
        <v>48326</v>
      </c>
      <c r="O36" s="172">
        <f t="shared" si="22"/>
        <v>49957</v>
      </c>
      <c r="P36" s="172">
        <f t="shared" si="22"/>
        <v>51937</v>
      </c>
      <c r="Q36" s="173">
        <f>IFERROR(P36/O36-1,"-")</f>
        <v>3.9634085313369427E-2</v>
      </c>
      <c r="R36" s="173">
        <f t="shared" ref="R36:R48" si="23">P36/P$8</f>
        <v>0.19067146371012153</v>
      </c>
      <c r="S36" s="172">
        <f>S37+S40</f>
        <v>60504</v>
      </c>
      <c r="T36" s="172">
        <f>T37+T40</f>
        <v>40098</v>
      </c>
      <c r="U36" s="172">
        <f>U37+U40</f>
        <v>63291</v>
      </c>
      <c r="V36" s="172">
        <f>V37+V40</f>
        <v>62071</v>
      </c>
      <c r="W36" s="172">
        <f>W37+W40</f>
        <v>69478</v>
      </c>
      <c r="X36" s="173">
        <f>IFERROR(W36/V36-1,"-")</f>
        <v>0.11933108859209618</v>
      </c>
      <c r="Y36" s="173">
        <f>W36/W$8</f>
        <v>0.20649398897359308</v>
      </c>
    </row>
    <row r="37" spans="1:25" x14ac:dyDescent="0.25">
      <c r="A37" s="56"/>
      <c r="B37" s="155" t="s">
        <v>97</v>
      </c>
      <c r="C37" s="156">
        <v>865</v>
      </c>
      <c r="D37" s="156">
        <v>116</v>
      </c>
      <c r="E37" s="156">
        <v>492</v>
      </c>
      <c r="F37" s="156">
        <v>1199</v>
      </c>
      <c r="G37" s="156">
        <v>416</v>
      </c>
      <c r="H37" s="156">
        <v>1320</v>
      </c>
      <c r="I37" s="157">
        <f>IFERROR(H37/G37-1,"-")</f>
        <v>2.1730769230769229</v>
      </c>
      <c r="J37" s="157">
        <f t="shared" si="21"/>
        <v>2.0600858369098713E-2</v>
      </c>
      <c r="K37" s="156">
        <v>3083</v>
      </c>
      <c r="L37" s="156">
        <v>164</v>
      </c>
      <c r="M37" s="156">
        <v>2441</v>
      </c>
      <c r="N37" s="156">
        <v>3081</v>
      </c>
      <c r="O37" s="156">
        <v>2717</v>
      </c>
      <c r="P37" s="156">
        <v>2842</v>
      </c>
      <c r="Q37" s="157">
        <f>IFERROR(P37/O37-1,"-")</f>
        <v>4.6006624953993436E-2</v>
      </c>
      <c r="R37" s="157">
        <f t="shared" si="23"/>
        <v>1.043356951429935E-2</v>
      </c>
      <c r="S37" s="156">
        <v>3948</v>
      </c>
      <c r="T37" s="156">
        <v>2933</v>
      </c>
      <c r="U37" s="156">
        <v>4280</v>
      </c>
      <c r="V37" s="156">
        <v>3133</v>
      </c>
      <c r="W37" s="156">
        <v>4162</v>
      </c>
      <c r="X37" s="157">
        <f>IFERROR(W37/V37-1,"-")</f>
        <v>0.32843919565911261</v>
      </c>
      <c r="Y37" s="157">
        <f>W37/W$8</f>
        <v>1.2369785861828124E-2</v>
      </c>
    </row>
    <row r="38" spans="1:25" x14ac:dyDescent="0.25">
      <c r="A38" s="56"/>
      <c r="B38" s="159" t="s">
        <v>103</v>
      </c>
      <c r="C38" s="160">
        <v>254</v>
      </c>
      <c r="D38" s="160">
        <v>103</v>
      </c>
      <c r="E38" s="160">
        <v>391</v>
      </c>
      <c r="F38" s="160">
        <v>306</v>
      </c>
      <c r="G38" s="160">
        <v>145</v>
      </c>
      <c r="H38" s="160">
        <v>703</v>
      </c>
      <c r="I38" s="161">
        <f>IFERROR(H38/G38-1,"-")</f>
        <v>3.8482758620689657</v>
      </c>
      <c r="J38" s="161">
        <f t="shared" si="21"/>
        <v>1.0971517752633633E-2</v>
      </c>
      <c r="K38" s="160">
        <v>559</v>
      </c>
      <c r="L38" s="160">
        <v>17</v>
      </c>
      <c r="M38" s="160">
        <v>443</v>
      </c>
      <c r="N38" s="160">
        <v>401</v>
      </c>
      <c r="O38" s="160">
        <v>461</v>
      </c>
      <c r="P38" s="160">
        <v>496</v>
      </c>
      <c r="Q38" s="161">
        <f>IFERROR(P38/O38-1,"-")</f>
        <v>7.5921908893709311E-2</v>
      </c>
      <c r="R38" s="161">
        <f t="shared" si="23"/>
        <v>1.8209185359227577E-3</v>
      </c>
      <c r="S38" s="160">
        <v>813</v>
      </c>
      <c r="T38" s="160">
        <v>834</v>
      </c>
      <c r="U38" s="160">
        <v>707</v>
      </c>
      <c r="V38" s="160">
        <v>606</v>
      </c>
      <c r="W38" s="160">
        <v>1199</v>
      </c>
      <c r="X38" s="161">
        <f>IFERROR(W38/V38-1,"-")</f>
        <v>0.97854785478547845</v>
      </c>
      <c r="Y38" s="161">
        <f>W38/W$8</f>
        <v>3.5635207228092076E-3</v>
      </c>
    </row>
    <row r="39" spans="1:25" x14ac:dyDescent="0.25">
      <c r="A39" s="56"/>
      <c r="B39" s="159" t="s">
        <v>100</v>
      </c>
      <c r="C39" s="160">
        <v>611</v>
      </c>
      <c r="D39" s="160">
        <v>13</v>
      </c>
      <c r="E39" s="160">
        <v>101</v>
      </c>
      <c r="F39" s="160">
        <v>893</v>
      </c>
      <c r="G39" s="160">
        <v>271</v>
      </c>
      <c r="H39" s="160">
        <v>617</v>
      </c>
      <c r="I39" s="161">
        <f>IFERROR(H39/G39-1,"-")</f>
        <v>1.2767527675276753</v>
      </c>
      <c r="J39" s="161">
        <f t="shared" si="21"/>
        <v>9.6293406164650805E-3</v>
      </c>
      <c r="K39" s="160">
        <v>2524</v>
      </c>
      <c r="L39" s="160">
        <v>147</v>
      </c>
      <c r="M39" s="160">
        <v>1998</v>
      </c>
      <c r="N39" s="160">
        <v>2680</v>
      </c>
      <c r="O39" s="160">
        <v>2256</v>
      </c>
      <c r="P39" s="160">
        <v>2346</v>
      </c>
      <c r="Q39" s="161">
        <f>IFERROR(P39/O39-1,"-")</f>
        <v>3.9893617021276695E-2</v>
      </c>
      <c r="R39" s="161">
        <f t="shared" si="23"/>
        <v>8.6126509783765928E-3</v>
      </c>
      <c r="S39" s="160">
        <v>3135</v>
      </c>
      <c r="T39" s="160">
        <v>2099</v>
      </c>
      <c r="U39" s="160">
        <v>3573</v>
      </c>
      <c r="V39" s="160">
        <v>2527</v>
      </c>
      <c r="W39" s="160">
        <v>2963</v>
      </c>
      <c r="X39" s="161">
        <f>IFERROR(W39/V39-1,"-")</f>
        <v>0.17253660466956866</v>
      </c>
      <c r="Y39" s="161">
        <f>W39/W$8</f>
        <v>8.8062651390189168E-3</v>
      </c>
    </row>
    <row r="40" spans="1:25" x14ac:dyDescent="0.25">
      <c r="A40" s="56"/>
      <c r="B40" s="155" t="s">
        <v>107</v>
      </c>
      <c r="C40" s="156">
        <v>14851</v>
      </c>
      <c r="D40" s="156">
        <v>362</v>
      </c>
      <c r="E40" s="156">
        <v>7341</v>
      </c>
      <c r="F40" s="156">
        <v>13766</v>
      </c>
      <c r="G40" s="156">
        <v>11698</v>
      </c>
      <c r="H40" s="156">
        <v>16221</v>
      </c>
      <c r="I40" s="157">
        <f>IFERROR(H40/G40-1,"-")</f>
        <v>0.38664729013506571</v>
      </c>
      <c r="J40" s="157">
        <f t="shared" si="21"/>
        <v>0.25315645727662894</v>
      </c>
      <c r="K40" s="156">
        <v>41705</v>
      </c>
      <c r="L40" s="156">
        <v>1430</v>
      </c>
      <c r="M40" s="156">
        <v>29824</v>
      </c>
      <c r="N40" s="156">
        <v>45245</v>
      </c>
      <c r="O40" s="156">
        <v>47240</v>
      </c>
      <c r="P40" s="156">
        <v>49095</v>
      </c>
      <c r="Q40" s="157">
        <f>IFERROR(P40/O40-1,"-")</f>
        <v>3.9267569856054285E-2</v>
      </c>
      <c r="R40" s="157">
        <f t="shared" si="23"/>
        <v>0.18023789419582217</v>
      </c>
      <c r="S40" s="156">
        <v>56556</v>
      </c>
      <c r="T40" s="156">
        <v>37165</v>
      </c>
      <c r="U40" s="156">
        <v>59011</v>
      </c>
      <c r="V40" s="156">
        <v>58938</v>
      </c>
      <c r="W40" s="156">
        <v>65316</v>
      </c>
      <c r="X40" s="157">
        <f>IFERROR(W40/V40-1,"-")</f>
        <v>0.10821541280667812</v>
      </c>
      <c r="Y40" s="157">
        <f>W40/W$8</f>
        <v>0.19412420311176498</v>
      </c>
    </row>
    <row r="41" spans="1:25" s="56" customFormat="1" x14ac:dyDescent="0.25">
      <c r="B41" s="159" t="s">
        <v>110</v>
      </c>
      <c r="C41" s="160">
        <v>6951</v>
      </c>
      <c r="D41" s="160">
        <v>26</v>
      </c>
      <c r="E41" s="160">
        <v>2428</v>
      </c>
      <c r="F41" s="160">
        <v>4717</v>
      </c>
      <c r="G41" s="160">
        <v>3976</v>
      </c>
      <c r="H41" s="160">
        <v>5690</v>
      </c>
      <c r="I41" s="161">
        <f t="shared" ref="I41:I48" si="24">IFERROR(H41/G41-1,"-")</f>
        <v>0.4310865191146882</v>
      </c>
      <c r="J41" s="161">
        <f t="shared" si="21"/>
        <v>8.8802184939523993E-2</v>
      </c>
      <c r="K41" s="160">
        <v>18246</v>
      </c>
      <c r="L41" s="160">
        <v>123</v>
      </c>
      <c r="M41" s="160">
        <v>10353</v>
      </c>
      <c r="N41" s="160">
        <v>18172</v>
      </c>
      <c r="O41" s="160">
        <v>20864</v>
      </c>
      <c r="P41" s="160">
        <v>22769</v>
      </c>
      <c r="Q41" s="161">
        <f t="shared" ref="Q41:Q48" si="25">IFERROR(P41/O41-1,"-")</f>
        <v>9.1305598159509227E-2</v>
      </c>
      <c r="R41" s="161">
        <f t="shared" si="23"/>
        <v>8.3589705936341269E-2</v>
      </c>
      <c r="S41" s="160">
        <v>25197</v>
      </c>
      <c r="T41" s="160">
        <v>12781</v>
      </c>
      <c r="U41" s="160">
        <v>22889</v>
      </c>
      <c r="V41" s="160">
        <v>24840</v>
      </c>
      <c r="W41" s="160">
        <v>28459</v>
      </c>
      <c r="X41" s="161">
        <f t="shared" ref="X41:X48" si="26">IFERROR(W41/V41-1,"-")</f>
        <v>0.14569243156199674</v>
      </c>
      <c r="Y41" s="161">
        <f t="shared" ref="Y41:Y48" si="27">W41/W$8</f>
        <v>8.4582348832716633E-2</v>
      </c>
    </row>
    <row r="42" spans="1:25" s="56" customFormat="1" x14ac:dyDescent="0.25">
      <c r="B42" s="159" t="s">
        <v>113</v>
      </c>
      <c r="C42" s="160">
        <v>1031</v>
      </c>
      <c r="D42" s="160">
        <v>26</v>
      </c>
      <c r="E42" s="160">
        <v>324</v>
      </c>
      <c r="F42" s="160">
        <v>922</v>
      </c>
      <c r="G42" s="160">
        <v>780</v>
      </c>
      <c r="H42" s="160">
        <v>1291</v>
      </c>
      <c r="I42" s="161">
        <f t="shared" si="24"/>
        <v>0.65512820512820502</v>
      </c>
      <c r="J42" s="161">
        <f t="shared" si="21"/>
        <v>2.014826375341397E-2</v>
      </c>
      <c r="K42" s="160">
        <v>2273</v>
      </c>
      <c r="L42" s="160">
        <v>146</v>
      </c>
      <c r="M42" s="160">
        <v>1850</v>
      </c>
      <c r="N42" s="160">
        <v>2199</v>
      </c>
      <c r="O42" s="160">
        <v>2167</v>
      </c>
      <c r="P42" s="160">
        <v>1711</v>
      </c>
      <c r="Q42" s="161">
        <f t="shared" si="25"/>
        <v>-0.21042916474388551</v>
      </c>
      <c r="R42" s="161">
        <f t="shared" si="23"/>
        <v>6.2814347075883844E-3</v>
      </c>
      <c r="S42" s="160">
        <v>3304</v>
      </c>
      <c r="T42" s="160">
        <v>2174</v>
      </c>
      <c r="U42" s="160">
        <v>3121</v>
      </c>
      <c r="V42" s="160">
        <v>2947</v>
      </c>
      <c r="W42" s="160">
        <v>3002</v>
      </c>
      <c r="X42" s="161">
        <f t="shared" si="26"/>
        <v>1.8663047166610047E-2</v>
      </c>
      <c r="Y42" s="161">
        <f t="shared" si="27"/>
        <v>8.9221761550235534E-3</v>
      </c>
    </row>
    <row r="43" spans="1:25" x14ac:dyDescent="0.25">
      <c r="A43" s="56"/>
      <c r="B43" s="159" t="s">
        <v>116</v>
      </c>
      <c r="C43" s="160">
        <v>688</v>
      </c>
      <c r="D43" s="160">
        <v>16</v>
      </c>
      <c r="E43" s="160">
        <v>279</v>
      </c>
      <c r="F43" s="160">
        <v>569</v>
      </c>
      <c r="G43" s="160">
        <v>436</v>
      </c>
      <c r="H43" s="160">
        <v>653</v>
      </c>
      <c r="I43" s="161">
        <f t="shared" si="24"/>
        <v>0.49770642201834869</v>
      </c>
      <c r="J43" s="161">
        <f t="shared" si="21"/>
        <v>1.0191182208349591E-2</v>
      </c>
      <c r="K43" s="160">
        <v>1096</v>
      </c>
      <c r="L43" s="160">
        <v>191</v>
      </c>
      <c r="M43" s="160">
        <v>859</v>
      </c>
      <c r="N43" s="160">
        <v>1125</v>
      </c>
      <c r="O43" s="160">
        <v>1083</v>
      </c>
      <c r="P43" s="160">
        <v>1154</v>
      </c>
      <c r="Q43" s="161">
        <f t="shared" si="25"/>
        <v>6.5558633425669477E-2</v>
      </c>
      <c r="R43" s="161">
        <f t="shared" si="23"/>
        <v>4.2365725614009328E-3</v>
      </c>
      <c r="S43" s="160">
        <v>1784</v>
      </c>
      <c r="T43" s="160">
        <v>1138</v>
      </c>
      <c r="U43" s="160">
        <v>1694</v>
      </c>
      <c r="V43" s="160">
        <v>1519</v>
      </c>
      <c r="W43" s="160">
        <v>1807</v>
      </c>
      <c r="X43" s="161">
        <f t="shared" si="26"/>
        <v>0.18959842001316662</v>
      </c>
      <c r="Y43" s="161">
        <f t="shared" si="27"/>
        <v>5.3705437415481547E-3</v>
      </c>
    </row>
    <row r="44" spans="1:25" x14ac:dyDescent="0.25">
      <c r="A44" s="56"/>
      <c r="B44" s="159" t="s">
        <v>123</v>
      </c>
      <c r="C44" s="160">
        <v>255</v>
      </c>
      <c r="D44" s="160">
        <v>3</v>
      </c>
      <c r="E44" s="160">
        <v>286</v>
      </c>
      <c r="F44" s="160">
        <v>311</v>
      </c>
      <c r="G44" s="160">
        <v>309</v>
      </c>
      <c r="H44" s="160">
        <v>370</v>
      </c>
      <c r="I44" s="161">
        <f t="shared" si="24"/>
        <v>0.19741100323624594</v>
      </c>
      <c r="J44" s="161">
        <f t="shared" si="21"/>
        <v>5.7744830277019115E-3</v>
      </c>
      <c r="K44" s="160">
        <v>2205</v>
      </c>
      <c r="L44" s="160">
        <v>52</v>
      </c>
      <c r="M44" s="160">
        <v>1636</v>
      </c>
      <c r="N44" s="160">
        <v>2301</v>
      </c>
      <c r="O44" s="160">
        <v>2227</v>
      </c>
      <c r="P44" s="160">
        <v>1864</v>
      </c>
      <c r="Q44" s="161">
        <f t="shared" si="25"/>
        <v>-0.16299955096542429</v>
      </c>
      <c r="R44" s="161">
        <f t="shared" si="23"/>
        <v>6.8431293366129449E-3</v>
      </c>
      <c r="S44" s="160">
        <v>2460</v>
      </c>
      <c r="T44" s="160">
        <v>1922</v>
      </c>
      <c r="U44" s="160">
        <v>2612</v>
      </c>
      <c r="V44" s="160">
        <v>2536</v>
      </c>
      <c r="W44" s="160">
        <v>2234</v>
      </c>
      <c r="X44" s="161">
        <f t="shared" si="26"/>
        <v>-0.11908517350157732</v>
      </c>
      <c r="Y44" s="161">
        <f t="shared" si="27"/>
        <v>6.6396207629322518E-3</v>
      </c>
    </row>
    <row r="45" spans="1:25" x14ac:dyDescent="0.25">
      <c r="A45" s="56"/>
      <c r="B45" s="159" t="s">
        <v>119</v>
      </c>
      <c r="C45" s="160">
        <v>279</v>
      </c>
      <c r="D45" s="160">
        <v>12</v>
      </c>
      <c r="E45" s="160">
        <v>119</v>
      </c>
      <c r="F45" s="160">
        <v>215</v>
      </c>
      <c r="G45" s="160">
        <v>228</v>
      </c>
      <c r="H45" s="160">
        <v>256</v>
      </c>
      <c r="I45" s="161">
        <f t="shared" si="24"/>
        <v>0.12280701754385959</v>
      </c>
      <c r="J45" s="161">
        <f t="shared" si="21"/>
        <v>3.9953179867342958E-3</v>
      </c>
      <c r="K45" s="160">
        <v>3473</v>
      </c>
      <c r="L45" s="160">
        <v>63</v>
      </c>
      <c r="M45" s="160">
        <v>1889</v>
      </c>
      <c r="N45" s="160">
        <v>3175</v>
      </c>
      <c r="O45" s="160">
        <v>3186</v>
      </c>
      <c r="P45" s="160">
        <v>2018</v>
      </c>
      <c r="Q45" s="161">
        <f t="shared" si="25"/>
        <v>-0.36660389202762089</v>
      </c>
      <c r="R45" s="161">
        <f t="shared" si="23"/>
        <v>7.4084951723631561E-3</v>
      </c>
      <c r="S45" s="160">
        <v>3752</v>
      </c>
      <c r="T45" s="160">
        <v>2008</v>
      </c>
      <c r="U45" s="160">
        <v>3390</v>
      </c>
      <c r="V45" s="160">
        <v>3414</v>
      </c>
      <c r="W45" s="160">
        <v>2274</v>
      </c>
      <c r="X45" s="161">
        <f t="shared" si="26"/>
        <v>-0.33391915641476277</v>
      </c>
      <c r="Y45" s="161">
        <f t="shared" si="27"/>
        <v>6.7585038562703401E-3</v>
      </c>
    </row>
    <row r="46" spans="1:25" x14ac:dyDescent="0.25">
      <c r="A46" s="56"/>
      <c r="B46" s="159" t="s">
        <v>128</v>
      </c>
      <c r="C46" s="160">
        <v>465</v>
      </c>
      <c r="D46" s="160">
        <v>0</v>
      </c>
      <c r="E46" s="160">
        <v>291</v>
      </c>
      <c r="F46" s="160">
        <v>370</v>
      </c>
      <c r="G46" s="160">
        <v>215</v>
      </c>
      <c r="H46" s="160">
        <v>364</v>
      </c>
      <c r="I46" s="161">
        <f t="shared" si="24"/>
        <v>0.69302325581395352</v>
      </c>
      <c r="J46" s="161">
        <f t="shared" si="21"/>
        <v>5.6808427623878267E-3</v>
      </c>
      <c r="K46" s="160">
        <v>855</v>
      </c>
      <c r="L46" s="160">
        <v>33</v>
      </c>
      <c r="M46" s="160">
        <v>937</v>
      </c>
      <c r="N46" s="160">
        <v>1322</v>
      </c>
      <c r="O46" s="160">
        <v>1137</v>
      </c>
      <c r="P46" s="160">
        <v>1345</v>
      </c>
      <c r="Q46" s="161">
        <f t="shared" si="25"/>
        <v>0.18293755496921715</v>
      </c>
      <c r="R46" s="161">
        <f t="shared" si="23"/>
        <v>4.9377730460002205E-3</v>
      </c>
      <c r="S46" s="160">
        <v>1320</v>
      </c>
      <c r="T46" s="160">
        <v>1228</v>
      </c>
      <c r="U46" s="160">
        <v>1692</v>
      </c>
      <c r="V46" s="160">
        <v>1352</v>
      </c>
      <c r="W46" s="160">
        <v>1709</v>
      </c>
      <c r="X46" s="161">
        <f t="shared" si="26"/>
        <v>0.26405325443786976</v>
      </c>
      <c r="Y46" s="161">
        <f t="shared" si="27"/>
        <v>5.0792801628698377E-3</v>
      </c>
    </row>
    <row r="47" spans="1:25" x14ac:dyDescent="0.25">
      <c r="A47" s="56"/>
      <c r="B47" s="159" t="s">
        <v>131</v>
      </c>
      <c r="C47" s="160">
        <v>463</v>
      </c>
      <c r="D47" s="160">
        <v>0</v>
      </c>
      <c r="E47" s="160">
        <v>223</v>
      </c>
      <c r="F47" s="160">
        <v>276</v>
      </c>
      <c r="G47" s="160">
        <v>179</v>
      </c>
      <c r="H47" s="160">
        <v>210</v>
      </c>
      <c r="I47" s="161">
        <f t="shared" si="24"/>
        <v>0.17318435754189943</v>
      </c>
      <c r="J47" s="161">
        <f t="shared" si="21"/>
        <v>3.2774092859929769E-3</v>
      </c>
      <c r="K47" s="160">
        <v>1494</v>
      </c>
      <c r="L47" s="160">
        <v>305</v>
      </c>
      <c r="M47" s="160">
        <v>1228</v>
      </c>
      <c r="N47" s="160">
        <v>1491</v>
      </c>
      <c r="O47" s="160">
        <v>1553</v>
      </c>
      <c r="P47" s="160">
        <v>1248</v>
      </c>
      <c r="Q47" s="161">
        <f t="shared" si="25"/>
        <v>-0.19639407598197034</v>
      </c>
      <c r="R47" s="161">
        <f t="shared" si="23"/>
        <v>4.5816659936121001E-3</v>
      </c>
      <c r="S47" s="160">
        <v>1957</v>
      </c>
      <c r="T47" s="160">
        <v>1451</v>
      </c>
      <c r="U47" s="160">
        <v>1767</v>
      </c>
      <c r="V47" s="160">
        <v>1732</v>
      </c>
      <c r="W47" s="160">
        <v>1458</v>
      </c>
      <c r="X47" s="161">
        <f t="shared" si="26"/>
        <v>-0.15819861431870674</v>
      </c>
      <c r="Y47" s="161">
        <f t="shared" si="27"/>
        <v>4.3332887521733317E-3</v>
      </c>
    </row>
    <row r="48" spans="1:25" x14ac:dyDescent="0.25">
      <c r="A48" s="56"/>
      <c r="B48" s="164" t="s">
        <v>145</v>
      </c>
      <c r="C48" s="165">
        <f t="shared" ref="C48:H48" si="28">C40-SUM(C41:C47)</f>
        <v>4719</v>
      </c>
      <c r="D48" s="165">
        <f t="shared" si="28"/>
        <v>279</v>
      </c>
      <c r="E48" s="165">
        <f t="shared" si="28"/>
        <v>3391</v>
      </c>
      <c r="F48" s="165">
        <f t="shared" si="28"/>
        <v>6386</v>
      </c>
      <c r="G48" s="165">
        <f t="shared" si="28"/>
        <v>5575</v>
      </c>
      <c r="H48" s="165">
        <f t="shared" si="28"/>
        <v>7387</v>
      </c>
      <c r="I48" s="166">
        <f t="shared" si="24"/>
        <v>0.32502242152466376</v>
      </c>
      <c r="J48" s="166">
        <f t="shared" si="21"/>
        <v>0.11528677331252439</v>
      </c>
      <c r="K48" s="165">
        <f t="shared" ref="K48:P48" si="29">K40-SUM(K41:K47)</f>
        <v>12063</v>
      </c>
      <c r="L48" s="165">
        <f t="shared" si="29"/>
        <v>517</v>
      </c>
      <c r="M48" s="165">
        <f t="shared" si="29"/>
        <v>11072</v>
      </c>
      <c r="N48" s="165">
        <f t="shared" si="29"/>
        <v>15460</v>
      </c>
      <c r="O48" s="165">
        <f t="shared" si="29"/>
        <v>15023</v>
      </c>
      <c r="P48" s="165">
        <f t="shared" si="29"/>
        <v>16986</v>
      </c>
      <c r="Q48" s="166">
        <f t="shared" si="25"/>
        <v>0.13066631165546161</v>
      </c>
      <c r="R48" s="166">
        <f t="shared" si="23"/>
        <v>6.2359117441903152E-2</v>
      </c>
      <c r="S48" s="165">
        <f>S40-SUM(S41:S47)</f>
        <v>16782</v>
      </c>
      <c r="T48" s="165">
        <f>T40-SUM(T41:T47)</f>
        <v>14463</v>
      </c>
      <c r="U48" s="165">
        <f>U40-SUM(U41:U47)</f>
        <v>21846</v>
      </c>
      <c r="V48" s="165">
        <f>V40-SUM(V41:V47)</f>
        <v>20598</v>
      </c>
      <c r="W48" s="165">
        <f>W40-SUM(W41:W47)</f>
        <v>24373</v>
      </c>
      <c r="X48" s="166">
        <f t="shared" si="26"/>
        <v>0.1832702204097485</v>
      </c>
      <c r="Y48" s="166">
        <f t="shared" si="27"/>
        <v>7.2438440848230867E-2</v>
      </c>
    </row>
    <row r="49" spans="1:25" x14ac:dyDescent="0.25">
      <c r="A49" s="56"/>
      <c r="B49" s="151" t="s">
        <v>46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</row>
    <row r="50" spans="1:25" x14ac:dyDescent="0.25">
      <c r="A50" s="56"/>
      <c r="B50" s="152" t="s">
        <v>68</v>
      </c>
      <c r="C50" s="172">
        <f t="shared" ref="C50:H50" si="30">C51+C54</f>
        <v>0</v>
      </c>
      <c r="D50" s="172">
        <f t="shared" si="30"/>
        <v>596</v>
      </c>
      <c r="E50" s="172">
        <f t="shared" si="30"/>
        <v>0</v>
      </c>
      <c r="F50" s="172">
        <f t="shared" si="30"/>
        <v>0</v>
      </c>
      <c r="G50" s="172">
        <f t="shared" si="30"/>
        <v>0</v>
      </c>
      <c r="H50" s="172">
        <f t="shared" si="30"/>
        <v>0</v>
      </c>
      <c r="I50" s="173" t="str">
        <f>IFERROR(H50/G50-1,"-")</f>
        <v>-</v>
      </c>
      <c r="J50" s="173">
        <f t="shared" ref="J50:J62" si="31">H50/H$8</f>
        <v>0</v>
      </c>
      <c r="K50" s="172">
        <f t="shared" ref="K50:P50" si="32">K51+K54</f>
        <v>0</v>
      </c>
      <c r="L50" s="172">
        <f t="shared" si="32"/>
        <v>0</v>
      </c>
      <c r="M50" s="172">
        <f t="shared" si="32"/>
        <v>0</v>
      </c>
      <c r="N50" s="172">
        <f t="shared" si="32"/>
        <v>0</v>
      </c>
      <c r="O50" s="172">
        <f t="shared" si="32"/>
        <v>0</v>
      </c>
      <c r="P50" s="172">
        <f t="shared" si="32"/>
        <v>0</v>
      </c>
      <c r="Q50" s="173" t="str">
        <f>IFERROR(P50/O50-1,"-")</f>
        <v>-</v>
      </c>
      <c r="R50" s="173">
        <f t="shared" ref="R50:R62" si="33">P50/P$8</f>
        <v>0</v>
      </c>
      <c r="S50" s="172">
        <f>S51+S54</f>
        <v>3026</v>
      </c>
      <c r="T50" s="172">
        <f>T51+T54</f>
        <v>2563</v>
      </c>
      <c r="U50" s="172">
        <f>U51+U54</f>
        <v>6858</v>
      </c>
      <c r="V50" s="172">
        <f>V51+V54</f>
        <v>4426</v>
      </c>
      <c r="W50" s="172">
        <f>W51+W54</f>
        <v>4533</v>
      </c>
      <c r="X50" s="173">
        <f>IFERROR(W50/V50-1,"-")</f>
        <v>2.4175327609579744E-2</v>
      </c>
      <c r="Y50" s="173">
        <f>W50/W$8</f>
        <v>1.3472426552538897E-2</v>
      </c>
    </row>
    <row r="51" spans="1:25" x14ac:dyDescent="0.25">
      <c r="A51" s="56"/>
      <c r="B51" s="155" t="s">
        <v>97</v>
      </c>
      <c r="C51" s="156">
        <v>0</v>
      </c>
      <c r="D51" s="156">
        <v>107</v>
      </c>
      <c r="E51" s="156">
        <v>0</v>
      </c>
      <c r="F51" s="156">
        <v>0</v>
      </c>
      <c r="G51" s="156">
        <v>0</v>
      </c>
      <c r="H51" s="156">
        <v>0</v>
      </c>
      <c r="I51" s="157" t="str">
        <f>IFERROR(H51/G51-1,"-")</f>
        <v>-</v>
      </c>
      <c r="J51" s="157">
        <f t="shared" si="31"/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7" t="str">
        <f>IFERROR(P51/O51-1,"-")</f>
        <v>-</v>
      </c>
      <c r="R51" s="157">
        <f t="shared" si="33"/>
        <v>0</v>
      </c>
      <c r="S51" s="156">
        <v>273</v>
      </c>
      <c r="T51" s="156">
        <v>161</v>
      </c>
      <c r="U51" s="156">
        <v>3474</v>
      </c>
      <c r="V51" s="156">
        <v>596</v>
      </c>
      <c r="W51" s="156">
        <v>894</v>
      </c>
      <c r="X51" s="157">
        <f>IFERROR(W51/V51-1,"-")</f>
        <v>0.5</v>
      </c>
      <c r="Y51" s="157">
        <f>W51/W$8</f>
        <v>2.6570371361062813E-3</v>
      </c>
    </row>
    <row r="52" spans="1:25" x14ac:dyDescent="0.25">
      <c r="A52" s="56"/>
      <c r="B52" s="159" t="s">
        <v>103</v>
      </c>
      <c r="C52" s="160">
        <v>0</v>
      </c>
      <c r="D52" s="160">
        <v>45</v>
      </c>
      <c r="E52" s="160">
        <v>0</v>
      </c>
      <c r="F52" s="160">
        <v>0</v>
      </c>
      <c r="G52" s="160">
        <v>0</v>
      </c>
      <c r="H52" s="160">
        <v>0</v>
      </c>
      <c r="I52" s="161" t="str">
        <f>IFERROR(H52/G52-1,"-")</f>
        <v>-</v>
      </c>
      <c r="J52" s="161">
        <f t="shared" si="31"/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1" t="str">
        <f>IFERROR(P52/O52-1,"-")</f>
        <v>-</v>
      </c>
      <c r="R52" s="161">
        <f t="shared" si="33"/>
        <v>0</v>
      </c>
      <c r="S52" s="160">
        <v>125</v>
      </c>
      <c r="T52" s="160">
        <v>36</v>
      </c>
      <c r="U52" s="160">
        <v>2737</v>
      </c>
      <c r="V52" s="160">
        <v>279</v>
      </c>
      <c r="W52" s="160">
        <v>394</v>
      </c>
      <c r="X52" s="161">
        <f>IFERROR(W52/V52-1,"-")</f>
        <v>0.41218637992831542</v>
      </c>
      <c r="Y52" s="161">
        <f>W52/W$8</f>
        <v>1.1709984693801733E-3</v>
      </c>
    </row>
    <row r="53" spans="1:25" x14ac:dyDescent="0.25">
      <c r="A53" s="56"/>
      <c r="B53" s="159" t="s">
        <v>100</v>
      </c>
      <c r="C53" s="160">
        <v>0</v>
      </c>
      <c r="D53" s="160">
        <v>62</v>
      </c>
      <c r="E53" s="160">
        <v>0</v>
      </c>
      <c r="F53" s="160">
        <v>0</v>
      </c>
      <c r="G53" s="160">
        <v>0</v>
      </c>
      <c r="H53" s="160">
        <v>0</v>
      </c>
      <c r="I53" s="161" t="str">
        <f>IFERROR(H53/G53-1,"-")</f>
        <v>-</v>
      </c>
      <c r="J53" s="161">
        <f t="shared" si="31"/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0">
        <v>0</v>
      </c>
      <c r="Q53" s="161" t="str">
        <f>IFERROR(P53/O53-1,"-")</f>
        <v>-</v>
      </c>
      <c r="R53" s="161">
        <f t="shared" si="33"/>
        <v>0</v>
      </c>
      <c r="S53" s="160">
        <v>148</v>
      </c>
      <c r="T53" s="160">
        <v>125</v>
      </c>
      <c r="U53" s="160">
        <v>737</v>
      </c>
      <c r="V53" s="160">
        <v>317</v>
      </c>
      <c r="W53" s="160">
        <v>500</v>
      </c>
      <c r="X53" s="161">
        <f>IFERROR(W53/V53-1,"-")</f>
        <v>0.57728706624605675</v>
      </c>
      <c r="Y53" s="161">
        <f>W53/W$8</f>
        <v>1.4860386667261082E-3</v>
      </c>
    </row>
    <row r="54" spans="1:25" x14ac:dyDescent="0.25">
      <c r="A54" s="56"/>
      <c r="B54" s="155" t="s">
        <v>107</v>
      </c>
      <c r="C54" s="156">
        <v>0</v>
      </c>
      <c r="D54" s="156">
        <v>489</v>
      </c>
      <c r="E54" s="156">
        <v>0</v>
      </c>
      <c r="F54" s="156">
        <v>0</v>
      </c>
      <c r="G54" s="156">
        <v>0</v>
      </c>
      <c r="H54" s="156">
        <v>0</v>
      </c>
      <c r="I54" s="157" t="str">
        <f>IFERROR(H54/G54-1,"-")</f>
        <v>-</v>
      </c>
      <c r="J54" s="157">
        <f t="shared" si="31"/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7" t="str">
        <f>IFERROR(P54/O54-1,"-")</f>
        <v>-</v>
      </c>
      <c r="R54" s="157">
        <f t="shared" si="33"/>
        <v>0</v>
      </c>
      <c r="S54" s="156">
        <v>2753</v>
      </c>
      <c r="T54" s="156">
        <v>2402</v>
      </c>
      <c r="U54" s="156">
        <v>3384</v>
      </c>
      <c r="V54" s="156">
        <v>3830</v>
      </c>
      <c r="W54" s="156">
        <v>3639</v>
      </c>
      <c r="X54" s="157">
        <f>IFERROR(W54/V54-1,"-")</f>
        <v>-4.9869451697127976E-2</v>
      </c>
      <c r="Y54" s="157">
        <f>W54/W$8</f>
        <v>1.0815389416432616E-2</v>
      </c>
    </row>
    <row r="55" spans="1:25" s="56" customFormat="1" x14ac:dyDescent="0.25">
      <c r="B55" s="159" t="s">
        <v>110</v>
      </c>
      <c r="C55" s="160">
        <v>0</v>
      </c>
      <c r="D55" s="160">
        <v>19</v>
      </c>
      <c r="E55" s="160">
        <v>0</v>
      </c>
      <c r="F55" s="160">
        <v>0</v>
      </c>
      <c r="G55" s="160">
        <v>0</v>
      </c>
      <c r="H55" s="160">
        <v>0</v>
      </c>
      <c r="I55" s="161" t="str">
        <f t="shared" ref="I55:I62" si="34">IFERROR(H55/G55-1,"-")</f>
        <v>-</v>
      </c>
      <c r="J55" s="161">
        <f t="shared" si="31"/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0">
        <v>0</v>
      </c>
      <c r="Q55" s="161" t="str">
        <f t="shared" ref="Q55:Q62" si="35">IFERROR(P55/O55-1,"-")</f>
        <v>-</v>
      </c>
      <c r="R55" s="161">
        <f t="shared" si="33"/>
        <v>0</v>
      </c>
      <c r="S55" s="160">
        <v>668</v>
      </c>
      <c r="T55" s="160">
        <v>648</v>
      </c>
      <c r="U55" s="160">
        <v>937</v>
      </c>
      <c r="V55" s="160">
        <v>903</v>
      </c>
      <c r="W55" s="160">
        <v>1236</v>
      </c>
      <c r="X55" s="161">
        <f t="shared" ref="X55:X62" si="36">IFERROR(W55/V55-1,"-")</f>
        <v>0.36877076411960141</v>
      </c>
      <c r="Y55" s="161">
        <f t="shared" ref="Y55:Y62" si="37">W55/W$8</f>
        <v>3.6734875841469396E-3</v>
      </c>
    </row>
    <row r="56" spans="1:25" s="56" customFormat="1" x14ac:dyDescent="0.25">
      <c r="B56" s="159" t="s">
        <v>113</v>
      </c>
      <c r="C56" s="160">
        <v>0</v>
      </c>
      <c r="D56" s="160">
        <v>168</v>
      </c>
      <c r="E56" s="160">
        <v>0</v>
      </c>
      <c r="F56" s="160">
        <v>0</v>
      </c>
      <c r="G56" s="160">
        <v>0</v>
      </c>
      <c r="H56" s="160">
        <v>0</v>
      </c>
      <c r="I56" s="161" t="str">
        <f t="shared" si="34"/>
        <v>-</v>
      </c>
      <c r="J56" s="161">
        <f t="shared" si="31"/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0">
        <v>0</v>
      </c>
      <c r="Q56" s="161" t="str">
        <f t="shared" si="35"/>
        <v>-</v>
      </c>
      <c r="R56" s="161">
        <f t="shared" si="33"/>
        <v>0</v>
      </c>
      <c r="S56" s="160">
        <v>842</v>
      </c>
      <c r="T56" s="160">
        <v>758</v>
      </c>
      <c r="U56" s="160">
        <v>563</v>
      </c>
      <c r="V56" s="160">
        <v>1048</v>
      </c>
      <c r="W56" s="160">
        <v>831</v>
      </c>
      <c r="X56" s="161">
        <f t="shared" si="36"/>
        <v>-0.20706106870229013</v>
      </c>
      <c r="Y56" s="161">
        <f t="shared" si="37"/>
        <v>2.4697962640987917E-3</v>
      </c>
    </row>
    <row r="57" spans="1:25" x14ac:dyDescent="0.25">
      <c r="A57" s="56"/>
      <c r="B57" s="159" t="s">
        <v>116</v>
      </c>
      <c r="C57" s="160">
        <v>0</v>
      </c>
      <c r="D57" s="160">
        <v>42</v>
      </c>
      <c r="E57" s="160">
        <v>0</v>
      </c>
      <c r="F57" s="160">
        <v>0</v>
      </c>
      <c r="G57" s="160">
        <v>0</v>
      </c>
      <c r="H57" s="160">
        <v>0</v>
      </c>
      <c r="I57" s="161" t="str">
        <f t="shared" si="34"/>
        <v>-</v>
      </c>
      <c r="J57" s="161">
        <f t="shared" si="31"/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0</v>
      </c>
      <c r="Q57" s="161" t="str">
        <f t="shared" si="35"/>
        <v>-</v>
      </c>
      <c r="R57" s="161">
        <f t="shared" si="33"/>
        <v>0</v>
      </c>
      <c r="S57" s="160">
        <v>164</v>
      </c>
      <c r="T57" s="160">
        <v>117</v>
      </c>
      <c r="U57" s="160">
        <v>335</v>
      </c>
      <c r="V57" s="160">
        <v>271</v>
      </c>
      <c r="W57" s="160">
        <v>191</v>
      </c>
      <c r="X57" s="161">
        <f t="shared" si="36"/>
        <v>-0.29520295202952029</v>
      </c>
      <c r="Y57" s="161">
        <f t="shared" si="37"/>
        <v>5.676667706893733E-4</v>
      </c>
    </row>
    <row r="58" spans="1:25" x14ac:dyDescent="0.25">
      <c r="A58" s="56"/>
      <c r="B58" s="159" t="s">
        <v>123</v>
      </c>
      <c r="C58" s="160">
        <v>0</v>
      </c>
      <c r="D58" s="160">
        <v>14</v>
      </c>
      <c r="E58" s="160">
        <v>0</v>
      </c>
      <c r="F58" s="160">
        <v>0</v>
      </c>
      <c r="G58" s="160">
        <v>0</v>
      </c>
      <c r="H58" s="160">
        <v>0</v>
      </c>
      <c r="I58" s="161" t="str">
        <f t="shared" si="34"/>
        <v>-</v>
      </c>
      <c r="J58" s="161">
        <f t="shared" si="31"/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0</v>
      </c>
      <c r="Q58" s="161" t="str">
        <f t="shared" si="35"/>
        <v>-</v>
      </c>
      <c r="R58" s="161">
        <f t="shared" si="33"/>
        <v>0</v>
      </c>
      <c r="S58" s="160">
        <v>73</v>
      </c>
      <c r="T58" s="160">
        <v>98</v>
      </c>
      <c r="U58" s="160">
        <v>78</v>
      </c>
      <c r="V58" s="160">
        <v>130</v>
      </c>
      <c r="W58" s="160">
        <v>132</v>
      </c>
      <c r="X58" s="161">
        <f t="shared" si="36"/>
        <v>1.538461538461533E-2</v>
      </c>
      <c r="Y58" s="161">
        <f t="shared" si="37"/>
        <v>3.9231420801569256E-4</v>
      </c>
    </row>
    <row r="59" spans="1:25" x14ac:dyDescent="0.25">
      <c r="A59" s="56"/>
      <c r="B59" s="159" t="s">
        <v>119</v>
      </c>
      <c r="C59" s="160">
        <v>0</v>
      </c>
      <c r="D59" s="160">
        <v>18</v>
      </c>
      <c r="E59" s="160">
        <v>0</v>
      </c>
      <c r="F59" s="160">
        <v>0</v>
      </c>
      <c r="G59" s="160">
        <v>0</v>
      </c>
      <c r="H59" s="160">
        <v>0</v>
      </c>
      <c r="I59" s="161" t="str">
        <f t="shared" si="34"/>
        <v>-</v>
      </c>
      <c r="J59" s="161">
        <f t="shared" si="31"/>
        <v>0</v>
      </c>
      <c r="K59" s="160">
        <v>0</v>
      </c>
      <c r="L59" s="160">
        <v>0</v>
      </c>
      <c r="M59" s="160">
        <v>0</v>
      </c>
      <c r="N59" s="160">
        <v>0</v>
      </c>
      <c r="O59" s="160">
        <v>0</v>
      </c>
      <c r="P59" s="160">
        <v>0</v>
      </c>
      <c r="Q59" s="161" t="str">
        <f t="shared" si="35"/>
        <v>-</v>
      </c>
      <c r="R59" s="161">
        <f t="shared" si="33"/>
        <v>0</v>
      </c>
      <c r="S59" s="160">
        <v>50</v>
      </c>
      <c r="T59" s="160">
        <v>89</v>
      </c>
      <c r="U59" s="160">
        <v>72</v>
      </c>
      <c r="V59" s="160">
        <v>165</v>
      </c>
      <c r="W59" s="160">
        <v>106</v>
      </c>
      <c r="X59" s="161">
        <f t="shared" si="36"/>
        <v>-0.35757575757575755</v>
      </c>
      <c r="Y59" s="161">
        <f t="shared" si="37"/>
        <v>3.1504019734593494E-4</v>
      </c>
    </row>
    <row r="60" spans="1:25" x14ac:dyDescent="0.25">
      <c r="A60" s="56"/>
      <c r="B60" s="159" t="s">
        <v>128</v>
      </c>
      <c r="C60" s="160">
        <v>0</v>
      </c>
      <c r="D60" s="160">
        <v>3</v>
      </c>
      <c r="E60" s="160">
        <v>0</v>
      </c>
      <c r="F60" s="160">
        <v>0</v>
      </c>
      <c r="G60" s="160">
        <v>0</v>
      </c>
      <c r="H60" s="160">
        <v>0</v>
      </c>
      <c r="I60" s="161" t="str">
        <f t="shared" si="34"/>
        <v>-</v>
      </c>
      <c r="J60" s="161">
        <f t="shared" si="31"/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1" t="str">
        <f t="shared" si="35"/>
        <v>-</v>
      </c>
      <c r="R60" s="161">
        <f t="shared" si="33"/>
        <v>0</v>
      </c>
      <c r="S60" s="160">
        <v>42</v>
      </c>
      <c r="T60" s="160">
        <v>13</v>
      </c>
      <c r="U60" s="160">
        <v>52</v>
      </c>
      <c r="V60" s="160">
        <v>31</v>
      </c>
      <c r="W60" s="160">
        <v>38</v>
      </c>
      <c r="X60" s="161">
        <f t="shared" si="36"/>
        <v>0.22580645161290325</v>
      </c>
      <c r="Y60" s="161">
        <f t="shared" si="37"/>
        <v>1.1293893867118422E-4</v>
      </c>
    </row>
    <row r="61" spans="1:25" x14ac:dyDescent="0.25">
      <c r="A61" s="56"/>
      <c r="B61" s="159" t="s">
        <v>131</v>
      </c>
      <c r="C61" s="160">
        <v>0</v>
      </c>
      <c r="D61" s="160">
        <v>2</v>
      </c>
      <c r="E61" s="160">
        <v>0</v>
      </c>
      <c r="F61" s="160">
        <v>0</v>
      </c>
      <c r="G61" s="160">
        <v>0</v>
      </c>
      <c r="H61" s="160">
        <v>0</v>
      </c>
      <c r="I61" s="161" t="str">
        <f t="shared" si="34"/>
        <v>-</v>
      </c>
      <c r="J61" s="161">
        <f t="shared" si="31"/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0">
        <v>0</v>
      </c>
      <c r="Q61" s="161" t="str">
        <f t="shared" si="35"/>
        <v>-</v>
      </c>
      <c r="R61" s="161">
        <f t="shared" si="33"/>
        <v>0</v>
      </c>
      <c r="S61" s="160">
        <v>45</v>
      </c>
      <c r="T61" s="160">
        <v>29</v>
      </c>
      <c r="U61" s="160">
        <v>48</v>
      </c>
      <c r="V61" s="160">
        <v>13</v>
      </c>
      <c r="W61" s="160">
        <v>50</v>
      </c>
      <c r="X61" s="161">
        <f t="shared" si="36"/>
        <v>2.8461538461538463</v>
      </c>
      <c r="Y61" s="161">
        <f t="shared" si="37"/>
        <v>1.4860386667261082E-4</v>
      </c>
    </row>
    <row r="62" spans="1:25" x14ac:dyDescent="0.25">
      <c r="A62" s="56"/>
      <c r="B62" s="164" t="s">
        <v>145</v>
      </c>
      <c r="C62" s="165">
        <f t="shared" ref="C62:H62" si="38">C54-SUM(C55:C61)</f>
        <v>0</v>
      </c>
      <c r="D62" s="165">
        <f t="shared" si="38"/>
        <v>223</v>
      </c>
      <c r="E62" s="165">
        <f t="shared" si="38"/>
        <v>0</v>
      </c>
      <c r="F62" s="165">
        <f t="shared" si="38"/>
        <v>0</v>
      </c>
      <c r="G62" s="165">
        <f t="shared" si="38"/>
        <v>0</v>
      </c>
      <c r="H62" s="165">
        <f t="shared" si="38"/>
        <v>0</v>
      </c>
      <c r="I62" s="166" t="str">
        <f t="shared" si="34"/>
        <v>-</v>
      </c>
      <c r="J62" s="166">
        <f t="shared" si="31"/>
        <v>0</v>
      </c>
      <c r="K62" s="165">
        <f t="shared" ref="K62:P62" si="39">K54-SUM(K55:K61)</f>
        <v>0</v>
      </c>
      <c r="L62" s="165">
        <f t="shared" si="39"/>
        <v>0</v>
      </c>
      <c r="M62" s="165">
        <f t="shared" si="39"/>
        <v>0</v>
      </c>
      <c r="N62" s="165">
        <f t="shared" si="39"/>
        <v>0</v>
      </c>
      <c r="O62" s="165">
        <f t="shared" si="39"/>
        <v>0</v>
      </c>
      <c r="P62" s="165">
        <f t="shared" si="39"/>
        <v>0</v>
      </c>
      <c r="Q62" s="166" t="str">
        <f t="shared" si="35"/>
        <v>-</v>
      </c>
      <c r="R62" s="166">
        <f t="shared" si="33"/>
        <v>0</v>
      </c>
      <c r="S62" s="165">
        <f>S54-SUM(S55:S61)</f>
        <v>869</v>
      </c>
      <c r="T62" s="165">
        <f>T54-SUM(T55:T61)</f>
        <v>650</v>
      </c>
      <c r="U62" s="165">
        <f>U54-SUM(U55:U61)</f>
        <v>1299</v>
      </c>
      <c r="V62" s="165">
        <f>V54-SUM(V55:V61)</f>
        <v>1269</v>
      </c>
      <c r="W62" s="165">
        <f>W54-SUM(W55:W61)</f>
        <v>1055</v>
      </c>
      <c r="X62" s="166">
        <f t="shared" si="36"/>
        <v>-0.16863672182821121</v>
      </c>
      <c r="Y62" s="166">
        <f t="shared" si="37"/>
        <v>3.1355415867920884E-3</v>
      </c>
    </row>
    <row r="63" spans="1:25" x14ac:dyDescent="0.25">
      <c r="A63" s="56"/>
      <c r="B63" s="151" t="s">
        <v>47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</row>
    <row r="64" spans="1:25" x14ac:dyDescent="0.25">
      <c r="A64" s="56"/>
      <c r="B64" s="152" t="s">
        <v>68</v>
      </c>
      <c r="C64" s="172">
        <f t="shared" ref="C64:H64" si="40">C65+C68</f>
        <v>848</v>
      </c>
      <c r="D64" s="172">
        <f t="shared" si="40"/>
        <v>0</v>
      </c>
      <c r="E64" s="172">
        <f t="shared" si="40"/>
        <v>0</v>
      </c>
      <c r="F64" s="172">
        <f t="shared" si="40"/>
        <v>0</v>
      </c>
      <c r="G64" s="172">
        <f t="shared" si="40"/>
        <v>0</v>
      </c>
      <c r="H64" s="172">
        <f t="shared" si="40"/>
        <v>0</v>
      </c>
      <c r="I64" s="173" t="str">
        <f>IFERROR(H64/G64-1,"-")</f>
        <v>-</v>
      </c>
      <c r="J64" s="173">
        <f t="shared" ref="J64:J76" si="41">H64/H$8</f>
        <v>0</v>
      </c>
      <c r="K64" s="172">
        <f t="shared" ref="K64:P64" si="42">K65+K68</f>
        <v>8651</v>
      </c>
      <c r="L64" s="172">
        <f t="shared" si="42"/>
        <v>1150</v>
      </c>
      <c r="M64" s="172">
        <f t="shared" si="42"/>
        <v>0</v>
      </c>
      <c r="N64" s="172">
        <f t="shared" si="42"/>
        <v>0</v>
      </c>
      <c r="O64" s="172">
        <f t="shared" si="42"/>
        <v>0</v>
      </c>
      <c r="P64" s="172">
        <f t="shared" si="42"/>
        <v>0</v>
      </c>
      <c r="Q64" s="173" t="str">
        <f>IFERROR(P64/O64-1,"-")</f>
        <v>-</v>
      </c>
      <c r="R64" s="173">
        <f t="shared" ref="R64:R76" si="43">P64/P$8</f>
        <v>0</v>
      </c>
      <c r="S64" s="172">
        <f>S65+S68</f>
        <v>9499</v>
      </c>
      <c r="T64" s="172">
        <f>T65+T68</f>
        <v>7546</v>
      </c>
      <c r="U64" s="172">
        <f>U65+U68</f>
        <v>17462</v>
      </c>
      <c r="V64" s="172">
        <f>V65+V68</f>
        <v>12086</v>
      </c>
      <c r="W64" s="172">
        <f>W65+W68</f>
        <v>11355</v>
      </c>
      <c r="X64" s="173">
        <f>IFERROR(W64/V64-1,"-")</f>
        <v>-6.0483203706768185E-2</v>
      </c>
      <c r="Y64" s="173">
        <f>W64/W$8</f>
        <v>3.3747938121349914E-2</v>
      </c>
    </row>
    <row r="65" spans="1:25" x14ac:dyDescent="0.25">
      <c r="A65" s="56"/>
      <c r="B65" s="155" t="s">
        <v>97</v>
      </c>
      <c r="C65" s="156">
        <v>36</v>
      </c>
      <c r="D65" s="156">
        <v>0</v>
      </c>
      <c r="E65" s="156">
        <v>0</v>
      </c>
      <c r="F65" s="156">
        <v>0</v>
      </c>
      <c r="G65" s="156">
        <v>0</v>
      </c>
      <c r="H65" s="156">
        <v>0</v>
      </c>
      <c r="I65" s="157" t="str">
        <f>IFERROR(H65/G65-1,"-")</f>
        <v>-</v>
      </c>
      <c r="J65" s="157">
        <f t="shared" si="41"/>
        <v>0</v>
      </c>
      <c r="K65" s="156">
        <v>2317</v>
      </c>
      <c r="L65" s="156">
        <v>561</v>
      </c>
      <c r="M65" s="156">
        <v>0</v>
      </c>
      <c r="N65" s="156">
        <v>0</v>
      </c>
      <c r="O65" s="156">
        <v>0</v>
      </c>
      <c r="P65" s="156">
        <v>0</v>
      </c>
      <c r="Q65" s="157" t="str">
        <f>IFERROR(P65/O65-1,"-")</f>
        <v>-</v>
      </c>
      <c r="R65" s="157">
        <f t="shared" si="43"/>
        <v>0</v>
      </c>
      <c r="S65" s="156">
        <v>2353</v>
      </c>
      <c r="T65" s="156">
        <v>1796</v>
      </c>
      <c r="U65" s="156">
        <v>2759</v>
      </c>
      <c r="V65" s="156">
        <v>2599</v>
      </c>
      <c r="W65" s="156">
        <v>2003</v>
      </c>
      <c r="X65" s="157">
        <f>IFERROR(W65/V65-1,"-")</f>
        <v>-0.22931896883416703</v>
      </c>
      <c r="Y65" s="157">
        <f>W65/W$8</f>
        <v>5.9530708989047896E-3</v>
      </c>
    </row>
    <row r="66" spans="1:25" x14ac:dyDescent="0.25">
      <c r="A66" s="56"/>
      <c r="B66" s="159" t="s">
        <v>103</v>
      </c>
      <c r="C66" s="160">
        <v>19</v>
      </c>
      <c r="D66" s="160">
        <v>0</v>
      </c>
      <c r="E66" s="160">
        <v>0</v>
      </c>
      <c r="F66" s="160">
        <v>0</v>
      </c>
      <c r="G66" s="160">
        <v>0</v>
      </c>
      <c r="H66" s="160">
        <v>0</v>
      </c>
      <c r="I66" s="161" t="str">
        <f>IFERROR(H66/G66-1,"-")</f>
        <v>-</v>
      </c>
      <c r="J66" s="161">
        <f t="shared" si="41"/>
        <v>0</v>
      </c>
      <c r="K66" s="160">
        <v>751</v>
      </c>
      <c r="L66" s="160">
        <v>561</v>
      </c>
      <c r="M66" s="160">
        <v>0</v>
      </c>
      <c r="N66" s="160">
        <v>0</v>
      </c>
      <c r="O66" s="160">
        <v>0</v>
      </c>
      <c r="P66" s="160">
        <v>0</v>
      </c>
      <c r="Q66" s="161" t="str">
        <f>IFERROR(P66/O66-1,"-")</f>
        <v>-</v>
      </c>
      <c r="R66" s="161">
        <f t="shared" si="43"/>
        <v>0</v>
      </c>
      <c r="S66" s="160">
        <v>770</v>
      </c>
      <c r="T66" s="160">
        <v>1000</v>
      </c>
      <c r="U66" s="160">
        <v>2230</v>
      </c>
      <c r="V66" s="160">
        <v>1637</v>
      </c>
      <c r="W66" s="160">
        <v>279</v>
      </c>
      <c r="X66" s="161">
        <f>IFERROR(W66/V66-1,"-")</f>
        <v>-0.82956627978008557</v>
      </c>
      <c r="Y66" s="161">
        <f>W66/W$8</f>
        <v>8.2920957603316834E-4</v>
      </c>
    </row>
    <row r="67" spans="1:25" x14ac:dyDescent="0.25">
      <c r="A67" s="56"/>
      <c r="B67" s="159" t="s">
        <v>100</v>
      </c>
      <c r="C67" s="160">
        <v>17</v>
      </c>
      <c r="D67" s="160">
        <v>0</v>
      </c>
      <c r="E67" s="160">
        <v>0</v>
      </c>
      <c r="F67" s="160">
        <v>0</v>
      </c>
      <c r="G67" s="160">
        <v>0</v>
      </c>
      <c r="H67" s="160">
        <v>0</v>
      </c>
      <c r="I67" s="161" t="str">
        <f>IFERROR(H67/G67-1,"-")</f>
        <v>-</v>
      </c>
      <c r="J67" s="161">
        <f t="shared" si="41"/>
        <v>0</v>
      </c>
      <c r="K67" s="160">
        <v>1566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1" t="str">
        <f>IFERROR(P67/O67-1,"-")</f>
        <v>-</v>
      </c>
      <c r="R67" s="161">
        <f t="shared" si="43"/>
        <v>0</v>
      </c>
      <c r="S67" s="160">
        <v>1583</v>
      </c>
      <c r="T67" s="160">
        <v>796</v>
      </c>
      <c r="U67" s="160">
        <v>529</v>
      </c>
      <c r="V67" s="160">
        <v>962</v>
      </c>
      <c r="W67" s="160">
        <v>1724</v>
      </c>
      <c r="X67" s="161">
        <f>IFERROR(W67/V67-1,"-")</f>
        <v>0.79209979209979209</v>
      </c>
      <c r="Y67" s="161">
        <f>W67/W$8</f>
        <v>5.1238613228716213E-3</v>
      </c>
    </row>
    <row r="68" spans="1:25" x14ac:dyDescent="0.25">
      <c r="A68" s="56"/>
      <c r="B68" s="155" t="s">
        <v>107</v>
      </c>
      <c r="C68" s="156">
        <v>812</v>
      </c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7" t="str">
        <f>IFERROR(H68/G68-1,"-")</f>
        <v>-</v>
      </c>
      <c r="J68" s="157">
        <f t="shared" si="41"/>
        <v>0</v>
      </c>
      <c r="K68" s="156">
        <v>6334</v>
      </c>
      <c r="L68" s="156">
        <v>589</v>
      </c>
      <c r="M68" s="156">
        <v>0</v>
      </c>
      <c r="N68" s="156">
        <v>0</v>
      </c>
      <c r="O68" s="156">
        <v>0</v>
      </c>
      <c r="P68" s="156">
        <v>0</v>
      </c>
      <c r="Q68" s="157" t="str">
        <f>IFERROR(P68/O68-1,"-")</f>
        <v>-</v>
      </c>
      <c r="R68" s="157">
        <f t="shared" si="43"/>
        <v>0</v>
      </c>
      <c r="S68" s="156">
        <v>7146</v>
      </c>
      <c r="T68" s="156">
        <v>5750</v>
      </c>
      <c r="U68" s="156">
        <v>14703</v>
      </c>
      <c r="V68" s="156">
        <v>9487</v>
      </c>
      <c r="W68" s="156">
        <v>9352</v>
      </c>
      <c r="X68" s="157">
        <f>IFERROR(W68/V68-1,"-")</f>
        <v>-1.4229998945926026E-2</v>
      </c>
      <c r="Y68" s="157">
        <f>W68/W$8</f>
        <v>2.7794867222445129E-2</v>
      </c>
    </row>
    <row r="69" spans="1:25" s="56" customFormat="1" x14ac:dyDescent="0.25">
      <c r="B69" s="159" t="s">
        <v>110</v>
      </c>
      <c r="C69" s="160">
        <v>80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1" t="str">
        <f t="shared" ref="I69:I76" si="44">IFERROR(H69/G69-1,"-")</f>
        <v>-</v>
      </c>
      <c r="J69" s="161">
        <f t="shared" si="41"/>
        <v>0</v>
      </c>
      <c r="K69" s="160">
        <v>2182</v>
      </c>
      <c r="L69" s="160">
        <v>0</v>
      </c>
      <c r="M69" s="160">
        <v>0</v>
      </c>
      <c r="N69" s="160">
        <v>0</v>
      </c>
      <c r="O69" s="160">
        <v>0</v>
      </c>
      <c r="P69" s="160">
        <v>0</v>
      </c>
      <c r="Q69" s="161" t="str">
        <f t="shared" ref="Q69:Q76" si="45">IFERROR(P69/O69-1,"-")</f>
        <v>-</v>
      </c>
      <c r="R69" s="161">
        <f t="shared" si="43"/>
        <v>0</v>
      </c>
      <c r="S69" s="160">
        <v>2262</v>
      </c>
      <c r="T69" s="160">
        <v>516</v>
      </c>
      <c r="U69" s="160">
        <v>4620</v>
      </c>
      <c r="V69" s="160">
        <v>4414</v>
      </c>
      <c r="W69" s="160">
        <v>3321</v>
      </c>
      <c r="X69" s="161">
        <f t="shared" ref="X69:X76" si="46">IFERROR(W69/V69-1,"-")</f>
        <v>-0.24762120525600362</v>
      </c>
      <c r="Y69" s="161">
        <f t="shared" ref="Y69:Y76" si="47">W69/W$8</f>
        <v>9.8702688243948108E-3</v>
      </c>
    </row>
    <row r="70" spans="1:25" s="56" customFormat="1" x14ac:dyDescent="0.25">
      <c r="B70" s="159" t="s">
        <v>113</v>
      </c>
      <c r="C70" s="160">
        <v>126</v>
      </c>
      <c r="D70" s="160">
        <v>0</v>
      </c>
      <c r="E70" s="160">
        <v>0</v>
      </c>
      <c r="F70" s="160">
        <v>0</v>
      </c>
      <c r="G70" s="160">
        <v>0</v>
      </c>
      <c r="H70" s="160">
        <v>0</v>
      </c>
      <c r="I70" s="161" t="str">
        <f t="shared" si="44"/>
        <v>-</v>
      </c>
      <c r="J70" s="161">
        <f t="shared" si="41"/>
        <v>0</v>
      </c>
      <c r="K70" s="160">
        <v>705</v>
      </c>
      <c r="L70" s="160">
        <v>88</v>
      </c>
      <c r="M70" s="160">
        <v>0</v>
      </c>
      <c r="N70" s="160">
        <v>0</v>
      </c>
      <c r="O70" s="160">
        <v>0</v>
      </c>
      <c r="P70" s="160">
        <v>0</v>
      </c>
      <c r="Q70" s="161" t="str">
        <f t="shared" si="45"/>
        <v>-</v>
      </c>
      <c r="R70" s="161">
        <f t="shared" si="43"/>
        <v>0</v>
      </c>
      <c r="S70" s="160">
        <v>831</v>
      </c>
      <c r="T70" s="160">
        <v>371</v>
      </c>
      <c r="U70" s="160">
        <v>812</v>
      </c>
      <c r="V70" s="160">
        <v>1035</v>
      </c>
      <c r="W70" s="160">
        <v>1002</v>
      </c>
      <c r="X70" s="161">
        <f t="shared" si="46"/>
        <v>-3.1884057971014457E-2</v>
      </c>
      <c r="Y70" s="161">
        <f t="shared" si="47"/>
        <v>2.978021488119121E-3</v>
      </c>
    </row>
    <row r="71" spans="1:25" x14ac:dyDescent="0.25">
      <c r="A71" s="56"/>
      <c r="B71" s="159" t="s">
        <v>116</v>
      </c>
      <c r="C71" s="160">
        <v>248</v>
      </c>
      <c r="D71" s="160">
        <v>0</v>
      </c>
      <c r="E71" s="160">
        <v>0</v>
      </c>
      <c r="F71" s="160">
        <v>0</v>
      </c>
      <c r="G71" s="160">
        <v>0</v>
      </c>
      <c r="H71" s="160">
        <v>0</v>
      </c>
      <c r="I71" s="161" t="str">
        <f t="shared" si="44"/>
        <v>-</v>
      </c>
      <c r="J71" s="161">
        <f t="shared" si="41"/>
        <v>0</v>
      </c>
      <c r="K71" s="160">
        <v>1024</v>
      </c>
      <c r="L71" s="160">
        <v>47</v>
      </c>
      <c r="M71" s="160">
        <v>0</v>
      </c>
      <c r="N71" s="160">
        <v>0</v>
      </c>
      <c r="O71" s="160">
        <v>0</v>
      </c>
      <c r="P71" s="160">
        <v>0</v>
      </c>
      <c r="Q71" s="161" t="str">
        <f t="shared" si="45"/>
        <v>-</v>
      </c>
      <c r="R71" s="161">
        <f t="shared" si="43"/>
        <v>0</v>
      </c>
      <c r="S71" s="160">
        <v>1272</v>
      </c>
      <c r="T71" s="160">
        <v>1189</v>
      </c>
      <c r="U71" s="160">
        <v>2149</v>
      </c>
      <c r="V71" s="160">
        <v>417</v>
      </c>
      <c r="W71" s="160">
        <v>658</v>
      </c>
      <c r="X71" s="161">
        <f t="shared" si="46"/>
        <v>0.57793764988009588</v>
      </c>
      <c r="Y71" s="161">
        <f t="shared" si="47"/>
        <v>1.9556268854115585E-3</v>
      </c>
    </row>
    <row r="72" spans="1:25" x14ac:dyDescent="0.25">
      <c r="A72" s="56"/>
      <c r="B72" s="159" t="s">
        <v>123</v>
      </c>
      <c r="C72" s="160">
        <v>8</v>
      </c>
      <c r="D72" s="160">
        <v>0</v>
      </c>
      <c r="E72" s="160">
        <v>0</v>
      </c>
      <c r="F72" s="160">
        <v>0</v>
      </c>
      <c r="G72" s="160">
        <v>0</v>
      </c>
      <c r="H72" s="160">
        <v>0</v>
      </c>
      <c r="I72" s="161" t="str">
        <f t="shared" si="44"/>
        <v>-</v>
      </c>
      <c r="J72" s="161">
        <f t="shared" si="41"/>
        <v>0</v>
      </c>
      <c r="K72" s="160">
        <v>41</v>
      </c>
      <c r="L72" s="160">
        <v>0</v>
      </c>
      <c r="M72" s="160">
        <v>0</v>
      </c>
      <c r="N72" s="160">
        <v>0</v>
      </c>
      <c r="O72" s="160">
        <v>0</v>
      </c>
      <c r="P72" s="160">
        <v>0</v>
      </c>
      <c r="Q72" s="161" t="str">
        <f t="shared" si="45"/>
        <v>-</v>
      </c>
      <c r="R72" s="161">
        <f t="shared" si="43"/>
        <v>0</v>
      </c>
      <c r="S72" s="160">
        <v>49</v>
      </c>
      <c r="T72" s="160">
        <v>262</v>
      </c>
      <c r="U72" s="160">
        <v>353</v>
      </c>
      <c r="V72" s="160">
        <v>399</v>
      </c>
      <c r="W72" s="160">
        <v>256</v>
      </c>
      <c r="X72" s="161">
        <f t="shared" si="46"/>
        <v>-0.35839598997493738</v>
      </c>
      <c r="Y72" s="161">
        <f t="shared" si="47"/>
        <v>7.6085179736376746E-4</v>
      </c>
    </row>
    <row r="73" spans="1:25" x14ac:dyDescent="0.25">
      <c r="A73" s="56"/>
      <c r="B73" s="159" t="s">
        <v>119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  <c r="H73" s="160">
        <v>0</v>
      </c>
      <c r="I73" s="161" t="str">
        <f t="shared" si="44"/>
        <v>-</v>
      </c>
      <c r="J73" s="161">
        <f t="shared" si="41"/>
        <v>0</v>
      </c>
      <c r="K73" s="160">
        <v>131</v>
      </c>
      <c r="L73" s="160">
        <v>149</v>
      </c>
      <c r="M73" s="160">
        <v>0</v>
      </c>
      <c r="N73" s="160">
        <v>0</v>
      </c>
      <c r="O73" s="160">
        <v>0</v>
      </c>
      <c r="P73" s="160">
        <v>0</v>
      </c>
      <c r="Q73" s="161" t="str">
        <f t="shared" si="45"/>
        <v>-</v>
      </c>
      <c r="R73" s="161">
        <f t="shared" si="43"/>
        <v>0</v>
      </c>
      <c r="S73" s="160">
        <v>131</v>
      </c>
      <c r="T73" s="160">
        <v>210</v>
      </c>
      <c r="U73" s="160">
        <v>263</v>
      </c>
      <c r="V73" s="160">
        <v>123</v>
      </c>
      <c r="W73" s="160">
        <v>266</v>
      </c>
      <c r="X73" s="161">
        <f t="shared" si="46"/>
        <v>1.1626016260162602</v>
      </c>
      <c r="Y73" s="161">
        <f t="shared" si="47"/>
        <v>7.9057257069828954E-4</v>
      </c>
    </row>
    <row r="74" spans="1:25" x14ac:dyDescent="0.25">
      <c r="A74" s="56"/>
      <c r="B74" s="159" t="s">
        <v>128</v>
      </c>
      <c r="C74" s="160">
        <v>27</v>
      </c>
      <c r="D74" s="160">
        <v>0</v>
      </c>
      <c r="E74" s="160">
        <v>0</v>
      </c>
      <c r="F74" s="160">
        <v>0</v>
      </c>
      <c r="G74" s="160">
        <v>0</v>
      </c>
      <c r="H74" s="160">
        <v>0</v>
      </c>
      <c r="I74" s="161" t="str">
        <f t="shared" si="44"/>
        <v>-</v>
      </c>
      <c r="J74" s="161">
        <f t="shared" si="41"/>
        <v>0</v>
      </c>
      <c r="K74" s="160">
        <v>245</v>
      </c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61" t="str">
        <f t="shared" si="45"/>
        <v>-</v>
      </c>
      <c r="R74" s="161">
        <f t="shared" si="43"/>
        <v>0</v>
      </c>
      <c r="S74" s="160">
        <v>272</v>
      </c>
      <c r="T74" s="160">
        <v>352</v>
      </c>
      <c r="U74" s="160">
        <v>1185</v>
      </c>
      <c r="V74" s="160">
        <v>168</v>
      </c>
      <c r="W74" s="160">
        <v>202</v>
      </c>
      <c r="X74" s="161">
        <f t="shared" si="46"/>
        <v>0.20238095238095233</v>
      </c>
      <c r="Y74" s="161">
        <f t="shared" si="47"/>
        <v>6.003596213573477E-4</v>
      </c>
    </row>
    <row r="75" spans="1:25" x14ac:dyDescent="0.25">
      <c r="A75" s="56"/>
      <c r="B75" s="159" t="s">
        <v>131</v>
      </c>
      <c r="C75" s="160">
        <v>17</v>
      </c>
      <c r="D75" s="160">
        <v>0</v>
      </c>
      <c r="E75" s="160">
        <v>0</v>
      </c>
      <c r="F75" s="160">
        <v>0</v>
      </c>
      <c r="G75" s="160">
        <v>0</v>
      </c>
      <c r="H75" s="160">
        <v>0</v>
      </c>
      <c r="I75" s="161" t="str">
        <f t="shared" si="44"/>
        <v>-</v>
      </c>
      <c r="J75" s="161">
        <f t="shared" si="41"/>
        <v>0</v>
      </c>
      <c r="K75" s="160">
        <v>294</v>
      </c>
      <c r="L75" s="160">
        <v>0</v>
      </c>
      <c r="M75" s="160">
        <v>0</v>
      </c>
      <c r="N75" s="160">
        <v>0</v>
      </c>
      <c r="O75" s="160">
        <v>0</v>
      </c>
      <c r="P75" s="160">
        <v>0</v>
      </c>
      <c r="Q75" s="161" t="str">
        <f t="shared" si="45"/>
        <v>-</v>
      </c>
      <c r="R75" s="161">
        <f t="shared" si="43"/>
        <v>0</v>
      </c>
      <c r="S75" s="160">
        <v>311</v>
      </c>
      <c r="T75" s="160">
        <v>26</v>
      </c>
      <c r="U75" s="160">
        <v>304</v>
      </c>
      <c r="V75" s="160">
        <v>69</v>
      </c>
      <c r="W75" s="160">
        <v>190</v>
      </c>
      <c r="X75" s="161">
        <f t="shared" si="46"/>
        <v>1.7536231884057969</v>
      </c>
      <c r="Y75" s="161">
        <f t="shared" si="47"/>
        <v>5.646946933559211E-4</v>
      </c>
    </row>
    <row r="76" spans="1:25" x14ac:dyDescent="0.25">
      <c r="A76" s="56"/>
      <c r="B76" s="164" t="s">
        <v>145</v>
      </c>
      <c r="C76" s="165">
        <f t="shared" ref="C76:H76" si="48">C68-SUM(C69:C75)</f>
        <v>306</v>
      </c>
      <c r="D76" s="165">
        <f t="shared" si="48"/>
        <v>0</v>
      </c>
      <c r="E76" s="165">
        <f t="shared" si="48"/>
        <v>0</v>
      </c>
      <c r="F76" s="165">
        <f t="shared" si="48"/>
        <v>0</v>
      </c>
      <c r="G76" s="165">
        <f t="shared" si="48"/>
        <v>0</v>
      </c>
      <c r="H76" s="165">
        <f t="shared" si="48"/>
        <v>0</v>
      </c>
      <c r="I76" s="166" t="str">
        <f t="shared" si="44"/>
        <v>-</v>
      </c>
      <c r="J76" s="166">
        <f t="shared" si="41"/>
        <v>0</v>
      </c>
      <c r="K76" s="165">
        <f t="shared" ref="K76:P76" si="49">K68-SUM(K69:K75)</f>
        <v>1712</v>
      </c>
      <c r="L76" s="165">
        <f t="shared" si="49"/>
        <v>305</v>
      </c>
      <c r="M76" s="165">
        <f t="shared" si="49"/>
        <v>0</v>
      </c>
      <c r="N76" s="165">
        <f t="shared" si="49"/>
        <v>0</v>
      </c>
      <c r="O76" s="165">
        <f t="shared" si="49"/>
        <v>0</v>
      </c>
      <c r="P76" s="165">
        <f t="shared" si="49"/>
        <v>0</v>
      </c>
      <c r="Q76" s="166" t="str">
        <f t="shared" si="45"/>
        <v>-</v>
      </c>
      <c r="R76" s="166">
        <f t="shared" si="43"/>
        <v>0</v>
      </c>
      <c r="S76" s="165">
        <f>S68-SUM(S69:S75)</f>
        <v>2018</v>
      </c>
      <c r="T76" s="165">
        <f>T68-SUM(T69:T75)</f>
        <v>2824</v>
      </c>
      <c r="U76" s="165">
        <f>U68-SUM(U69:U75)</f>
        <v>5017</v>
      </c>
      <c r="V76" s="165">
        <f>V68-SUM(V69:V75)</f>
        <v>2862</v>
      </c>
      <c r="W76" s="165">
        <f>W68-SUM(W69:W75)</f>
        <v>3457</v>
      </c>
      <c r="X76" s="166">
        <f t="shared" si="46"/>
        <v>0.20789657582110421</v>
      </c>
      <c r="Y76" s="166">
        <f t="shared" si="47"/>
        <v>1.0274471341744312E-2</v>
      </c>
    </row>
    <row r="77" spans="1:25" x14ac:dyDescent="0.25">
      <c r="A77" s="56"/>
      <c r="B77" s="151" t="s">
        <v>48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</row>
    <row r="78" spans="1:25" x14ac:dyDescent="0.25">
      <c r="A78" s="56"/>
      <c r="B78" s="152" t="s">
        <v>68</v>
      </c>
      <c r="C78" s="172">
        <f t="shared" ref="C78:H78" si="50">C79+C82</f>
        <v>9728</v>
      </c>
      <c r="D78" s="172">
        <f t="shared" si="50"/>
        <v>1620</v>
      </c>
      <c r="E78" s="172">
        <f t="shared" si="50"/>
        <v>6467</v>
      </c>
      <c r="F78" s="172">
        <f t="shared" si="50"/>
        <v>7413</v>
      </c>
      <c r="G78" s="172">
        <f t="shared" si="50"/>
        <v>8069</v>
      </c>
      <c r="H78" s="172">
        <f t="shared" si="50"/>
        <v>8810</v>
      </c>
      <c r="I78" s="173">
        <f>IFERROR(H78/G78-1,"-")</f>
        <v>9.1832940884867931E-2</v>
      </c>
      <c r="J78" s="173">
        <f t="shared" ref="J78:J90" si="51">H78/H$8</f>
        <v>0.13749512290284824</v>
      </c>
      <c r="K78" s="172">
        <f t="shared" ref="K78:P78" si="52">K79+K82</f>
        <v>39435</v>
      </c>
      <c r="L78" s="172">
        <f t="shared" si="52"/>
        <v>1750</v>
      </c>
      <c r="M78" s="172">
        <f t="shared" si="52"/>
        <v>21891</v>
      </c>
      <c r="N78" s="172">
        <f t="shared" si="52"/>
        <v>42127</v>
      </c>
      <c r="O78" s="172">
        <f t="shared" si="52"/>
        <v>46328</v>
      </c>
      <c r="P78" s="172">
        <f t="shared" si="52"/>
        <v>46073</v>
      </c>
      <c r="Q78" s="173">
        <f>IFERROR(P78/O78-1,"-")</f>
        <v>-5.5042307028146942E-3</v>
      </c>
      <c r="R78" s="173">
        <f t="shared" ref="R78:R90" si="53">P78/P$8</f>
        <v>0.16914350747090567</v>
      </c>
      <c r="S78" s="172">
        <f>S79+S82</f>
        <v>49163</v>
      </c>
      <c r="T78" s="172">
        <f>T79+T82</f>
        <v>28358</v>
      </c>
      <c r="U78" s="172">
        <f>U79+U82</f>
        <v>49540</v>
      </c>
      <c r="V78" s="172">
        <f>V79+V82</f>
        <v>54397</v>
      </c>
      <c r="W78" s="172">
        <f>W79+W82</f>
        <v>54883</v>
      </c>
      <c r="X78" s="173">
        <f>IFERROR(W78/V78-1,"-")</f>
        <v>8.9343162306745327E-3</v>
      </c>
      <c r="Y78" s="173">
        <f>W78/W$8</f>
        <v>0.163116520291858</v>
      </c>
    </row>
    <row r="79" spans="1:25" x14ac:dyDescent="0.25">
      <c r="A79" s="56"/>
      <c r="B79" s="155" t="s">
        <v>97</v>
      </c>
      <c r="C79" s="156">
        <v>2986</v>
      </c>
      <c r="D79" s="156">
        <v>966</v>
      </c>
      <c r="E79" s="156">
        <v>2218</v>
      </c>
      <c r="F79" s="156">
        <v>2271</v>
      </c>
      <c r="G79" s="156">
        <v>1977</v>
      </c>
      <c r="H79" s="156">
        <v>2684</v>
      </c>
      <c r="I79" s="157">
        <f>IFERROR(H79/G79-1,"-")</f>
        <v>0.35761254425897815</v>
      </c>
      <c r="J79" s="157">
        <f t="shared" si="51"/>
        <v>4.1888412017167385E-2</v>
      </c>
      <c r="K79" s="156">
        <v>13855</v>
      </c>
      <c r="L79" s="156">
        <v>776</v>
      </c>
      <c r="M79" s="156">
        <v>8355</v>
      </c>
      <c r="N79" s="156">
        <v>14321</v>
      </c>
      <c r="O79" s="156">
        <v>13421</v>
      </c>
      <c r="P79" s="156">
        <v>13547</v>
      </c>
      <c r="Q79" s="157">
        <f>IFERROR(P79/O79-1,"-")</f>
        <v>9.3882721108711209E-3</v>
      </c>
      <c r="R79" s="157">
        <f t="shared" si="53"/>
        <v>4.9733837512390321E-2</v>
      </c>
      <c r="S79" s="156">
        <v>16841</v>
      </c>
      <c r="T79" s="156">
        <v>10573</v>
      </c>
      <c r="U79" s="156">
        <v>16592</v>
      </c>
      <c r="V79" s="156">
        <v>15398</v>
      </c>
      <c r="W79" s="156">
        <v>16231</v>
      </c>
      <c r="X79" s="157">
        <f>IFERROR(W79/V79-1,"-")</f>
        <v>5.4097934796726754E-2</v>
      </c>
      <c r="Y79" s="157">
        <f>W79/W$8</f>
        <v>4.8239787199262925E-2</v>
      </c>
    </row>
    <row r="80" spans="1:25" x14ac:dyDescent="0.25">
      <c r="A80" s="56"/>
      <c r="B80" s="159" t="s">
        <v>103</v>
      </c>
      <c r="C80" s="160">
        <v>1116</v>
      </c>
      <c r="D80" s="160">
        <v>736</v>
      </c>
      <c r="E80" s="160">
        <v>1244</v>
      </c>
      <c r="F80" s="160">
        <v>1205</v>
      </c>
      <c r="G80" s="160">
        <v>747</v>
      </c>
      <c r="H80" s="160">
        <v>1249</v>
      </c>
      <c r="I80" s="161">
        <f>IFERROR(H80/G80-1,"-")</f>
        <v>0.67202141900937074</v>
      </c>
      <c r="J80" s="161">
        <f t="shared" si="51"/>
        <v>1.9492781896215373E-2</v>
      </c>
      <c r="K80" s="160">
        <v>1316</v>
      </c>
      <c r="L80" s="160">
        <v>178</v>
      </c>
      <c r="M80" s="160">
        <v>1106</v>
      </c>
      <c r="N80" s="160">
        <v>1364</v>
      </c>
      <c r="O80" s="160">
        <v>2005</v>
      </c>
      <c r="P80" s="160">
        <v>1761</v>
      </c>
      <c r="Q80" s="161">
        <f>IFERROR(P80/O80-1,"-")</f>
        <v>-0.12169576059850373</v>
      </c>
      <c r="R80" s="161">
        <f t="shared" si="53"/>
        <v>6.4649950438709202E-3</v>
      </c>
      <c r="S80" s="160">
        <v>2432</v>
      </c>
      <c r="T80" s="160">
        <v>2350</v>
      </c>
      <c r="U80" s="160">
        <v>2569</v>
      </c>
      <c r="V80" s="160">
        <v>2752</v>
      </c>
      <c r="W80" s="160">
        <v>3010</v>
      </c>
      <c r="X80" s="161">
        <f>IFERROR(W80/V80-1,"-")</f>
        <v>9.375E-2</v>
      </c>
      <c r="Y80" s="161">
        <f>W80/W$8</f>
        <v>8.945952773691172E-3</v>
      </c>
    </row>
    <row r="81" spans="1:25" x14ac:dyDescent="0.25">
      <c r="A81" s="56"/>
      <c r="B81" s="159" t="s">
        <v>100</v>
      </c>
      <c r="C81" s="160">
        <v>1870</v>
      </c>
      <c r="D81" s="160">
        <v>230</v>
      </c>
      <c r="E81" s="160">
        <v>974</v>
      </c>
      <c r="F81" s="160">
        <v>1066</v>
      </c>
      <c r="G81" s="160">
        <v>1230</v>
      </c>
      <c r="H81" s="160">
        <v>1435</v>
      </c>
      <c r="I81" s="161">
        <f>IFERROR(H81/G81-1,"-")</f>
        <v>0.16666666666666674</v>
      </c>
      <c r="J81" s="161">
        <f t="shared" si="51"/>
        <v>2.2395630120952009E-2</v>
      </c>
      <c r="K81" s="160">
        <v>12539</v>
      </c>
      <c r="L81" s="160">
        <v>598</v>
      </c>
      <c r="M81" s="160">
        <v>7249</v>
      </c>
      <c r="N81" s="160">
        <v>12957</v>
      </c>
      <c r="O81" s="160">
        <v>11416</v>
      </c>
      <c r="P81" s="160">
        <v>11786</v>
      </c>
      <c r="Q81" s="161">
        <f>IFERROR(P81/O81-1,"-")</f>
        <v>3.2410651716888506E-2</v>
      </c>
      <c r="R81" s="161">
        <f t="shared" si="53"/>
        <v>4.3268842468519406E-2</v>
      </c>
      <c r="S81" s="160">
        <v>14409</v>
      </c>
      <c r="T81" s="160">
        <v>8223</v>
      </c>
      <c r="U81" s="160">
        <v>14023</v>
      </c>
      <c r="V81" s="160">
        <v>12646</v>
      </c>
      <c r="W81" s="160">
        <v>13221</v>
      </c>
      <c r="X81" s="161">
        <f>IFERROR(W81/V81-1,"-")</f>
        <v>4.546892297959837E-2</v>
      </c>
      <c r="Y81" s="161">
        <f>W81/W$8</f>
        <v>3.9293834425571751E-2</v>
      </c>
    </row>
    <row r="82" spans="1:25" x14ac:dyDescent="0.25">
      <c r="A82" s="56"/>
      <c r="B82" s="155" t="s">
        <v>107</v>
      </c>
      <c r="C82" s="156">
        <v>6742</v>
      </c>
      <c r="D82" s="156">
        <v>654</v>
      </c>
      <c r="E82" s="156">
        <v>4249</v>
      </c>
      <c r="F82" s="156">
        <v>5142</v>
      </c>
      <c r="G82" s="156">
        <v>6092</v>
      </c>
      <c r="H82" s="156">
        <v>6126</v>
      </c>
      <c r="I82" s="157">
        <f>IFERROR(H82/G82-1,"-")</f>
        <v>5.5810899540380543E-3</v>
      </c>
      <c r="J82" s="157">
        <f t="shared" si="51"/>
        <v>9.5606710885680846E-2</v>
      </c>
      <c r="K82" s="156">
        <v>25580</v>
      </c>
      <c r="L82" s="156">
        <v>974</v>
      </c>
      <c r="M82" s="156">
        <v>13536</v>
      </c>
      <c r="N82" s="156">
        <v>27806</v>
      </c>
      <c r="O82" s="156">
        <v>32907</v>
      </c>
      <c r="P82" s="156">
        <v>32526</v>
      </c>
      <c r="Q82" s="157">
        <f>IFERROR(P82/O82-1,"-")</f>
        <v>-1.1578083690400254E-2</v>
      </c>
      <c r="R82" s="157">
        <f t="shared" si="53"/>
        <v>0.11940966995851536</v>
      </c>
      <c r="S82" s="156">
        <v>32322</v>
      </c>
      <c r="T82" s="156">
        <v>17785</v>
      </c>
      <c r="U82" s="156">
        <v>32948</v>
      </c>
      <c r="V82" s="156">
        <v>38999</v>
      </c>
      <c r="W82" s="156">
        <v>38652</v>
      </c>
      <c r="X82" s="157">
        <f>IFERROR(W82/V82-1,"-")</f>
        <v>-8.8976640426677855E-3</v>
      </c>
      <c r="Y82" s="157">
        <f>W82/W$8</f>
        <v>0.11487673309259507</v>
      </c>
    </row>
    <row r="83" spans="1:25" s="56" customFormat="1" x14ac:dyDescent="0.25">
      <c r="B83" s="159" t="s">
        <v>110</v>
      </c>
      <c r="C83" s="160">
        <v>887</v>
      </c>
      <c r="D83" s="160">
        <v>65</v>
      </c>
      <c r="E83" s="160">
        <v>421</v>
      </c>
      <c r="F83" s="160">
        <v>772</v>
      </c>
      <c r="G83" s="160">
        <v>884</v>
      </c>
      <c r="H83" s="160">
        <v>860</v>
      </c>
      <c r="I83" s="161">
        <f t="shared" ref="I83:I90" si="54">IFERROR(H83/G83-1,"-")</f>
        <v>-2.714932126696834E-2</v>
      </c>
      <c r="J83" s="161">
        <f t="shared" si="51"/>
        <v>1.3421771361685524E-2</v>
      </c>
      <c r="K83" s="160">
        <v>5487</v>
      </c>
      <c r="L83" s="160">
        <v>111</v>
      </c>
      <c r="M83" s="160">
        <v>2019</v>
      </c>
      <c r="N83" s="160">
        <v>5743</v>
      </c>
      <c r="O83" s="160">
        <v>7310</v>
      </c>
      <c r="P83" s="160">
        <v>7163</v>
      </c>
      <c r="Q83" s="161">
        <f t="shared" ref="Q83:Q90" si="55">IFERROR(P83/O83-1,"-")</f>
        <v>-2.0109439124487039E-2</v>
      </c>
      <c r="R83" s="161">
        <f t="shared" si="53"/>
        <v>2.6296853775836116E-2</v>
      </c>
      <c r="S83" s="160">
        <v>6374</v>
      </c>
      <c r="T83" s="160">
        <v>2440</v>
      </c>
      <c r="U83" s="160">
        <v>6515</v>
      </c>
      <c r="V83" s="160">
        <v>8194</v>
      </c>
      <c r="W83" s="160">
        <v>8023</v>
      </c>
      <c r="X83" s="161">
        <f t="shared" ref="X83:X90" si="56">IFERROR(W83/V83-1,"-")</f>
        <v>-2.086892848425681E-2</v>
      </c>
      <c r="Y83" s="161">
        <f t="shared" ref="Y83:Y90" si="57">W83/W$8</f>
        <v>2.3844976446287133E-2</v>
      </c>
    </row>
    <row r="84" spans="1:25" s="56" customFormat="1" x14ac:dyDescent="0.25">
      <c r="B84" s="159" t="s">
        <v>113</v>
      </c>
      <c r="C84" s="160">
        <v>1961</v>
      </c>
      <c r="D84" s="160">
        <v>171</v>
      </c>
      <c r="E84" s="160">
        <v>1043</v>
      </c>
      <c r="F84" s="160">
        <v>1521</v>
      </c>
      <c r="G84" s="160">
        <v>1655</v>
      </c>
      <c r="H84" s="160">
        <v>1583</v>
      </c>
      <c r="I84" s="161">
        <f t="shared" si="54"/>
        <v>-4.3504531722054374E-2</v>
      </c>
      <c r="J84" s="161">
        <f t="shared" si="51"/>
        <v>2.4705423332032773E-2</v>
      </c>
      <c r="K84" s="160">
        <v>10426</v>
      </c>
      <c r="L84" s="160">
        <v>183</v>
      </c>
      <c r="M84" s="160">
        <v>4989</v>
      </c>
      <c r="N84" s="160">
        <v>9630</v>
      </c>
      <c r="O84" s="160">
        <v>10907</v>
      </c>
      <c r="P84" s="160">
        <v>10627</v>
      </c>
      <c r="Q84" s="161">
        <f t="shared" si="55"/>
        <v>-2.5671587054185374E-2</v>
      </c>
      <c r="R84" s="161">
        <f t="shared" si="53"/>
        <v>3.9013913873490215E-2</v>
      </c>
      <c r="S84" s="160">
        <v>12387</v>
      </c>
      <c r="T84" s="160">
        <v>6032</v>
      </c>
      <c r="U84" s="160">
        <v>11151</v>
      </c>
      <c r="V84" s="160">
        <v>12562</v>
      </c>
      <c r="W84" s="160">
        <v>12210</v>
      </c>
      <c r="X84" s="161">
        <f t="shared" si="56"/>
        <v>-2.8021015761821366E-2</v>
      </c>
      <c r="Y84" s="161">
        <f t="shared" si="57"/>
        <v>3.6289064241451563E-2</v>
      </c>
    </row>
    <row r="85" spans="1:25" x14ac:dyDescent="0.25">
      <c r="A85" s="56"/>
      <c r="B85" s="159" t="s">
        <v>116</v>
      </c>
      <c r="C85" s="160">
        <v>492</v>
      </c>
      <c r="D85" s="160">
        <v>201</v>
      </c>
      <c r="E85" s="160">
        <v>455</v>
      </c>
      <c r="F85" s="160">
        <v>479</v>
      </c>
      <c r="G85" s="160">
        <v>457</v>
      </c>
      <c r="H85" s="160">
        <v>447</v>
      </c>
      <c r="I85" s="161">
        <f t="shared" si="54"/>
        <v>-2.1881838074398252E-2</v>
      </c>
      <c r="J85" s="161">
        <f t="shared" si="51"/>
        <v>6.9761997658993368E-3</v>
      </c>
      <c r="K85" s="160">
        <v>1303</v>
      </c>
      <c r="L85" s="160">
        <v>210</v>
      </c>
      <c r="M85" s="160">
        <v>968</v>
      </c>
      <c r="N85" s="160">
        <v>2331</v>
      </c>
      <c r="O85" s="160">
        <v>2858</v>
      </c>
      <c r="P85" s="160">
        <v>2779</v>
      </c>
      <c r="Q85" s="161">
        <f t="shared" si="55"/>
        <v>-2.7641707487753631E-2</v>
      </c>
      <c r="R85" s="161">
        <f t="shared" si="53"/>
        <v>1.0202283490583355E-2</v>
      </c>
      <c r="S85" s="160">
        <v>1795</v>
      </c>
      <c r="T85" s="160">
        <v>1423</v>
      </c>
      <c r="U85" s="160">
        <v>2810</v>
      </c>
      <c r="V85" s="160">
        <v>3315</v>
      </c>
      <c r="W85" s="160">
        <v>3226</v>
      </c>
      <c r="X85" s="161">
        <f t="shared" si="56"/>
        <v>-2.6847662141779804E-2</v>
      </c>
      <c r="Y85" s="161">
        <f t="shared" si="57"/>
        <v>9.5879214777168497E-3</v>
      </c>
    </row>
    <row r="86" spans="1:25" x14ac:dyDescent="0.25">
      <c r="A86" s="56"/>
      <c r="B86" s="159" t="s">
        <v>123</v>
      </c>
      <c r="C86" s="160">
        <v>119</v>
      </c>
      <c r="D86" s="160">
        <v>3</v>
      </c>
      <c r="E86" s="160">
        <v>144</v>
      </c>
      <c r="F86" s="160">
        <v>127</v>
      </c>
      <c r="G86" s="160">
        <v>175</v>
      </c>
      <c r="H86" s="160">
        <v>183</v>
      </c>
      <c r="I86" s="161">
        <f t="shared" si="54"/>
        <v>4.5714285714285818E-2</v>
      </c>
      <c r="J86" s="161">
        <f t="shared" si="51"/>
        <v>2.8560280920795944E-3</v>
      </c>
      <c r="K86" s="160">
        <v>316</v>
      </c>
      <c r="L86" s="160">
        <v>13</v>
      </c>
      <c r="M86" s="160">
        <v>453</v>
      </c>
      <c r="N86" s="160">
        <v>451</v>
      </c>
      <c r="O86" s="160">
        <v>677</v>
      </c>
      <c r="P86" s="160">
        <v>939</v>
      </c>
      <c r="Q86" s="161">
        <f t="shared" si="55"/>
        <v>0.38700147710487443</v>
      </c>
      <c r="R86" s="161">
        <f t="shared" si="53"/>
        <v>3.4472631153860274E-3</v>
      </c>
      <c r="S86" s="160">
        <v>435</v>
      </c>
      <c r="T86" s="160">
        <v>597</v>
      </c>
      <c r="U86" s="160">
        <v>578</v>
      </c>
      <c r="V86" s="160">
        <v>852</v>
      </c>
      <c r="W86" s="160">
        <v>1122</v>
      </c>
      <c r="X86" s="161">
        <f t="shared" si="56"/>
        <v>0.31690140845070425</v>
      </c>
      <c r="Y86" s="161">
        <f t="shared" si="57"/>
        <v>3.3346707681333868E-3</v>
      </c>
    </row>
    <row r="87" spans="1:25" x14ac:dyDescent="0.25">
      <c r="A87" s="56"/>
      <c r="B87" s="159" t="s">
        <v>119</v>
      </c>
      <c r="C87" s="160">
        <v>56</v>
      </c>
      <c r="D87" s="160">
        <v>28</v>
      </c>
      <c r="E87" s="160">
        <v>93</v>
      </c>
      <c r="F87" s="160">
        <v>101</v>
      </c>
      <c r="G87" s="160">
        <v>76</v>
      </c>
      <c r="H87" s="160">
        <v>99</v>
      </c>
      <c r="I87" s="161">
        <f t="shared" si="54"/>
        <v>0.30263157894736836</v>
      </c>
      <c r="J87" s="161">
        <f t="shared" si="51"/>
        <v>1.5450643776824034E-3</v>
      </c>
      <c r="K87" s="160">
        <v>323</v>
      </c>
      <c r="L87" s="160">
        <v>35</v>
      </c>
      <c r="M87" s="160">
        <v>389</v>
      </c>
      <c r="N87" s="160">
        <v>420</v>
      </c>
      <c r="O87" s="160">
        <v>414</v>
      </c>
      <c r="P87" s="160">
        <v>611</v>
      </c>
      <c r="Q87" s="161">
        <f t="shared" si="55"/>
        <v>0.47584541062801922</v>
      </c>
      <c r="R87" s="161">
        <f t="shared" si="53"/>
        <v>2.2431073093725907E-3</v>
      </c>
      <c r="S87" s="160">
        <v>379</v>
      </c>
      <c r="T87" s="160">
        <v>482</v>
      </c>
      <c r="U87" s="160">
        <v>521</v>
      </c>
      <c r="V87" s="160">
        <v>490</v>
      </c>
      <c r="W87" s="160">
        <v>710</v>
      </c>
      <c r="X87" s="161">
        <f t="shared" si="56"/>
        <v>0.44897959183673475</v>
      </c>
      <c r="Y87" s="161">
        <f t="shared" si="57"/>
        <v>2.1101749067510738E-3</v>
      </c>
    </row>
    <row r="88" spans="1:25" x14ac:dyDescent="0.25">
      <c r="A88" s="56"/>
      <c r="B88" s="159" t="s">
        <v>128</v>
      </c>
      <c r="C88" s="160">
        <v>124</v>
      </c>
      <c r="D88" s="160">
        <v>0</v>
      </c>
      <c r="E88" s="160">
        <v>41</v>
      </c>
      <c r="F88" s="160">
        <v>96</v>
      </c>
      <c r="G88" s="160">
        <v>87</v>
      </c>
      <c r="H88" s="160">
        <v>80</v>
      </c>
      <c r="I88" s="161">
        <f t="shared" si="54"/>
        <v>-8.0459770114942541E-2</v>
      </c>
      <c r="J88" s="161">
        <f t="shared" si="51"/>
        <v>1.2485368708544675E-3</v>
      </c>
      <c r="K88" s="160">
        <v>562</v>
      </c>
      <c r="L88" s="160">
        <v>1</v>
      </c>
      <c r="M88" s="160">
        <v>475</v>
      </c>
      <c r="N88" s="160">
        <v>868</v>
      </c>
      <c r="O88" s="160">
        <v>725</v>
      </c>
      <c r="P88" s="160">
        <v>673</v>
      </c>
      <c r="Q88" s="161">
        <f t="shared" si="55"/>
        <v>-7.1724137931034493E-2</v>
      </c>
      <c r="R88" s="161">
        <f t="shared" si="53"/>
        <v>2.4707221263629356E-3</v>
      </c>
      <c r="S88" s="160">
        <v>686</v>
      </c>
      <c r="T88" s="160">
        <v>516</v>
      </c>
      <c r="U88" s="160">
        <v>964</v>
      </c>
      <c r="V88" s="160">
        <v>812</v>
      </c>
      <c r="W88" s="160">
        <v>753</v>
      </c>
      <c r="X88" s="161">
        <f t="shared" si="56"/>
        <v>-7.2660098522167482E-2</v>
      </c>
      <c r="Y88" s="161">
        <f t="shared" si="57"/>
        <v>2.2379742320895188E-3</v>
      </c>
    </row>
    <row r="89" spans="1:25" x14ac:dyDescent="0.25">
      <c r="A89" s="56"/>
      <c r="B89" s="159" t="s">
        <v>131</v>
      </c>
      <c r="C89" s="160">
        <v>176</v>
      </c>
      <c r="D89" s="160">
        <v>8</v>
      </c>
      <c r="E89" s="160">
        <v>104</v>
      </c>
      <c r="F89" s="160">
        <v>119</v>
      </c>
      <c r="G89" s="160">
        <v>118</v>
      </c>
      <c r="H89" s="160">
        <v>139</v>
      </c>
      <c r="I89" s="161">
        <f t="shared" si="54"/>
        <v>0.17796610169491522</v>
      </c>
      <c r="J89" s="161">
        <f t="shared" si="51"/>
        <v>2.1693328131096373E-3</v>
      </c>
      <c r="K89" s="160">
        <v>832</v>
      </c>
      <c r="L89" s="160">
        <v>18</v>
      </c>
      <c r="M89" s="160">
        <v>287</v>
      </c>
      <c r="N89" s="160">
        <v>627</v>
      </c>
      <c r="O89" s="160">
        <v>811</v>
      </c>
      <c r="P89" s="160">
        <v>577</v>
      </c>
      <c r="Q89" s="161">
        <f t="shared" si="55"/>
        <v>-0.28853267570900121</v>
      </c>
      <c r="R89" s="161">
        <f t="shared" si="53"/>
        <v>2.1182862807004664E-3</v>
      </c>
      <c r="S89" s="160">
        <v>1008</v>
      </c>
      <c r="T89" s="160">
        <v>391</v>
      </c>
      <c r="U89" s="160">
        <v>746</v>
      </c>
      <c r="V89" s="160">
        <v>929</v>
      </c>
      <c r="W89" s="160">
        <v>716</v>
      </c>
      <c r="X89" s="161">
        <f t="shared" si="56"/>
        <v>-0.22927879440258347</v>
      </c>
      <c r="Y89" s="161">
        <f t="shared" si="57"/>
        <v>2.1280073707517868E-3</v>
      </c>
    </row>
    <row r="90" spans="1:25" x14ac:dyDescent="0.25">
      <c r="A90" s="56"/>
      <c r="B90" s="164" t="s">
        <v>145</v>
      </c>
      <c r="C90" s="165">
        <f t="shared" ref="C90:H90" si="58">C82-SUM(C83:C89)</f>
        <v>2927</v>
      </c>
      <c r="D90" s="165">
        <f t="shared" si="58"/>
        <v>178</v>
      </c>
      <c r="E90" s="165">
        <f t="shared" si="58"/>
        <v>1948</v>
      </c>
      <c r="F90" s="165">
        <f t="shared" si="58"/>
        <v>1927</v>
      </c>
      <c r="G90" s="165">
        <f t="shared" si="58"/>
        <v>2640</v>
      </c>
      <c r="H90" s="165">
        <f t="shared" si="58"/>
        <v>2735</v>
      </c>
      <c r="I90" s="166">
        <f t="shared" si="54"/>
        <v>3.5984848484848397E-2</v>
      </c>
      <c r="J90" s="166">
        <f t="shared" si="51"/>
        <v>4.2684354272337105E-2</v>
      </c>
      <c r="K90" s="165">
        <f t="shared" ref="K90:P90" si="59">K82-SUM(K83:K89)</f>
        <v>6331</v>
      </c>
      <c r="L90" s="165">
        <f t="shared" si="59"/>
        <v>403</v>
      </c>
      <c r="M90" s="165">
        <f t="shared" si="59"/>
        <v>3956</v>
      </c>
      <c r="N90" s="165">
        <f t="shared" si="59"/>
        <v>7736</v>
      </c>
      <c r="O90" s="165">
        <f t="shared" si="59"/>
        <v>9205</v>
      </c>
      <c r="P90" s="165">
        <f t="shared" si="59"/>
        <v>9157</v>
      </c>
      <c r="Q90" s="166">
        <f t="shared" si="55"/>
        <v>-5.2145573058121064E-3</v>
      </c>
      <c r="R90" s="166">
        <f t="shared" si="53"/>
        <v>3.3617239986783655E-2</v>
      </c>
      <c r="S90" s="165">
        <f>S82-SUM(S83:S89)</f>
        <v>9258</v>
      </c>
      <c r="T90" s="165">
        <f>T82-SUM(T83:T89)</f>
        <v>5904</v>
      </c>
      <c r="U90" s="165">
        <f>U82-SUM(U83:U89)</f>
        <v>9663</v>
      </c>
      <c r="V90" s="165">
        <f>V82-SUM(V83:V89)</f>
        <v>11845</v>
      </c>
      <c r="W90" s="165">
        <f>W82-SUM(W83:W89)</f>
        <v>11892</v>
      </c>
      <c r="X90" s="166">
        <f t="shared" si="56"/>
        <v>3.9679189531447445E-3</v>
      </c>
      <c r="Y90" s="166">
        <f t="shared" si="57"/>
        <v>3.5343943649413755E-2</v>
      </c>
    </row>
    <row r="91" spans="1:25" x14ac:dyDescent="0.25">
      <c r="A91" s="56"/>
      <c r="B91" s="151" t="s">
        <v>49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spans="1:25" x14ac:dyDescent="0.25">
      <c r="A92" s="56"/>
      <c r="B92" s="152" t="s">
        <v>68</v>
      </c>
      <c r="C92" s="172">
        <f t="shared" ref="C92:H92" si="60">C93+C96</f>
        <v>1494</v>
      </c>
      <c r="D92" s="172">
        <f t="shared" si="60"/>
        <v>0</v>
      </c>
      <c r="E92" s="172">
        <f t="shared" si="60"/>
        <v>0</v>
      </c>
      <c r="F92" s="172">
        <f t="shared" si="60"/>
        <v>749</v>
      </c>
      <c r="G92" s="172">
        <f t="shared" si="60"/>
        <v>731</v>
      </c>
      <c r="H92" s="172">
        <f t="shared" si="60"/>
        <v>826</v>
      </c>
      <c r="I92" s="173">
        <f>IFERROR(H92/G92-1,"-")</f>
        <v>0.12995896032831733</v>
      </c>
      <c r="J92" s="173">
        <f t="shared" ref="J92:J104" si="61">H92/H$8</f>
        <v>1.2891143191572377E-2</v>
      </c>
      <c r="K92" s="172">
        <f t="shared" ref="K92:P92" si="62">K93+K96</f>
        <v>3703</v>
      </c>
      <c r="L92" s="172">
        <f t="shared" si="62"/>
        <v>0</v>
      </c>
      <c r="M92" s="172">
        <f t="shared" si="62"/>
        <v>0</v>
      </c>
      <c r="N92" s="172">
        <f t="shared" si="62"/>
        <v>4641</v>
      </c>
      <c r="O92" s="172">
        <f t="shared" si="62"/>
        <v>4486</v>
      </c>
      <c r="P92" s="172">
        <f t="shared" si="62"/>
        <v>4485</v>
      </c>
      <c r="Q92" s="173">
        <f>IFERROR(P92/O92-1,"-")</f>
        <v>-2.2291573785104823E-4</v>
      </c>
      <c r="R92" s="173">
        <f t="shared" ref="R92:R104" si="63">P92/P$8</f>
        <v>1.6465362164543484E-2</v>
      </c>
      <c r="S92" s="172">
        <f>S93+S96</f>
        <v>5197</v>
      </c>
      <c r="T92" s="172">
        <f>T93+T96</f>
        <v>3527</v>
      </c>
      <c r="U92" s="172">
        <f>U93+U96</f>
        <v>5390</v>
      </c>
      <c r="V92" s="172">
        <f>V93+V96</f>
        <v>5217</v>
      </c>
      <c r="W92" s="172">
        <f>W93+W96</f>
        <v>5311</v>
      </c>
      <c r="X92" s="173">
        <f>IFERROR(W92/V92-1,"-")</f>
        <v>1.8018018018018056E-2</v>
      </c>
      <c r="Y92" s="173">
        <f>W92/W$8</f>
        <v>1.578470271796472E-2</v>
      </c>
    </row>
    <row r="93" spans="1:25" x14ac:dyDescent="0.25">
      <c r="A93" s="56"/>
      <c r="B93" s="155" t="s">
        <v>97</v>
      </c>
      <c r="C93" s="156">
        <v>993</v>
      </c>
      <c r="D93" s="156">
        <v>0</v>
      </c>
      <c r="E93" s="156">
        <v>0</v>
      </c>
      <c r="F93" s="156">
        <v>460</v>
      </c>
      <c r="G93" s="156">
        <v>501</v>
      </c>
      <c r="H93" s="156">
        <v>486</v>
      </c>
      <c r="I93" s="157">
        <f>IFERROR(H93/G93-1,"-")</f>
        <v>-2.9940119760479056E-2</v>
      </c>
      <c r="J93" s="157">
        <f t="shared" si="61"/>
        <v>7.5848614904408893E-3</v>
      </c>
      <c r="K93" s="156">
        <v>2066</v>
      </c>
      <c r="L93" s="156">
        <v>0</v>
      </c>
      <c r="M93" s="156">
        <v>0</v>
      </c>
      <c r="N93" s="156">
        <v>2582</v>
      </c>
      <c r="O93" s="156">
        <v>1676</v>
      </c>
      <c r="P93" s="156">
        <v>2166</v>
      </c>
      <c r="Q93" s="157">
        <f>IFERROR(P93/O93-1,"-")</f>
        <v>0.29236276849642007</v>
      </c>
      <c r="R93" s="157">
        <f t="shared" si="63"/>
        <v>7.9518337677594621E-3</v>
      </c>
      <c r="S93" s="156">
        <v>3059</v>
      </c>
      <c r="T93" s="156">
        <v>1773</v>
      </c>
      <c r="U93" s="156">
        <v>3042</v>
      </c>
      <c r="V93" s="156">
        <v>2177</v>
      </c>
      <c r="W93" s="156">
        <v>2652</v>
      </c>
      <c r="X93" s="157">
        <f>IFERROR(W93/V93-1,"-")</f>
        <v>0.21819016995865881</v>
      </c>
      <c r="Y93" s="157">
        <f>W93/W$8</f>
        <v>7.8819490883152779E-3</v>
      </c>
    </row>
    <row r="94" spans="1:25" x14ac:dyDescent="0.25">
      <c r="A94" s="56"/>
      <c r="B94" s="159" t="s">
        <v>103</v>
      </c>
      <c r="C94" s="160">
        <v>759</v>
      </c>
      <c r="D94" s="160">
        <v>0</v>
      </c>
      <c r="E94" s="160">
        <v>0</v>
      </c>
      <c r="F94" s="160">
        <v>312</v>
      </c>
      <c r="G94" s="160">
        <v>326</v>
      </c>
      <c r="H94" s="160">
        <v>368</v>
      </c>
      <c r="I94" s="161">
        <f>IFERROR(H94/G94-1,"-")</f>
        <v>0.12883435582822078</v>
      </c>
      <c r="J94" s="161">
        <f t="shared" si="61"/>
        <v>5.7432696059305502E-3</v>
      </c>
      <c r="K94" s="160">
        <v>1092</v>
      </c>
      <c r="L94" s="160">
        <v>0</v>
      </c>
      <c r="M94" s="160">
        <v>0</v>
      </c>
      <c r="N94" s="160">
        <v>1173</v>
      </c>
      <c r="O94" s="160">
        <v>406</v>
      </c>
      <c r="P94" s="160">
        <v>532</v>
      </c>
      <c r="Q94" s="161">
        <f>IFERROR(P94/O94-1,"-")</f>
        <v>0.31034482758620685</v>
      </c>
      <c r="R94" s="161">
        <f t="shared" si="63"/>
        <v>1.9530819780461837E-3</v>
      </c>
      <c r="S94" s="160">
        <v>1851</v>
      </c>
      <c r="T94" s="160">
        <v>734</v>
      </c>
      <c r="U94" s="160">
        <v>1485</v>
      </c>
      <c r="V94" s="160">
        <v>732</v>
      </c>
      <c r="W94" s="160">
        <v>900</v>
      </c>
      <c r="X94" s="161">
        <f>IFERROR(W94/V94-1,"-")</f>
        <v>0.22950819672131151</v>
      </c>
      <c r="Y94" s="161">
        <f>W94/W$8</f>
        <v>2.6748696001069948E-3</v>
      </c>
    </row>
    <row r="95" spans="1:25" x14ac:dyDescent="0.25">
      <c r="A95" s="56"/>
      <c r="B95" s="159" t="s">
        <v>100</v>
      </c>
      <c r="C95" s="160">
        <v>234</v>
      </c>
      <c r="D95" s="160">
        <v>0</v>
      </c>
      <c r="E95" s="160">
        <v>0</v>
      </c>
      <c r="F95" s="160">
        <v>148</v>
      </c>
      <c r="G95" s="160">
        <v>175</v>
      </c>
      <c r="H95" s="160">
        <v>118</v>
      </c>
      <c r="I95" s="161">
        <f>IFERROR(H95/G95-1,"-")</f>
        <v>-0.32571428571428573</v>
      </c>
      <c r="J95" s="161">
        <f t="shared" si="61"/>
        <v>1.8415918845103394E-3</v>
      </c>
      <c r="K95" s="160">
        <v>974</v>
      </c>
      <c r="L95" s="160">
        <v>0</v>
      </c>
      <c r="M95" s="160">
        <v>0</v>
      </c>
      <c r="N95" s="160">
        <v>1409</v>
      </c>
      <c r="O95" s="160">
        <v>1270</v>
      </c>
      <c r="P95" s="160">
        <v>1634</v>
      </c>
      <c r="Q95" s="161">
        <f>IFERROR(P95/O95-1,"-")</f>
        <v>0.28661417322834648</v>
      </c>
      <c r="R95" s="161">
        <f t="shared" si="63"/>
        <v>5.9987517897132784E-3</v>
      </c>
      <c r="S95" s="160">
        <v>1208</v>
      </c>
      <c r="T95" s="160">
        <v>1039</v>
      </c>
      <c r="U95" s="160">
        <v>1557</v>
      </c>
      <c r="V95" s="160">
        <v>1445</v>
      </c>
      <c r="W95" s="160">
        <v>1752</v>
      </c>
      <c r="X95" s="161">
        <f>IFERROR(W95/V95-1,"-")</f>
        <v>0.21245674740484422</v>
      </c>
      <c r="Y95" s="161">
        <f>W95/W$8</f>
        <v>5.2070794882082836E-3</v>
      </c>
    </row>
    <row r="96" spans="1:25" x14ac:dyDescent="0.25">
      <c r="A96" s="56"/>
      <c r="B96" s="155" t="s">
        <v>107</v>
      </c>
      <c r="C96" s="156">
        <v>501</v>
      </c>
      <c r="D96" s="156">
        <v>0</v>
      </c>
      <c r="E96" s="156">
        <v>0</v>
      </c>
      <c r="F96" s="156">
        <v>289</v>
      </c>
      <c r="G96" s="156">
        <v>230</v>
      </c>
      <c r="H96" s="156">
        <v>340</v>
      </c>
      <c r="I96" s="157">
        <f>IFERROR(H96/G96-1,"-")</f>
        <v>0.47826086956521729</v>
      </c>
      <c r="J96" s="157">
        <f t="shared" si="61"/>
        <v>5.3062817011314866E-3</v>
      </c>
      <c r="K96" s="156">
        <v>1637</v>
      </c>
      <c r="L96" s="156">
        <v>0</v>
      </c>
      <c r="M96" s="156">
        <v>0</v>
      </c>
      <c r="N96" s="156">
        <v>2059</v>
      </c>
      <c r="O96" s="156">
        <v>2810</v>
      </c>
      <c r="P96" s="156">
        <v>2319</v>
      </c>
      <c r="Q96" s="157">
        <f>IFERROR(P96/O96-1,"-")</f>
        <v>-0.17473309608540921</v>
      </c>
      <c r="R96" s="157">
        <f t="shared" si="63"/>
        <v>8.5135283967840234E-3</v>
      </c>
      <c r="S96" s="156">
        <v>2138</v>
      </c>
      <c r="T96" s="156">
        <v>1754</v>
      </c>
      <c r="U96" s="156">
        <v>2348</v>
      </c>
      <c r="V96" s="156">
        <v>3040</v>
      </c>
      <c r="W96" s="156">
        <v>2659</v>
      </c>
      <c r="X96" s="157">
        <f>IFERROR(W96/V96-1,"-")</f>
        <v>-0.12532894736842104</v>
      </c>
      <c r="Y96" s="157">
        <f>W96/W$8</f>
        <v>7.9027536296494439E-3</v>
      </c>
    </row>
    <row r="97" spans="1:25" s="56" customFormat="1" x14ac:dyDescent="0.25">
      <c r="B97" s="159" t="s">
        <v>110</v>
      </c>
      <c r="C97" s="160">
        <v>38</v>
      </c>
      <c r="D97" s="160">
        <v>0</v>
      </c>
      <c r="E97" s="160">
        <v>0</v>
      </c>
      <c r="F97" s="160">
        <v>20</v>
      </c>
      <c r="G97" s="160">
        <v>37</v>
      </c>
      <c r="H97" s="160">
        <v>44</v>
      </c>
      <c r="I97" s="161">
        <f t="shared" ref="I97:I104" si="64">IFERROR(H97/G97-1,"-")</f>
        <v>0.18918918918918926</v>
      </c>
      <c r="J97" s="161">
        <f t="shared" si="61"/>
        <v>6.8669527896995713E-4</v>
      </c>
      <c r="K97" s="160">
        <v>319</v>
      </c>
      <c r="L97" s="160">
        <v>0</v>
      </c>
      <c r="M97" s="160">
        <v>0</v>
      </c>
      <c r="N97" s="160">
        <v>358</v>
      </c>
      <c r="O97" s="160">
        <v>410</v>
      </c>
      <c r="P97" s="160">
        <v>349</v>
      </c>
      <c r="Q97" s="161">
        <f t="shared" ref="Q97:Q104" si="65">IFERROR(P97/O97-1,"-")</f>
        <v>-0.14878048780487807</v>
      </c>
      <c r="R97" s="161">
        <f t="shared" si="63"/>
        <v>1.2812511472521017E-3</v>
      </c>
      <c r="S97" s="160">
        <v>357</v>
      </c>
      <c r="T97" s="160">
        <v>277</v>
      </c>
      <c r="U97" s="160">
        <v>378</v>
      </c>
      <c r="V97" s="160">
        <v>447</v>
      </c>
      <c r="W97" s="160">
        <v>393</v>
      </c>
      <c r="X97" s="161">
        <f t="shared" ref="X97:X104" si="66">IFERROR(W97/V97-1,"-")</f>
        <v>-0.12080536912751683</v>
      </c>
      <c r="Y97" s="161">
        <f t="shared" ref="Y97:Y104" si="67">W97/W$8</f>
        <v>1.168026392046721E-3</v>
      </c>
    </row>
    <row r="98" spans="1:25" s="56" customFormat="1" x14ac:dyDescent="0.25">
      <c r="B98" s="159" t="s">
        <v>113</v>
      </c>
      <c r="C98" s="160">
        <v>99</v>
      </c>
      <c r="D98" s="160">
        <v>0</v>
      </c>
      <c r="E98" s="160">
        <v>0</v>
      </c>
      <c r="F98" s="160">
        <v>33</v>
      </c>
      <c r="G98" s="160">
        <v>48</v>
      </c>
      <c r="H98" s="160">
        <v>58</v>
      </c>
      <c r="I98" s="161">
        <f t="shared" si="64"/>
        <v>0.20833333333333326</v>
      </c>
      <c r="J98" s="161">
        <f t="shared" si="61"/>
        <v>9.0518923136948893E-4</v>
      </c>
      <c r="K98" s="160">
        <v>328</v>
      </c>
      <c r="L98" s="160">
        <v>0</v>
      </c>
      <c r="M98" s="160">
        <v>0</v>
      </c>
      <c r="N98" s="160">
        <v>427</v>
      </c>
      <c r="O98" s="160">
        <v>595</v>
      </c>
      <c r="P98" s="160">
        <v>468</v>
      </c>
      <c r="Q98" s="161">
        <f t="shared" si="65"/>
        <v>-0.21344537815126052</v>
      </c>
      <c r="R98" s="161">
        <f t="shared" si="63"/>
        <v>1.7181247476045376E-3</v>
      </c>
      <c r="S98" s="160">
        <v>427</v>
      </c>
      <c r="T98" s="160">
        <v>309</v>
      </c>
      <c r="U98" s="160">
        <v>460</v>
      </c>
      <c r="V98" s="160">
        <v>643</v>
      </c>
      <c r="W98" s="160">
        <v>526</v>
      </c>
      <c r="X98" s="161">
        <f t="shared" si="66"/>
        <v>-0.18195956454121309</v>
      </c>
      <c r="Y98" s="161">
        <f t="shared" si="67"/>
        <v>1.5633126773958658E-3</v>
      </c>
    </row>
    <row r="99" spans="1:25" x14ac:dyDescent="0.25">
      <c r="A99" s="56"/>
      <c r="B99" s="159" t="s">
        <v>116</v>
      </c>
      <c r="C99" s="160">
        <v>178</v>
      </c>
      <c r="D99" s="160">
        <v>0</v>
      </c>
      <c r="E99" s="160">
        <v>0</v>
      </c>
      <c r="F99" s="160">
        <v>154</v>
      </c>
      <c r="G99" s="160">
        <v>38</v>
      </c>
      <c r="H99" s="160">
        <v>93</v>
      </c>
      <c r="I99" s="161">
        <f t="shared" si="64"/>
        <v>1.4473684210526314</v>
      </c>
      <c r="J99" s="161">
        <f t="shared" si="61"/>
        <v>1.4514241123683184E-3</v>
      </c>
      <c r="K99" s="160">
        <v>227</v>
      </c>
      <c r="L99" s="160">
        <v>0</v>
      </c>
      <c r="M99" s="160">
        <v>0</v>
      </c>
      <c r="N99" s="160">
        <v>334</v>
      </c>
      <c r="O99" s="160">
        <v>347</v>
      </c>
      <c r="P99" s="160">
        <v>305</v>
      </c>
      <c r="Q99" s="161">
        <f t="shared" si="65"/>
        <v>-0.12103746397694526</v>
      </c>
      <c r="R99" s="161">
        <f t="shared" si="63"/>
        <v>1.11971805132347E-3</v>
      </c>
      <c r="S99" s="160">
        <v>405</v>
      </c>
      <c r="T99" s="160">
        <v>325</v>
      </c>
      <c r="U99" s="160">
        <v>488</v>
      </c>
      <c r="V99" s="160">
        <v>385</v>
      </c>
      <c r="W99" s="160">
        <v>398</v>
      </c>
      <c r="X99" s="161">
        <f t="shared" si="66"/>
        <v>3.3766233766233666E-2</v>
      </c>
      <c r="Y99" s="161">
        <f t="shared" si="67"/>
        <v>1.1828867787139821E-3</v>
      </c>
    </row>
    <row r="100" spans="1:25" x14ac:dyDescent="0.25">
      <c r="A100" s="56"/>
      <c r="B100" s="159" t="s">
        <v>123</v>
      </c>
      <c r="C100" s="160">
        <v>17</v>
      </c>
      <c r="D100" s="160">
        <v>0</v>
      </c>
      <c r="E100" s="160">
        <v>0</v>
      </c>
      <c r="F100" s="160">
        <v>0</v>
      </c>
      <c r="G100" s="160">
        <v>17</v>
      </c>
      <c r="H100" s="160">
        <v>23</v>
      </c>
      <c r="I100" s="161">
        <f t="shared" si="64"/>
        <v>0.35294117647058831</v>
      </c>
      <c r="J100" s="161">
        <f t="shared" si="61"/>
        <v>3.5895435037065938E-4</v>
      </c>
      <c r="K100" s="160">
        <v>72</v>
      </c>
      <c r="L100" s="160">
        <v>0</v>
      </c>
      <c r="M100" s="160">
        <v>0</v>
      </c>
      <c r="N100" s="160">
        <v>137</v>
      </c>
      <c r="O100" s="160">
        <v>137</v>
      </c>
      <c r="P100" s="160">
        <v>159</v>
      </c>
      <c r="Q100" s="161">
        <f t="shared" si="65"/>
        <v>0.16058394160583944</v>
      </c>
      <c r="R100" s="161">
        <f t="shared" si="63"/>
        <v>5.8372186937846466E-4</v>
      </c>
      <c r="S100" s="160">
        <v>89</v>
      </c>
      <c r="T100" s="160">
        <v>129</v>
      </c>
      <c r="U100" s="160">
        <v>137</v>
      </c>
      <c r="V100" s="160">
        <v>154</v>
      </c>
      <c r="W100" s="160">
        <v>182</v>
      </c>
      <c r="X100" s="161">
        <f t="shared" si="66"/>
        <v>0.18181818181818188</v>
      </c>
      <c r="Y100" s="161">
        <f t="shared" si="67"/>
        <v>5.4091807468830343E-4</v>
      </c>
    </row>
    <row r="101" spans="1:25" x14ac:dyDescent="0.25">
      <c r="A101" s="56"/>
      <c r="B101" s="159" t="s">
        <v>119</v>
      </c>
      <c r="C101" s="160">
        <v>13</v>
      </c>
      <c r="D101" s="160">
        <v>0</v>
      </c>
      <c r="E101" s="160">
        <v>0</v>
      </c>
      <c r="F101" s="160">
        <v>10</v>
      </c>
      <c r="G101" s="160">
        <v>9</v>
      </c>
      <c r="H101" s="160">
        <v>14</v>
      </c>
      <c r="I101" s="161">
        <f t="shared" si="64"/>
        <v>0.55555555555555558</v>
      </c>
      <c r="J101" s="161">
        <f t="shared" si="61"/>
        <v>2.1849395239953179E-4</v>
      </c>
      <c r="K101" s="160">
        <v>58</v>
      </c>
      <c r="L101" s="160">
        <v>0</v>
      </c>
      <c r="M101" s="160">
        <v>0</v>
      </c>
      <c r="N101" s="160">
        <v>71</v>
      </c>
      <c r="O101" s="160">
        <v>162</v>
      </c>
      <c r="P101" s="160">
        <v>116</v>
      </c>
      <c r="Q101" s="161">
        <f t="shared" si="65"/>
        <v>-0.28395061728395066</v>
      </c>
      <c r="R101" s="161">
        <f t="shared" si="63"/>
        <v>4.258599801754837E-4</v>
      </c>
      <c r="S101" s="160">
        <v>71</v>
      </c>
      <c r="T101" s="160">
        <v>89</v>
      </c>
      <c r="U101" s="160">
        <v>81</v>
      </c>
      <c r="V101" s="160">
        <v>171</v>
      </c>
      <c r="W101" s="160">
        <v>130</v>
      </c>
      <c r="X101" s="161">
        <f t="shared" si="66"/>
        <v>-0.23976608187134507</v>
      </c>
      <c r="Y101" s="161">
        <f t="shared" si="67"/>
        <v>3.8637005334878814E-4</v>
      </c>
    </row>
    <row r="102" spans="1:25" x14ac:dyDescent="0.25">
      <c r="A102" s="56"/>
      <c r="B102" s="159" t="s">
        <v>128</v>
      </c>
      <c r="C102" s="160">
        <v>17</v>
      </c>
      <c r="D102" s="160">
        <v>0</v>
      </c>
      <c r="E102" s="160">
        <v>0</v>
      </c>
      <c r="F102" s="160">
        <v>3</v>
      </c>
      <c r="G102" s="160">
        <v>14</v>
      </c>
      <c r="H102" s="160">
        <v>0</v>
      </c>
      <c r="I102" s="161">
        <f t="shared" si="64"/>
        <v>-1</v>
      </c>
      <c r="J102" s="161">
        <f t="shared" si="61"/>
        <v>0</v>
      </c>
      <c r="K102" s="160">
        <v>70</v>
      </c>
      <c r="L102" s="160">
        <v>0</v>
      </c>
      <c r="M102" s="160">
        <v>0</v>
      </c>
      <c r="N102" s="160">
        <v>33</v>
      </c>
      <c r="O102" s="160">
        <v>44</v>
      </c>
      <c r="P102" s="160">
        <v>22</v>
      </c>
      <c r="Q102" s="161">
        <f t="shared" si="65"/>
        <v>-0.5</v>
      </c>
      <c r="R102" s="161">
        <f t="shared" si="63"/>
        <v>8.0766547964315869E-5</v>
      </c>
      <c r="S102" s="160">
        <v>87</v>
      </c>
      <c r="T102" s="160">
        <v>50</v>
      </c>
      <c r="U102" s="160">
        <v>36</v>
      </c>
      <c r="V102" s="160">
        <v>58</v>
      </c>
      <c r="W102" s="160">
        <v>22</v>
      </c>
      <c r="X102" s="161">
        <f t="shared" si="66"/>
        <v>-0.62068965517241381</v>
      </c>
      <c r="Y102" s="161">
        <f t="shared" si="67"/>
        <v>6.538570133594876E-5</v>
      </c>
    </row>
    <row r="103" spans="1:25" x14ac:dyDescent="0.25">
      <c r="A103" s="56"/>
      <c r="B103" s="159" t="s">
        <v>131</v>
      </c>
      <c r="C103" s="160">
        <v>0</v>
      </c>
      <c r="D103" s="160">
        <v>0</v>
      </c>
      <c r="E103" s="160">
        <v>0</v>
      </c>
      <c r="F103" s="160">
        <v>0</v>
      </c>
      <c r="G103" s="160">
        <v>3</v>
      </c>
      <c r="H103" s="160">
        <v>0</v>
      </c>
      <c r="I103" s="161">
        <f t="shared" si="64"/>
        <v>-1</v>
      </c>
      <c r="J103" s="161">
        <f t="shared" si="61"/>
        <v>0</v>
      </c>
      <c r="K103" s="160">
        <v>30</v>
      </c>
      <c r="L103" s="160">
        <v>0</v>
      </c>
      <c r="M103" s="160">
        <v>0</v>
      </c>
      <c r="N103" s="160">
        <v>64</v>
      </c>
      <c r="O103" s="160">
        <v>158</v>
      </c>
      <c r="P103" s="160">
        <v>83</v>
      </c>
      <c r="Q103" s="161">
        <f t="shared" si="65"/>
        <v>-0.47468354430379744</v>
      </c>
      <c r="R103" s="161">
        <f t="shared" si="63"/>
        <v>3.0471015822900989E-4</v>
      </c>
      <c r="S103" s="160">
        <v>30</v>
      </c>
      <c r="T103" s="160">
        <v>37</v>
      </c>
      <c r="U103" s="160">
        <v>64</v>
      </c>
      <c r="V103" s="160">
        <v>161</v>
      </c>
      <c r="W103" s="160">
        <v>83</v>
      </c>
      <c r="X103" s="161">
        <f t="shared" si="66"/>
        <v>-0.48447204968944102</v>
      </c>
      <c r="Y103" s="161">
        <f t="shared" si="67"/>
        <v>2.4668241867653395E-4</v>
      </c>
    </row>
    <row r="104" spans="1:25" x14ac:dyDescent="0.25">
      <c r="A104" s="56"/>
      <c r="B104" s="164" t="s">
        <v>145</v>
      </c>
      <c r="C104" s="165">
        <f t="shared" ref="C104:H104" si="68">C96-SUM(C97:C103)</f>
        <v>139</v>
      </c>
      <c r="D104" s="165">
        <f t="shared" si="68"/>
        <v>0</v>
      </c>
      <c r="E104" s="165">
        <f t="shared" si="68"/>
        <v>0</v>
      </c>
      <c r="F104" s="165">
        <f t="shared" si="68"/>
        <v>69</v>
      </c>
      <c r="G104" s="165">
        <f t="shared" si="68"/>
        <v>64</v>
      </c>
      <c r="H104" s="165">
        <f t="shared" si="68"/>
        <v>108</v>
      </c>
      <c r="I104" s="166">
        <f t="shared" si="64"/>
        <v>0.6875</v>
      </c>
      <c r="J104" s="166">
        <f t="shared" si="61"/>
        <v>1.6855247756535311E-3</v>
      </c>
      <c r="K104" s="165">
        <f t="shared" ref="K104:P104" si="69">K96-SUM(K97:K103)</f>
        <v>533</v>
      </c>
      <c r="L104" s="165">
        <f t="shared" si="69"/>
        <v>0</v>
      </c>
      <c r="M104" s="165">
        <f t="shared" si="69"/>
        <v>0</v>
      </c>
      <c r="N104" s="165">
        <f t="shared" si="69"/>
        <v>635</v>
      </c>
      <c r="O104" s="165">
        <f t="shared" si="69"/>
        <v>957</v>
      </c>
      <c r="P104" s="165">
        <f t="shared" si="69"/>
        <v>817</v>
      </c>
      <c r="Q104" s="166">
        <f t="shared" si="65"/>
        <v>-0.14629049111807735</v>
      </c>
      <c r="R104" s="166">
        <f t="shared" si="63"/>
        <v>2.9993758948566392E-3</v>
      </c>
      <c r="S104" s="165">
        <f>S96-SUM(S97:S103)</f>
        <v>672</v>
      </c>
      <c r="T104" s="165">
        <f>T96-SUM(T97:T103)</f>
        <v>538</v>
      </c>
      <c r="U104" s="165">
        <f>U96-SUM(U97:U103)</f>
        <v>704</v>
      </c>
      <c r="V104" s="165">
        <f>V96-SUM(V97:V103)</f>
        <v>1021</v>
      </c>
      <c r="W104" s="165">
        <f>W96-SUM(W97:W103)</f>
        <v>925</v>
      </c>
      <c r="X104" s="166">
        <f t="shared" si="66"/>
        <v>-9.4025465230166527E-2</v>
      </c>
      <c r="Y104" s="166">
        <f t="shared" si="67"/>
        <v>2.7491715334433003E-3</v>
      </c>
    </row>
    <row r="105" spans="1:25" x14ac:dyDescent="0.25">
      <c r="A105" s="56"/>
      <c r="B105" s="151" t="s">
        <v>50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</row>
    <row r="106" spans="1:25" x14ac:dyDescent="0.25">
      <c r="A106" s="56"/>
      <c r="B106" s="152" t="s">
        <v>68</v>
      </c>
      <c r="C106" s="172">
        <f t="shared" ref="C106:H106" si="70">C107+C110</f>
        <v>0</v>
      </c>
      <c r="D106" s="172">
        <f t="shared" si="70"/>
        <v>0</v>
      </c>
      <c r="E106" s="172">
        <f t="shared" si="70"/>
        <v>0</v>
      </c>
      <c r="F106" s="172">
        <f t="shared" si="70"/>
        <v>0</v>
      </c>
      <c r="G106" s="172">
        <f t="shared" si="70"/>
        <v>0</v>
      </c>
      <c r="H106" s="172">
        <f t="shared" si="70"/>
        <v>0</v>
      </c>
      <c r="I106" s="173" t="str">
        <f>IFERROR(H106/G106-1,"-")</f>
        <v>-</v>
      </c>
      <c r="J106" s="173">
        <f t="shared" ref="J106:J118" si="71">H106/H$8</f>
        <v>0</v>
      </c>
      <c r="K106" s="172">
        <f t="shared" ref="K106:P106" si="72">K107+K110</f>
        <v>9284</v>
      </c>
      <c r="L106" s="172">
        <f t="shared" si="72"/>
        <v>0</v>
      </c>
      <c r="M106" s="172">
        <f t="shared" si="72"/>
        <v>0</v>
      </c>
      <c r="N106" s="172">
        <f t="shared" si="72"/>
        <v>0</v>
      </c>
      <c r="O106" s="172">
        <f t="shared" si="72"/>
        <v>0</v>
      </c>
      <c r="P106" s="172">
        <f t="shared" si="72"/>
        <v>0</v>
      </c>
      <c r="Q106" s="173" t="str">
        <f>IFERROR(P106/O106-1,"-")</f>
        <v>-</v>
      </c>
      <c r="R106" s="173">
        <f t="shared" ref="R106:R118" si="73">P106/P$8</f>
        <v>0</v>
      </c>
      <c r="S106" s="172">
        <f>S107+S110</f>
        <v>9284</v>
      </c>
      <c r="T106" s="172">
        <f>T107+T110</f>
        <v>9886</v>
      </c>
      <c r="U106" s="172">
        <f>U107+U110</f>
        <v>13452</v>
      </c>
      <c r="V106" s="172">
        <f>V107+V110</f>
        <v>15230</v>
      </c>
      <c r="W106" s="172">
        <f>W107+W110</f>
        <v>18184</v>
      </c>
      <c r="X106" s="173">
        <f>IFERROR(W106/V106-1,"-")</f>
        <v>0.19395929087327635</v>
      </c>
      <c r="Y106" s="173">
        <f>W106/W$8</f>
        <v>5.4044254231495101E-2</v>
      </c>
    </row>
    <row r="107" spans="1:25" x14ac:dyDescent="0.25">
      <c r="A107" s="56"/>
      <c r="B107" s="155" t="s">
        <v>97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7" t="str">
        <f>IFERROR(H107/G107-1,"-")</f>
        <v>-</v>
      </c>
      <c r="J107" s="157">
        <f t="shared" si="71"/>
        <v>0</v>
      </c>
      <c r="K107" s="156">
        <v>2541</v>
      </c>
      <c r="L107" s="156">
        <v>0</v>
      </c>
      <c r="M107" s="156">
        <v>0</v>
      </c>
      <c r="N107" s="156">
        <v>0</v>
      </c>
      <c r="O107" s="156">
        <v>0</v>
      </c>
      <c r="P107" s="156">
        <v>0</v>
      </c>
      <c r="Q107" s="157" t="str">
        <f>IFERROR(P107/O107-1,"-")</f>
        <v>-</v>
      </c>
      <c r="R107" s="157">
        <f t="shared" si="73"/>
        <v>0</v>
      </c>
      <c r="S107" s="156">
        <v>2541</v>
      </c>
      <c r="T107" s="156">
        <v>1709</v>
      </c>
      <c r="U107" s="156">
        <v>2380</v>
      </c>
      <c r="V107" s="156">
        <v>2125</v>
      </c>
      <c r="W107" s="156">
        <v>2426</v>
      </c>
      <c r="X107" s="157">
        <f>IFERROR(W107/V107-1,"-")</f>
        <v>0.14164705882352946</v>
      </c>
      <c r="Y107" s="157">
        <f>W107/W$8</f>
        <v>7.2102596109550774E-3</v>
      </c>
    </row>
    <row r="108" spans="1:25" x14ac:dyDescent="0.25">
      <c r="A108" s="56"/>
      <c r="B108" s="159" t="s">
        <v>103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0">
        <v>0</v>
      </c>
      <c r="I108" s="161" t="str">
        <f>IFERROR(H108/G108-1,"-")</f>
        <v>-</v>
      </c>
      <c r="J108" s="161">
        <f t="shared" si="71"/>
        <v>0</v>
      </c>
      <c r="K108" s="160">
        <v>116</v>
      </c>
      <c r="L108" s="160">
        <v>0</v>
      </c>
      <c r="M108" s="160">
        <v>0</v>
      </c>
      <c r="N108" s="160">
        <v>0</v>
      </c>
      <c r="O108" s="160">
        <v>0</v>
      </c>
      <c r="P108" s="160">
        <v>0</v>
      </c>
      <c r="Q108" s="161" t="str">
        <f>IFERROR(P108/O108-1,"-")</f>
        <v>-</v>
      </c>
      <c r="R108" s="161">
        <f t="shared" si="73"/>
        <v>0</v>
      </c>
      <c r="S108" s="160">
        <v>116</v>
      </c>
      <c r="T108" s="160">
        <v>778</v>
      </c>
      <c r="U108" s="160">
        <v>386</v>
      </c>
      <c r="V108" s="160">
        <v>489</v>
      </c>
      <c r="W108" s="160">
        <v>607</v>
      </c>
      <c r="X108" s="161">
        <f>IFERROR(W108/V108-1,"-")</f>
        <v>0.24130879345603273</v>
      </c>
      <c r="Y108" s="161">
        <f>W108/W$8</f>
        <v>1.8040509414054954E-3</v>
      </c>
    </row>
    <row r="109" spans="1:25" x14ac:dyDescent="0.25">
      <c r="A109" s="56"/>
      <c r="B109" s="159" t="s">
        <v>100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  <c r="H109" s="160">
        <v>0</v>
      </c>
      <c r="I109" s="161" t="str">
        <f>IFERROR(H109/G109-1,"-")</f>
        <v>-</v>
      </c>
      <c r="J109" s="161">
        <f t="shared" si="71"/>
        <v>0</v>
      </c>
      <c r="K109" s="160">
        <v>2425</v>
      </c>
      <c r="L109" s="160">
        <v>0</v>
      </c>
      <c r="M109" s="160">
        <v>0</v>
      </c>
      <c r="N109" s="160">
        <v>0</v>
      </c>
      <c r="O109" s="160">
        <v>0</v>
      </c>
      <c r="P109" s="160">
        <v>0</v>
      </c>
      <c r="Q109" s="161" t="str">
        <f>IFERROR(P109/O109-1,"-")</f>
        <v>-</v>
      </c>
      <c r="R109" s="161">
        <f t="shared" si="73"/>
        <v>0</v>
      </c>
      <c r="S109" s="160">
        <v>2425</v>
      </c>
      <c r="T109" s="160">
        <v>931</v>
      </c>
      <c r="U109" s="160">
        <v>1994</v>
      </c>
      <c r="V109" s="160">
        <v>1636</v>
      </c>
      <c r="W109" s="160">
        <v>1819</v>
      </c>
      <c r="X109" s="161">
        <f>IFERROR(W109/V109-1,"-")</f>
        <v>0.11185819070904635</v>
      </c>
      <c r="Y109" s="161">
        <f>W109/W$8</f>
        <v>5.4062086695495816E-3</v>
      </c>
    </row>
    <row r="110" spans="1:25" x14ac:dyDescent="0.25">
      <c r="A110" s="56"/>
      <c r="B110" s="155" t="s">
        <v>107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7" t="str">
        <f>IFERROR(H110/G110-1,"-")</f>
        <v>-</v>
      </c>
      <c r="J110" s="157">
        <f t="shared" si="71"/>
        <v>0</v>
      </c>
      <c r="K110" s="156">
        <v>6743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7" t="str">
        <f>IFERROR(P110/O110-1,"-")</f>
        <v>-</v>
      </c>
      <c r="R110" s="157">
        <f t="shared" si="73"/>
        <v>0</v>
      </c>
      <c r="S110" s="156">
        <v>6743</v>
      </c>
      <c r="T110" s="156">
        <v>8177</v>
      </c>
      <c r="U110" s="156">
        <v>11072</v>
      </c>
      <c r="V110" s="156">
        <v>13105</v>
      </c>
      <c r="W110" s="156">
        <v>15758</v>
      </c>
      <c r="X110" s="157">
        <f>IFERROR(W110/V110-1,"-")</f>
        <v>0.20244181610072487</v>
      </c>
      <c r="Y110" s="157">
        <f>W110/W$8</f>
        <v>4.6833994620540026E-2</v>
      </c>
    </row>
    <row r="111" spans="1:25" s="56" customFormat="1" x14ac:dyDescent="0.25">
      <c r="B111" s="159" t="s">
        <v>110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0">
        <v>0</v>
      </c>
      <c r="I111" s="161" t="str">
        <f t="shared" ref="I111:I118" si="74">IFERROR(H111/G111-1,"-")</f>
        <v>-</v>
      </c>
      <c r="J111" s="161">
        <f t="shared" si="71"/>
        <v>0</v>
      </c>
      <c r="K111" s="160">
        <v>3741</v>
      </c>
      <c r="L111" s="160">
        <v>0</v>
      </c>
      <c r="M111" s="160">
        <v>0</v>
      </c>
      <c r="N111" s="160">
        <v>0</v>
      </c>
      <c r="O111" s="160">
        <v>0</v>
      </c>
      <c r="P111" s="160">
        <v>0</v>
      </c>
      <c r="Q111" s="161" t="str">
        <f t="shared" ref="Q111:Q118" si="75">IFERROR(P111/O111-1,"-")</f>
        <v>-</v>
      </c>
      <c r="R111" s="161">
        <f t="shared" si="73"/>
        <v>0</v>
      </c>
      <c r="S111" s="160">
        <v>3741</v>
      </c>
      <c r="T111" s="160">
        <v>3660</v>
      </c>
      <c r="U111" s="160">
        <v>6307</v>
      </c>
      <c r="V111" s="160">
        <v>7383</v>
      </c>
      <c r="W111" s="160">
        <v>8811</v>
      </c>
      <c r="X111" s="161">
        <f t="shared" ref="X111:X118" si="76">IFERROR(W111/V111-1,"-")</f>
        <v>0.19341731003657059</v>
      </c>
      <c r="Y111" s="161">
        <f t="shared" ref="Y111:Y118" si="77">W111/W$8</f>
        <v>2.6186973385047479E-2</v>
      </c>
    </row>
    <row r="112" spans="1:25" s="56" customFormat="1" x14ac:dyDescent="0.25">
      <c r="B112" s="159" t="s">
        <v>113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v>0</v>
      </c>
      <c r="I112" s="161" t="str">
        <f t="shared" si="74"/>
        <v>-</v>
      </c>
      <c r="J112" s="161">
        <f t="shared" si="71"/>
        <v>0</v>
      </c>
      <c r="K112" s="160">
        <v>570</v>
      </c>
      <c r="L112" s="160">
        <v>0</v>
      </c>
      <c r="M112" s="160">
        <v>0</v>
      </c>
      <c r="N112" s="160">
        <v>0</v>
      </c>
      <c r="O112" s="160">
        <v>0</v>
      </c>
      <c r="P112" s="160">
        <v>0</v>
      </c>
      <c r="Q112" s="161" t="str">
        <f t="shared" si="75"/>
        <v>-</v>
      </c>
      <c r="R112" s="161">
        <f t="shared" si="73"/>
        <v>0</v>
      </c>
      <c r="S112" s="160">
        <v>570</v>
      </c>
      <c r="T112" s="160">
        <v>596</v>
      </c>
      <c r="U112" s="160">
        <v>704</v>
      </c>
      <c r="V112" s="160">
        <v>892</v>
      </c>
      <c r="W112" s="160">
        <v>760</v>
      </c>
      <c r="X112" s="161">
        <f t="shared" si="76"/>
        <v>-0.14798206278026904</v>
      </c>
      <c r="Y112" s="161">
        <f t="shared" si="77"/>
        <v>2.2587787734236844E-3</v>
      </c>
    </row>
    <row r="113" spans="1:25" x14ac:dyDescent="0.25">
      <c r="A113" s="56"/>
      <c r="B113" s="159" t="s">
        <v>116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  <c r="H113" s="160">
        <v>0</v>
      </c>
      <c r="I113" s="161" t="str">
        <f t="shared" si="74"/>
        <v>-</v>
      </c>
      <c r="J113" s="161">
        <f t="shared" si="71"/>
        <v>0</v>
      </c>
      <c r="K113" s="160">
        <v>330</v>
      </c>
      <c r="L113" s="160">
        <v>0</v>
      </c>
      <c r="M113" s="160">
        <v>0</v>
      </c>
      <c r="N113" s="160">
        <v>0</v>
      </c>
      <c r="O113" s="160">
        <v>0</v>
      </c>
      <c r="P113" s="160">
        <v>0</v>
      </c>
      <c r="Q113" s="161" t="str">
        <f t="shared" si="75"/>
        <v>-</v>
      </c>
      <c r="R113" s="161">
        <f t="shared" si="73"/>
        <v>0</v>
      </c>
      <c r="S113" s="160">
        <v>330</v>
      </c>
      <c r="T113" s="160">
        <v>516</v>
      </c>
      <c r="U113" s="160">
        <v>718</v>
      </c>
      <c r="V113" s="160">
        <v>726</v>
      </c>
      <c r="W113" s="160">
        <v>1101</v>
      </c>
      <c r="X113" s="161">
        <f t="shared" si="76"/>
        <v>0.51652892561983466</v>
      </c>
      <c r="Y113" s="161">
        <f t="shared" si="77"/>
        <v>3.2722571441308902E-3</v>
      </c>
    </row>
    <row r="114" spans="1:25" x14ac:dyDescent="0.25">
      <c r="A114" s="56"/>
      <c r="B114" s="159" t="s">
        <v>123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0">
        <v>0</v>
      </c>
      <c r="I114" s="161" t="str">
        <f t="shared" si="74"/>
        <v>-</v>
      </c>
      <c r="J114" s="161">
        <f t="shared" si="71"/>
        <v>0</v>
      </c>
      <c r="K114" s="160">
        <v>220</v>
      </c>
      <c r="L114" s="160">
        <v>0</v>
      </c>
      <c r="M114" s="160">
        <v>0</v>
      </c>
      <c r="N114" s="160">
        <v>0</v>
      </c>
      <c r="O114" s="160">
        <v>0</v>
      </c>
      <c r="P114" s="160">
        <v>0</v>
      </c>
      <c r="Q114" s="161" t="str">
        <f t="shared" si="75"/>
        <v>-</v>
      </c>
      <c r="R114" s="161">
        <f t="shared" si="73"/>
        <v>0</v>
      </c>
      <c r="S114" s="160">
        <v>220</v>
      </c>
      <c r="T114" s="160">
        <v>603</v>
      </c>
      <c r="U114" s="160">
        <v>494</v>
      </c>
      <c r="V114" s="160">
        <v>656</v>
      </c>
      <c r="W114" s="160">
        <v>636</v>
      </c>
      <c r="X114" s="161">
        <f t="shared" si="76"/>
        <v>-3.0487804878048808E-2</v>
      </c>
      <c r="Y114" s="161">
        <f t="shared" si="77"/>
        <v>1.8902411840756095E-3</v>
      </c>
    </row>
    <row r="115" spans="1:25" x14ac:dyDescent="0.25">
      <c r="A115" s="56"/>
      <c r="B115" s="159" t="s">
        <v>119</v>
      </c>
      <c r="C115" s="160">
        <v>0</v>
      </c>
      <c r="D115" s="160">
        <v>0</v>
      </c>
      <c r="E115" s="160">
        <v>0</v>
      </c>
      <c r="F115" s="160">
        <v>0</v>
      </c>
      <c r="G115" s="160">
        <v>0</v>
      </c>
      <c r="H115" s="160">
        <v>0</v>
      </c>
      <c r="I115" s="161" t="str">
        <f t="shared" si="74"/>
        <v>-</v>
      </c>
      <c r="J115" s="161">
        <f t="shared" si="71"/>
        <v>0</v>
      </c>
      <c r="K115" s="160">
        <v>211</v>
      </c>
      <c r="L115" s="160">
        <v>0</v>
      </c>
      <c r="M115" s="160">
        <v>0</v>
      </c>
      <c r="N115" s="160">
        <v>0</v>
      </c>
      <c r="O115" s="160">
        <v>0</v>
      </c>
      <c r="P115" s="160">
        <v>0</v>
      </c>
      <c r="Q115" s="161" t="str">
        <f t="shared" si="75"/>
        <v>-</v>
      </c>
      <c r="R115" s="161">
        <f t="shared" si="73"/>
        <v>0</v>
      </c>
      <c r="S115" s="160">
        <v>211</v>
      </c>
      <c r="T115" s="160">
        <v>426</v>
      </c>
      <c r="U115" s="160">
        <v>440</v>
      </c>
      <c r="V115" s="160">
        <v>452</v>
      </c>
      <c r="W115" s="160">
        <v>377</v>
      </c>
      <c r="X115" s="161">
        <f t="shared" si="76"/>
        <v>-0.16592920353982299</v>
      </c>
      <c r="Y115" s="161">
        <f t="shared" si="77"/>
        <v>1.1204731547114857E-3</v>
      </c>
    </row>
    <row r="116" spans="1:25" x14ac:dyDescent="0.25">
      <c r="A116" s="56"/>
      <c r="B116" s="159" t="s">
        <v>128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  <c r="H116" s="160">
        <v>0</v>
      </c>
      <c r="I116" s="161" t="str">
        <f t="shared" si="74"/>
        <v>-</v>
      </c>
      <c r="J116" s="161">
        <f t="shared" si="71"/>
        <v>0</v>
      </c>
      <c r="K116" s="160">
        <v>81</v>
      </c>
      <c r="L116" s="160">
        <v>0</v>
      </c>
      <c r="M116" s="160">
        <v>0</v>
      </c>
      <c r="N116" s="160">
        <v>0</v>
      </c>
      <c r="O116" s="160">
        <v>0</v>
      </c>
      <c r="P116" s="160">
        <v>0</v>
      </c>
      <c r="Q116" s="161" t="str">
        <f t="shared" si="75"/>
        <v>-</v>
      </c>
      <c r="R116" s="161">
        <f t="shared" si="73"/>
        <v>0</v>
      </c>
      <c r="S116" s="160">
        <v>81</v>
      </c>
      <c r="T116" s="160">
        <v>84</v>
      </c>
      <c r="U116" s="160">
        <v>132</v>
      </c>
      <c r="V116" s="160">
        <v>164</v>
      </c>
      <c r="W116" s="160">
        <v>191</v>
      </c>
      <c r="X116" s="161">
        <f t="shared" si="76"/>
        <v>0.16463414634146334</v>
      </c>
      <c r="Y116" s="161">
        <f t="shared" si="77"/>
        <v>5.676667706893733E-4</v>
      </c>
    </row>
    <row r="117" spans="1:25" x14ac:dyDescent="0.25">
      <c r="A117" s="56"/>
      <c r="B117" s="159" t="s">
        <v>131</v>
      </c>
      <c r="C117" s="160">
        <v>0</v>
      </c>
      <c r="D117" s="160">
        <v>0</v>
      </c>
      <c r="E117" s="160">
        <v>0</v>
      </c>
      <c r="F117" s="160">
        <v>0</v>
      </c>
      <c r="G117" s="160">
        <v>0</v>
      </c>
      <c r="H117" s="160">
        <v>0</v>
      </c>
      <c r="I117" s="161" t="str">
        <f t="shared" si="74"/>
        <v>-</v>
      </c>
      <c r="J117" s="161">
        <f t="shared" si="71"/>
        <v>0</v>
      </c>
      <c r="K117" s="160">
        <v>199</v>
      </c>
      <c r="L117" s="160">
        <v>0</v>
      </c>
      <c r="M117" s="160">
        <v>0</v>
      </c>
      <c r="N117" s="160">
        <v>0</v>
      </c>
      <c r="O117" s="160">
        <v>0</v>
      </c>
      <c r="P117" s="160">
        <v>0</v>
      </c>
      <c r="Q117" s="161" t="str">
        <f t="shared" si="75"/>
        <v>-</v>
      </c>
      <c r="R117" s="161">
        <f t="shared" si="73"/>
        <v>0</v>
      </c>
      <c r="S117" s="160">
        <v>199</v>
      </c>
      <c r="T117" s="160">
        <v>217</v>
      </c>
      <c r="U117" s="160">
        <v>159</v>
      </c>
      <c r="V117" s="160">
        <v>258</v>
      </c>
      <c r="W117" s="160">
        <v>182</v>
      </c>
      <c r="X117" s="161">
        <f t="shared" si="76"/>
        <v>-0.29457364341085268</v>
      </c>
      <c r="Y117" s="161">
        <f t="shared" si="77"/>
        <v>5.4091807468830343E-4</v>
      </c>
    </row>
    <row r="118" spans="1:25" x14ac:dyDescent="0.25">
      <c r="A118" s="56"/>
      <c r="B118" s="164" t="s">
        <v>145</v>
      </c>
      <c r="C118" s="165">
        <f t="shared" ref="C118:H118" si="78">C110-SUM(C111:C117)</f>
        <v>0</v>
      </c>
      <c r="D118" s="165">
        <f t="shared" si="78"/>
        <v>0</v>
      </c>
      <c r="E118" s="165">
        <f t="shared" si="78"/>
        <v>0</v>
      </c>
      <c r="F118" s="165">
        <f t="shared" si="78"/>
        <v>0</v>
      </c>
      <c r="G118" s="165">
        <f t="shared" si="78"/>
        <v>0</v>
      </c>
      <c r="H118" s="165">
        <f t="shared" si="78"/>
        <v>0</v>
      </c>
      <c r="I118" s="166" t="str">
        <f t="shared" si="74"/>
        <v>-</v>
      </c>
      <c r="J118" s="166">
        <f t="shared" si="71"/>
        <v>0</v>
      </c>
      <c r="K118" s="165">
        <f t="shared" ref="K118:P118" si="79">K110-SUM(K111:K117)</f>
        <v>1391</v>
      </c>
      <c r="L118" s="165">
        <f t="shared" si="79"/>
        <v>0</v>
      </c>
      <c r="M118" s="165">
        <f t="shared" si="79"/>
        <v>0</v>
      </c>
      <c r="N118" s="165">
        <f t="shared" si="79"/>
        <v>0</v>
      </c>
      <c r="O118" s="165">
        <f t="shared" si="79"/>
        <v>0</v>
      </c>
      <c r="P118" s="165">
        <f t="shared" si="79"/>
        <v>0</v>
      </c>
      <c r="Q118" s="166" t="str">
        <f t="shared" si="75"/>
        <v>-</v>
      </c>
      <c r="R118" s="166">
        <f t="shared" si="73"/>
        <v>0</v>
      </c>
      <c r="S118" s="165">
        <f>S110-SUM(S111:S117)</f>
        <v>1391</v>
      </c>
      <c r="T118" s="165">
        <f>T110-SUM(T111:T117)</f>
        <v>2075</v>
      </c>
      <c r="U118" s="165">
        <f>U110-SUM(U111:U117)</f>
        <v>2118</v>
      </c>
      <c r="V118" s="165">
        <f>V110-SUM(V111:V117)</f>
        <v>2574</v>
      </c>
      <c r="W118" s="165">
        <f>W110-SUM(W111:W117)</f>
        <v>3700</v>
      </c>
      <c r="X118" s="166">
        <f t="shared" si="76"/>
        <v>0.43745143745143755</v>
      </c>
      <c r="Y118" s="166">
        <f t="shared" si="77"/>
        <v>1.0996686133773201E-2</v>
      </c>
    </row>
    <row r="119" spans="1:25" x14ac:dyDescent="0.25">
      <c r="A119" s="56"/>
      <c r="B119" s="151" t="s">
        <v>51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</row>
    <row r="120" spans="1:25" x14ac:dyDescent="0.25">
      <c r="A120" s="56"/>
      <c r="B120" s="152" t="s">
        <v>68</v>
      </c>
      <c r="C120" s="172">
        <f t="shared" ref="C120:H120" si="80">C121+C124</f>
        <v>10604</v>
      </c>
      <c r="D120" s="172">
        <f t="shared" si="80"/>
        <v>3019</v>
      </c>
      <c r="E120" s="172">
        <f t="shared" si="80"/>
        <v>5698</v>
      </c>
      <c r="F120" s="172">
        <f t="shared" si="80"/>
        <v>9600</v>
      </c>
      <c r="G120" s="172">
        <f t="shared" si="80"/>
        <v>10154</v>
      </c>
      <c r="H120" s="172">
        <f t="shared" si="80"/>
        <v>9098</v>
      </c>
      <c r="I120" s="173">
        <f>IFERROR(H120/G120-1,"-")</f>
        <v>-0.10399842426629902</v>
      </c>
      <c r="J120" s="173">
        <f t="shared" ref="J120:J132" si="81">H120/H$8</f>
        <v>0.14198985563792429</v>
      </c>
      <c r="K120" s="172">
        <f t="shared" ref="K120:P120" si="82">K121+K124</f>
        <v>9949</v>
      </c>
      <c r="L120" s="172">
        <f t="shared" si="82"/>
        <v>1748</v>
      </c>
      <c r="M120" s="172">
        <f t="shared" si="82"/>
        <v>8448</v>
      </c>
      <c r="N120" s="172">
        <f t="shared" si="82"/>
        <v>14009</v>
      </c>
      <c r="O120" s="172">
        <f t="shared" si="82"/>
        <v>13713</v>
      </c>
      <c r="P120" s="172">
        <f t="shared" si="82"/>
        <v>15504</v>
      </c>
      <c r="Q120" s="173">
        <f>IFERROR(P120/O120-1,"-")</f>
        <v>0.13060599431196684</v>
      </c>
      <c r="R120" s="173">
        <f t="shared" ref="R120:R132" si="83">P120/P$8</f>
        <v>5.6918389074488783E-2</v>
      </c>
      <c r="S120" s="172">
        <f>S121+S124</f>
        <v>20553</v>
      </c>
      <c r="T120" s="172">
        <f>T121+T124</f>
        <v>14146</v>
      </c>
      <c r="U120" s="172">
        <f>U121+U124</f>
        <v>23609</v>
      </c>
      <c r="V120" s="172">
        <f>V121+V124</f>
        <v>23867</v>
      </c>
      <c r="W120" s="172">
        <f>W121+W124</f>
        <v>24602</v>
      </c>
      <c r="X120" s="173">
        <f>IFERROR(W120/V120-1,"-")</f>
        <v>3.0795659278501697E-2</v>
      </c>
      <c r="Y120" s="173">
        <f>W120/W$8</f>
        <v>7.3119046557591424E-2</v>
      </c>
    </row>
    <row r="121" spans="1:25" x14ac:dyDescent="0.25">
      <c r="A121" s="56"/>
      <c r="B121" s="155" t="s">
        <v>97</v>
      </c>
      <c r="C121" s="156">
        <v>4747</v>
      </c>
      <c r="D121" s="156">
        <v>1444</v>
      </c>
      <c r="E121" s="156">
        <v>2729</v>
      </c>
      <c r="F121" s="156">
        <v>4334</v>
      </c>
      <c r="G121" s="156">
        <v>5694</v>
      </c>
      <c r="H121" s="156">
        <v>4119</v>
      </c>
      <c r="I121" s="157">
        <f>IFERROR(H121/G121-1,"-")</f>
        <v>-0.27660695468914642</v>
      </c>
      <c r="J121" s="157">
        <f t="shared" si="81"/>
        <v>6.428404213811939E-2</v>
      </c>
      <c r="K121" s="156">
        <v>5042</v>
      </c>
      <c r="L121" s="156">
        <v>1154</v>
      </c>
      <c r="M121" s="156">
        <v>3844</v>
      </c>
      <c r="N121" s="156">
        <v>6118</v>
      </c>
      <c r="O121" s="156">
        <v>6206</v>
      </c>
      <c r="P121" s="156">
        <v>7797</v>
      </c>
      <c r="Q121" s="157">
        <f>IFERROR(P121/O121-1,"-")</f>
        <v>0.25636480825008068</v>
      </c>
      <c r="R121" s="157">
        <f t="shared" si="83"/>
        <v>2.8624398839898674E-2</v>
      </c>
      <c r="S121" s="156">
        <v>9789</v>
      </c>
      <c r="T121" s="156">
        <v>6573</v>
      </c>
      <c r="U121" s="156">
        <v>10452</v>
      </c>
      <c r="V121" s="156">
        <v>11900</v>
      </c>
      <c r="W121" s="156">
        <v>11916</v>
      </c>
      <c r="X121" s="157">
        <f>IFERROR(W121/V121-1,"-")</f>
        <v>1.3445378151260012E-3</v>
      </c>
      <c r="Y121" s="157">
        <f>W121/W$8</f>
        <v>3.5415273505416608E-2</v>
      </c>
    </row>
    <row r="122" spans="1:25" x14ac:dyDescent="0.25">
      <c r="A122" s="56"/>
      <c r="B122" s="159" t="s">
        <v>103</v>
      </c>
      <c r="C122" s="160">
        <v>2561</v>
      </c>
      <c r="D122" s="160">
        <v>588</v>
      </c>
      <c r="E122" s="160">
        <v>1157</v>
      </c>
      <c r="F122" s="160">
        <v>2214</v>
      </c>
      <c r="G122" s="160">
        <v>3338</v>
      </c>
      <c r="H122" s="160">
        <v>1744</v>
      </c>
      <c r="I122" s="161">
        <f>IFERROR(H122/G122-1,"-")</f>
        <v>-0.47753145596165369</v>
      </c>
      <c r="J122" s="161">
        <f t="shared" si="81"/>
        <v>2.7218103784627391E-2</v>
      </c>
      <c r="K122" s="160">
        <v>2481</v>
      </c>
      <c r="L122" s="160">
        <v>598</v>
      </c>
      <c r="M122" s="160">
        <v>1499</v>
      </c>
      <c r="N122" s="160">
        <v>2788</v>
      </c>
      <c r="O122" s="160">
        <v>2058</v>
      </c>
      <c r="P122" s="160">
        <v>3147</v>
      </c>
      <c r="Q122" s="161">
        <f>IFERROR(P122/O122-1,"-")</f>
        <v>0.52915451895043741</v>
      </c>
      <c r="R122" s="161">
        <f t="shared" si="83"/>
        <v>1.155328756562282E-2</v>
      </c>
      <c r="S122" s="160">
        <v>5042</v>
      </c>
      <c r="T122" s="160">
        <v>2656</v>
      </c>
      <c r="U122" s="160">
        <v>5002</v>
      </c>
      <c r="V122" s="160">
        <v>5396</v>
      </c>
      <c r="W122" s="160">
        <v>4891</v>
      </c>
      <c r="X122" s="161">
        <f>IFERROR(W122/V122-1,"-")</f>
        <v>-9.3587842846552971E-2</v>
      </c>
      <c r="Y122" s="161">
        <f>W122/W$8</f>
        <v>1.453643023791479E-2</v>
      </c>
    </row>
    <row r="123" spans="1:25" x14ac:dyDescent="0.25">
      <c r="A123" s="56"/>
      <c r="B123" s="159" t="s">
        <v>100</v>
      </c>
      <c r="C123" s="160">
        <v>2186</v>
      </c>
      <c r="D123" s="160">
        <v>856</v>
      </c>
      <c r="E123" s="160">
        <v>1572</v>
      </c>
      <c r="F123" s="160">
        <v>2120</v>
      </c>
      <c r="G123" s="160">
        <v>2356</v>
      </c>
      <c r="H123" s="160">
        <v>2375</v>
      </c>
      <c r="I123" s="161">
        <f>IFERROR(H123/G123-1,"-")</f>
        <v>8.0645161290322509E-3</v>
      </c>
      <c r="J123" s="161">
        <f t="shared" si="81"/>
        <v>3.7065938353491999E-2</v>
      </c>
      <c r="K123" s="160">
        <v>2561</v>
      </c>
      <c r="L123" s="160">
        <v>556</v>
      </c>
      <c r="M123" s="160">
        <v>2345</v>
      </c>
      <c r="N123" s="160">
        <v>3330</v>
      </c>
      <c r="O123" s="160">
        <v>4148</v>
      </c>
      <c r="P123" s="160">
        <v>4650</v>
      </c>
      <c r="Q123" s="161">
        <f>IFERROR(P123/O123-1,"-")</f>
        <v>0.12102217936354864</v>
      </c>
      <c r="R123" s="161">
        <f t="shared" si="83"/>
        <v>1.7071111274275855E-2</v>
      </c>
      <c r="S123" s="160">
        <v>4747</v>
      </c>
      <c r="T123" s="160">
        <v>3917</v>
      </c>
      <c r="U123" s="160">
        <v>5450</v>
      </c>
      <c r="V123" s="160">
        <v>6504</v>
      </c>
      <c r="W123" s="160">
        <v>7025</v>
      </c>
      <c r="X123" s="161">
        <f>IFERROR(W123/V123-1,"-")</f>
        <v>8.0104551045510508E-2</v>
      </c>
      <c r="Y123" s="161">
        <f>W123/W$8</f>
        <v>2.087884326750182E-2</v>
      </c>
    </row>
    <row r="124" spans="1:25" x14ac:dyDescent="0.25">
      <c r="A124" s="56"/>
      <c r="B124" s="155" t="s">
        <v>107</v>
      </c>
      <c r="C124" s="156">
        <v>5857</v>
      </c>
      <c r="D124" s="156">
        <v>1575</v>
      </c>
      <c r="E124" s="156">
        <v>2969</v>
      </c>
      <c r="F124" s="156">
        <v>5266</v>
      </c>
      <c r="G124" s="156">
        <v>4460</v>
      </c>
      <c r="H124" s="156">
        <v>4979</v>
      </c>
      <c r="I124" s="157">
        <f>IFERROR(H124/G124-1,"-")</f>
        <v>0.11636771300448423</v>
      </c>
      <c r="J124" s="157">
        <f t="shared" si="81"/>
        <v>7.7705813499804918E-2</v>
      </c>
      <c r="K124" s="156">
        <v>4907</v>
      </c>
      <c r="L124" s="156">
        <v>594</v>
      </c>
      <c r="M124" s="156">
        <v>4604</v>
      </c>
      <c r="N124" s="156">
        <v>7891</v>
      </c>
      <c r="O124" s="156">
        <v>7507</v>
      </c>
      <c r="P124" s="156">
        <v>7707</v>
      </c>
      <c r="Q124" s="157">
        <f>IFERROR(P124/O124-1,"-")</f>
        <v>2.6641800985746533E-2</v>
      </c>
      <c r="R124" s="157">
        <f t="shared" si="83"/>
        <v>2.8293990234590109E-2</v>
      </c>
      <c r="S124" s="156">
        <v>10764</v>
      </c>
      <c r="T124" s="156">
        <v>7573</v>
      </c>
      <c r="U124" s="156">
        <v>13157</v>
      </c>
      <c r="V124" s="156">
        <v>11967</v>
      </c>
      <c r="W124" s="156">
        <v>12686</v>
      </c>
      <c r="X124" s="157">
        <f>IFERROR(W124/V124-1,"-")</f>
        <v>6.0081891869307347E-2</v>
      </c>
      <c r="Y124" s="157">
        <f>W124/W$8</f>
        <v>3.7703773052174816E-2</v>
      </c>
    </row>
    <row r="125" spans="1:25" s="56" customFormat="1" x14ac:dyDescent="0.25">
      <c r="B125" s="159" t="s">
        <v>110</v>
      </c>
      <c r="C125" s="160">
        <v>441</v>
      </c>
      <c r="D125" s="160">
        <v>26</v>
      </c>
      <c r="E125" s="160">
        <v>180</v>
      </c>
      <c r="F125" s="160">
        <v>385</v>
      </c>
      <c r="G125" s="160">
        <v>354</v>
      </c>
      <c r="H125" s="160">
        <v>325</v>
      </c>
      <c r="I125" s="161">
        <f t="shared" ref="I125:I132" si="84">IFERROR(H125/G125-1,"-")</f>
        <v>-8.1920903954802227E-2</v>
      </c>
      <c r="J125" s="161">
        <f t="shared" si="81"/>
        <v>5.0721810378462741E-3</v>
      </c>
      <c r="K125" s="160">
        <v>848</v>
      </c>
      <c r="L125" s="160">
        <v>26</v>
      </c>
      <c r="M125" s="160">
        <v>625</v>
      </c>
      <c r="N125" s="160">
        <v>1298</v>
      </c>
      <c r="O125" s="160">
        <v>1215</v>
      </c>
      <c r="P125" s="160">
        <v>1302</v>
      </c>
      <c r="Q125" s="161">
        <f t="shared" ref="Q125:Q132" si="85">IFERROR(P125/O125-1,"-")</f>
        <v>7.1604938271604857E-2</v>
      </c>
      <c r="R125" s="161">
        <f t="shared" si="83"/>
        <v>4.7799111567972397E-3</v>
      </c>
      <c r="S125" s="160">
        <v>1289</v>
      </c>
      <c r="T125" s="160">
        <v>805</v>
      </c>
      <c r="U125" s="160">
        <v>1683</v>
      </c>
      <c r="V125" s="160">
        <v>1569</v>
      </c>
      <c r="W125" s="160">
        <v>1627</v>
      </c>
      <c r="X125" s="161">
        <f t="shared" ref="X125:X132" si="86">IFERROR(W125/V125-1,"-")</f>
        <v>3.696622052262577E-2</v>
      </c>
      <c r="Y125" s="161">
        <f t="shared" ref="Y125:Y132" si="87">W125/W$8</f>
        <v>4.835569821526756E-3</v>
      </c>
    </row>
    <row r="126" spans="1:25" s="56" customFormat="1" x14ac:dyDescent="0.25">
      <c r="B126" s="159" t="s">
        <v>113</v>
      </c>
      <c r="C126" s="160">
        <v>475</v>
      </c>
      <c r="D126" s="160">
        <v>141</v>
      </c>
      <c r="E126" s="160">
        <v>346</v>
      </c>
      <c r="F126" s="160">
        <v>750</v>
      </c>
      <c r="G126" s="160">
        <v>781</v>
      </c>
      <c r="H126" s="160">
        <v>925</v>
      </c>
      <c r="I126" s="161">
        <f t="shared" si="84"/>
        <v>0.18437900128040963</v>
      </c>
      <c r="J126" s="161">
        <f t="shared" si="81"/>
        <v>1.443620756925478E-2</v>
      </c>
      <c r="K126" s="160">
        <v>806</v>
      </c>
      <c r="L126" s="160">
        <v>93</v>
      </c>
      <c r="M126" s="160">
        <v>605</v>
      </c>
      <c r="N126" s="160">
        <v>1425</v>
      </c>
      <c r="O126" s="160">
        <v>1183</v>
      </c>
      <c r="P126" s="160">
        <v>1374</v>
      </c>
      <c r="Q126" s="161">
        <f t="shared" si="85"/>
        <v>0.16145393068469982</v>
      </c>
      <c r="R126" s="161">
        <f t="shared" si="83"/>
        <v>5.0442380410440912E-3</v>
      </c>
      <c r="S126" s="160">
        <v>1281</v>
      </c>
      <c r="T126" s="160">
        <v>951</v>
      </c>
      <c r="U126" s="160">
        <v>2175</v>
      </c>
      <c r="V126" s="160">
        <v>1964</v>
      </c>
      <c r="W126" s="160">
        <v>2299</v>
      </c>
      <c r="X126" s="161">
        <f t="shared" si="86"/>
        <v>0.17057026476578407</v>
      </c>
      <c r="Y126" s="161">
        <f t="shared" si="87"/>
        <v>6.8328057896066456E-3</v>
      </c>
    </row>
    <row r="127" spans="1:25" x14ac:dyDescent="0.25">
      <c r="A127" s="56"/>
      <c r="B127" s="159" t="s">
        <v>116</v>
      </c>
      <c r="C127" s="160">
        <v>366</v>
      </c>
      <c r="D127" s="160">
        <v>127</v>
      </c>
      <c r="E127" s="160">
        <v>196</v>
      </c>
      <c r="F127" s="160">
        <v>365</v>
      </c>
      <c r="G127" s="160">
        <v>332</v>
      </c>
      <c r="H127" s="160">
        <v>364</v>
      </c>
      <c r="I127" s="161">
        <f t="shared" si="84"/>
        <v>9.6385542168674787E-2</v>
      </c>
      <c r="J127" s="161">
        <f t="shared" si="81"/>
        <v>5.6808427623878267E-3</v>
      </c>
      <c r="K127" s="160">
        <v>335</v>
      </c>
      <c r="L127" s="160">
        <v>127</v>
      </c>
      <c r="M127" s="160">
        <v>463</v>
      </c>
      <c r="N127" s="160">
        <v>660</v>
      </c>
      <c r="O127" s="160">
        <v>519</v>
      </c>
      <c r="P127" s="160">
        <v>494</v>
      </c>
      <c r="Q127" s="161">
        <f t="shared" si="85"/>
        <v>-4.8169556840077066E-2</v>
      </c>
      <c r="R127" s="161">
        <f t="shared" si="83"/>
        <v>1.8135761224714563E-3</v>
      </c>
      <c r="S127" s="160">
        <v>701</v>
      </c>
      <c r="T127" s="160">
        <v>659</v>
      </c>
      <c r="U127" s="160">
        <v>1025</v>
      </c>
      <c r="V127" s="160">
        <v>851</v>
      </c>
      <c r="W127" s="160">
        <v>858</v>
      </c>
      <c r="X127" s="161">
        <f t="shared" si="86"/>
        <v>8.2256169212691077E-3</v>
      </c>
      <c r="Y127" s="161">
        <f t="shared" si="87"/>
        <v>2.5500423521020018E-3</v>
      </c>
    </row>
    <row r="128" spans="1:25" x14ac:dyDescent="0.25">
      <c r="A128" s="56"/>
      <c r="B128" s="159" t="s">
        <v>123</v>
      </c>
      <c r="C128" s="160">
        <v>126</v>
      </c>
      <c r="D128" s="160">
        <v>19</v>
      </c>
      <c r="E128" s="160">
        <v>90</v>
      </c>
      <c r="F128" s="160">
        <v>104</v>
      </c>
      <c r="G128" s="160">
        <v>65</v>
      </c>
      <c r="H128" s="160">
        <v>160</v>
      </c>
      <c r="I128" s="161">
        <f t="shared" si="84"/>
        <v>1.4615384615384617</v>
      </c>
      <c r="J128" s="161">
        <f t="shared" si="81"/>
        <v>2.497073741708935E-3</v>
      </c>
      <c r="K128" s="160">
        <v>105</v>
      </c>
      <c r="L128" s="160">
        <v>19</v>
      </c>
      <c r="M128" s="160">
        <v>180</v>
      </c>
      <c r="N128" s="160">
        <v>193</v>
      </c>
      <c r="O128" s="160">
        <v>208</v>
      </c>
      <c r="P128" s="160">
        <v>216</v>
      </c>
      <c r="Q128" s="161">
        <f t="shared" si="85"/>
        <v>3.8461538461538547E-2</v>
      </c>
      <c r="R128" s="161">
        <f t="shared" si="83"/>
        <v>7.9298065274055582E-4</v>
      </c>
      <c r="S128" s="160">
        <v>231</v>
      </c>
      <c r="T128" s="160">
        <v>270</v>
      </c>
      <c r="U128" s="160">
        <v>297</v>
      </c>
      <c r="V128" s="160">
        <v>273</v>
      </c>
      <c r="W128" s="160">
        <v>376</v>
      </c>
      <c r="X128" s="161">
        <f t="shared" si="86"/>
        <v>0.37728937728937728</v>
      </c>
      <c r="Y128" s="161">
        <f t="shared" si="87"/>
        <v>1.1175010773780334E-3</v>
      </c>
    </row>
    <row r="129" spans="1:25" x14ac:dyDescent="0.25">
      <c r="A129" s="56"/>
      <c r="B129" s="159" t="s">
        <v>119</v>
      </c>
      <c r="C129" s="160">
        <v>88</v>
      </c>
      <c r="D129" s="160">
        <v>18</v>
      </c>
      <c r="E129" s="160">
        <v>68</v>
      </c>
      <c r="F129" s="160">
        <v>88</v>
      </c>
      <c r="G129" s="160">
        <v>99</v>
      </c>
      <c r="H129" s="160">
        <v>93</v>
      </c>
      <c r="I129" s="161">
        <f t="shared" si="84"/>
        <v>-6.0606060606060552E-2</v>
      </c>
      <c r="J129" s="161">
        <f t="shared" si="81"/>
        <v>1.4514241123683184E-3</v>
      </c>
      <c r="K129" s="160">
        <v>134</v>
      </c>
      <c r="L129" s="160">
        <v>25</v>
      </c>
      <c r="M129" s="160">
        <v>102</v>
      </c>
      <c r="N129" s="160">
        <v>151</v>
      </c>
      <c r="O129" s="160">
        <v>178</v>
      </c>
      <c r="P129" s="160">
        <v>230</v>
      </c>
      <c r="Q129" s="161">
        <f t="shared" si="85"/>
        <v>0.2921348314606742</v>
      </c>
      <c r="R129" s="161">
        <f t="shared" si="83"/>
        <v>8.4437754689966596E-4</v>
      </c>
      <c r="S129" s="160">
        <v>222</v>
      </c>
      <c r="T129" s="160">
        <v>170</v>
      </c>
      <c r="U129" s="160">
        <v>239</v>
      </c>
      <c r="V129" s="160">
        <v>277</v>
      </c>
      <c r="W129" s="160">
        <v>323</v>
      </c>
      <c r="X129" s="161">
        <f t="shared" si="86"/>
        <v>0.1660649819494584</v>
      </c>
      <c r="Y129" s="161">
        <f t="shared" si="87"/>
        <v>9.5998097870506592E-4</v>
      </c>
    </row>
    <row r="130" spans="1:25" x14ac:dyDescent="0.25">
      <c r="A130" s="56"/>
      <c r="B130" s="159" t="s">
        <v>128</v>
      </c>
      <c r="C130" s="160">
        <v>71</v>
      </c>
      <c r="D130" s="160">
        <v>1</v>
      </c>
      <c r="E130" s="160">
        <v>48</v>
      </c>
      <c r="F130" s="160">
        <v>35</v>
      </c>
      <c r="G130" s="160">
        <v>89</v>
      </c>
      <c r="H130" s="160">
        <v>60</v>
      </c>
      <c r="I130" s="161">
        <f t="shared" si="84"/>
        <v>-0.3258426966292135</v>
      </c>
      <c r="J130" s="161">
        <f t="shared" si="81"/>
        <v>9.3640265314085056E-4</v>
      </c>
      <c r="K130" s="160">
        <v>230</v>
      </c>
      <c r="L130" s="160">
        <v>1</v>
      </c>
      <c r="M130" s="160">
        <v>120</v>
      </c>
      <c r="N130" s="160">
        <v>155</v>
      </c>
      <c r="O130" s="160">
        <v>179</v>
      </c>
      <c r="P130" s="160">
        <v>143</v>
      </c>
      <c r="Q130" s="161">
        <f t="shared" si="85"/>
        <v>-0.2011173184357542</v>
      </c>
      <c r="R130" s="161">
        <f t="shared" si="83"/>
        <v>5.249825617680532E-4</v>
      </c>
      <c r="S130" s="160">
        <v>301</v>
      </c>
      <c r="T130" s="160">
        <v>168</v>
      </c>
      <c r="U130" s="160">
        <v>190</v>
      </c>
      <c r="V130" s="160">
        <v>268</v>
      </c>
      <c r="W130" s="160">
        <v>203</v>
      </c>
      <c r="X130" s="161">
        <f t="shared" si="86"/>
        <v>-0.2425373134328358</v>
      </c>
      <c r="Y130" s="161">
        <f t="shared" si="87"/>
        <v>6.0333169869079991E-4</v>
      </c>
    </row>
    <row r="131" spans="1:25" x14ac:dyDescent="0.25">
      <c r="A131" s="56"/>
      <c r="B131" s="159" t="s">
        <v>131</v>
      </c>
      <c r="C131" s="160">
        <v>64</v>
      </c>
      <c r="D131" s="160">
        <v>10</v>
      </c>
      <c r="E131" s="160">
        <v>40</v>
      </c>
      <c r="F131" s="160">
        <v>148</v>
      </c>
      <c r="G131" s="160">
        <v>51</v>
      </c>
      <c r="H131" s="160">
        <v>56</v>
      </c>
      <c r="I131" s="161">
        <f t="shared" si="84"/>
        <v>9.8039215686274606E-2</v>
      </c>
      <c r="J131" s="161">
        <f t="shared" si="81"/>
        <v>8.7397580959812718E-4</v>
      </c>
      <c r="K131" s="160">
        <v>322</v>
      </c>
      <c r="L131" s="160">
        <v>10</v>
      </c>
      <c r="M131" s="160">
        <v>235</v>
      </c>
      <c r="N131" s="160">
        <v>305</v>
      </c>
      <c r="O131" s="160">
        <v>330</v>
      </c>
      <c r="P131" s="160">
        <v>392</v>
      </c>
      <c r="Q131" s="161">
        <f t="shared" si="85"/>
        <v>0.18787878787878798</v>
      </c>
      <c r="R131" s="161">
        <f t="shared" si="83"/>
        <v>1.4391130364550828E-3</v>
      </c>
      <c r="S131" s="160">
        <v>386</v>
      </c>
      <c r="T131" s="160">
        <v>275</v>
      </c>
      <c r="U131" s="160">
        <v>453</v>
      </c>
      <c r="V131" s="160">
        <v>381</v>
      </c>
      <c r="W131" s="160">
        <v>448</v>
      </c>
      <c r="X131" s="161">
        <f t="shared" si="86"/>
        <v>0.1758530183727034</v>
      </c>
      <c r="Y131" s="161">
        <f t="shared" si="87"/>
        <v>1.331490645386593E-3</v>
      </c>
    </row>
    <row r="132" spans="1:25" x14ac:dyDescent="0.25">
      <c r="A132" s="56"/>
      <c r="B132" s="164" t="s">
        <v>145</v>
      </c>
      <c r="C132" s="165">
        <f t="shared" ref="C132:H132" si="88">C124-SUM(C125:C131)</f>
        <v>4226</v>
      </c>
      <c r="D132" s="165">
        <f t="shared" si="88"/>
        <v>1233</v>
      </c>
      <c r="E132" s="165">
        <f t="shared" si="88"/>
        <v>2001</v>
      </c>
      <c r="F132" s="165">
        <f t="shared" si="88"/>
        <v>3391</v>
      </c>
      <c r="G132" s="165">
        <f t="shared" si="88"/>
        <v>2689</v>
      </c>
      <c r="H132" s="165">
        <f t="shared" si="88"/>
        <v>2996</v>
      </c>
      <c r="I132" s="166">
        <f t="shared" si="84"/>
        <v>0.11416883599851246</v>
      </c>
      <c r="J132" s="166">
        <f t="shared" si="81"/>
        <v>4.6757705813499806E-2</v>
      </c>
      <c r="K132" s="165">
        <f t="shared" ref="K132:P132" si="89">K124-SUM(K125:K131)</f>
        <v>2127</v>
      </c>
      <c r="L132" s="165">
        <f t="shared" si="89"/>
        <v>293</v>
      </c>
      <c r="M132" s="165">
        <f t="shared" si="89"/>
        <v>2274</v>
      </c>
      <c r="N132" s="165">
        <f t="shared" si="89"/>
        <v>3704</v>
      </c>
      <c r="O132" s="165">
        <f t="shared" si="89"/>
        <v>3695</v>
      </c>
      <c r="P132" s="165">
        <f t="shared" si="89"/>
        <v>3556</v>
      </c>
      <c r="Q132" s="166">
        <f t="shared" si="85"/>
        <v>-3.7618403247631882E-2</v>
      </c>
      <c r="R132" s="166">
        <f t="shared" si="83"/>
        <v>1.3054811116413965E-2</v>
      </c>
      <c r="S132" s="165">
        <f>S124-SUM(S125:S131)</f>
        <v>6353</v>
      </c>
      <c r="T132" s="165">
        <f>T124-SUM(T125:T131)</f>
        <v>4275</v>
      </c>
      <c r="U132" s="165">
        <f>U124-SUM(U125:U131)</f>
        <v>7095</v>
      </c>
      <c r="V132" s="165">
        <f>V124-SUM(V125:V131)</f>
        <v>6384</v>
      </c>
      <c r="W132" s="165">
        <f>W124-SUM(W125:W131)</f>
        <v>6552</v>
      </c>
      <c r="X132" s="166">
        <f t="shared" si="86"/>
        <v>2.6315789473684292E-2</v>
      </c>
      <c r="Y132" s="166">
        <f t="shared" si="87"/>
        <v>1.9473050688778921E-2</v>
      </c>
    </row>
    <row r="133" spans="1:25" x14ac:dyDescent="0.25">
      <c r="A133" s="56"/>
      <c r="B133" s="151" t="s">
        <v>52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</row>
    <row r="134" spans="1:25" x14ac:dyDescent="0.25">
      <c r="A134" s="56"/>
      <c r="B134" s="152" t="s">
        <v>68</v>
      </c>
      <c r="C134" s="172">
        <f t="shared" ref="C134:H134" si="90">C135+C138</f>
        <v>2747</v>
      </c>
      <c r="D134" s="172">
        <f t="shared" si="90"/>
        <v>0</v>
      </c>
      <c r="E134" s="172">
        <f t="shared" si="90"/>
        <v>2982</v>
      </c>
      <c r="F134" s="172">
        <f t="shared" si="90"/>
        <v>3467</v>
      </c>
      <c r="G134" s="172">
        <f t="shared" si="90"/>
        <v>3928</v>
      </c>
      <c r="H134" s="172">
        <f t="shared" si="90"/>
        <v>3922</v>
      </c>
      <c r="I134" s="173">
        <f>IFERROR(H134/G134-1,"-")</f>
        <v>-1.5274949083503575E-3</v>
      </c>
      <c r="J134" s="173">
        <f t="shared" ref="J134:J146" si="91">H134/H$8</f>
        <v>6.1209520093640266E-2</v>
      </c>
      <c r="K134" s="172">
        <f t="shared" ref="K134:P134" si="92">K135+K138</f>
        <v>13232</v>
      </c>
      <c r="L134" s="172">
        <f t="shared" si="92"/>
        <v>0</v>
      </c>
      <c r="M134" s="172">
        <f t="shared" si="92"/>
        <v>9227</v>
      </c>
      <c r="N134" s="172">
        <f t="shared" si="92"/>
        <v>14935</v>
      </c>
      <c r="O134" s="172">
        <f t="shared" si="92"/>
        <v>14354</v>
      </c>
      <c r="P134" s="172">
        <f t="shared" si="92"/>
        <v>14208</v>
      </c>
      <c r="Q134" s="173">
        <f>IFERROR(P134/O134-1,"-")</f>
        <v>-1.0171380799777086E-2</v>
      </c>
      <c r="R134" s="173">
        <f t="shared" ref="R134:R146" si="93">P134/P$8</f>
        <v>5.2160505158045448E-2</v>
      </c>
      <c r="S134" s="172">
        <f>S135+S138</f>
        <v>15979</v>
      </c>
      <c r="T134" s="172">
        <f>T135+T138</f>
        <v>12209</v>
      </c>
      <c r="U134" s="172">
        <f>U135+U138</f>
        <v>18402</v>
      </c>
      <c r="V134" s="172">
        <f>V135+V138</f>
        <v>18282</v>
      </c>
      <c r="W134" s="172">
        <f>W135+W138</f>
        <v>18130</v>
      </c>
      <c r="X134" s="173">
        <f>IFERROR(W134/V134-1,"-")</f>
        <v>-8.3141888196039959E-3</v>
      </c>
      <c r="Y134" s="173">
        <f>W134/W$8</f>
        <v>5.3883762055488685E-2</v>
      </c>
    </row>
    <row r="135" spans="1:25" x14ac:dyDescent="0.25">
      <c r="A135" s="56"/>
      <c r="B135" s="155" t="s">
        <v>97</v>
      </c>
      <c r="C135" s="156">
        <v>206</v>
      </c>
      <c r="D135" s="156">
        <v>0</v>
      </c>
      <c r="E135" s="156">
        <v>151</v>
      </c>
      <c r="F135" s="156">
        <v>153</v>
      </c>
      <c r="G135" s="156">
        <v>445</v>
      </c>
      <c r="H135" s="156">
        <v>112</v>
      </c>
      <c r="I135" s="157">
        <f>IFERROR(H135/G135-1,"-")</f>
        <v>-0.74831460674157302</v>
      </c>
      <c r="J135" s="157">
        <f t="shared" si="91"/>
        <v>1.7479516191962544E-3</v>
      </c>
      <c r="K135" s="156">
        <v>493</v>
      </c>
      <c r="L135" s="156">
        <v>0</v>
      </c>
      <c r="M135" s="156">
        <v>466</v>
      </c>
      <c r="N135" s="156">
        <v>1235</v>
      </c>
      <c r="O135" s="156">
        <v>321</v>
      </c>
      <c r="P135" s="156">
        <v>556</v>
      </c>
      <c r="Q135" s="157">
        <f>IFERROR(P135/O135-1,"-")</f>
        <v>0.73208722741433019</v>
      </c>
      <c r="R135" s="157">
        <f t="shared" si="93"/>
        <v>2.0411909394618009E-3</v>
      </c>
      <c r="S135" s="156">
        <v>699</v>
      </c>
      <c r="T135" s="156">
        <v>617</v>
      </c>
      <c r="U135" s="156">
        <v>1388</v>
      </c>
      <c r="V135" s="156">
        <v>766</v>
      </c>
      <c r="W135" s="156">
        <v>668</v>
      </c>
      <c r="X135" s="157">
        <f>IFERROR(W135/V135-1,"-")</f>
        <v>-0.12793733681462138</v>
      </c>
      <c r="Y135" s="157">
        <f>W135/W$8</f>
        <v>1.9853476587460804E-3</v>
      </c>
    </row>
    <row r="136" spans="1:25" x14ac:dyDescent="0.25">
      <c r="A136" s="56"/>
      <c r="B136" s="159" t="s">
        <v>103</v>
      </c>
      <c r="C136" s="160">
        <v>206</v>
      </c>
      <c r="D136" s="160">
        <v>0</v>
      </c>
      <c r="E136" s="160">
        <v>118</v>
      </c>
      <c r="F136" s="160">
        <v>153</v>
      </c>
      <c r="G136" s="160">
        <v>445</v>
      </c>
      <c r="H136" s="160">
        <v>112</v>
      </c>
      <c r="I136" s="161">
        <f>IFERROR(H136/G136-1,"-")</f>
        <v>-0.74831460674157302</v>
      </c>
      <c r="J136" s="161">
        <f t="shared" si="91"/>
        <v>1.7479516191962544E-3</v>
      </c>
      <c r="K136" s="160">
        <v>215</v>
      </c>
      <c r="L136" s="160">
        <v>0</v>
      </c>
      <c r="M136" s="160">
        <v>94</v>
      </c>
      <c r="N136" s="160">
        <v>711</v>
      </c>
      <c r="O136" s="160">
        <v>0</v>
      </c>
      <c r="P136" s="160">
        <v>107</v>
      </c>
      <c r="Q136" s="161" t="str">
        <f>IFERROR(P136/O136-1,"-")</f>
        <v>-</v>
      </c>
      <c r="R136" s="161">
        <f t="shared" si="93"/>
        <v>3.9281911964462719E-4</v>
      </c>
      <c r="S136" s="160">
        <v>421</v>
      </c>
      <c r="T136" s="160">
        <v>212</v>
      </c>
      <c r="U136" s="160">
        <v>864</v>
      </c>
      <c r="V136" s="160">
        <v>445</v>
      </c>
      <c r="W136" s="160">
        <v>219</v>
      </c>
      <c r="X136" s="161">
        <f>IFERROR(W136/V136-1,"-")</f>
        <v>-0.50786516853932584</v>
      </c>
      <c r="Y136" s="161">
        <f>W136/W$8</f>
        <v>6.5088493602603545E-4</v>
      </c>
    </row>
    <row r="137" spans="1:25" x14ac:dyDescent="0.25">
      <c r="A137" s="56"/>
      <c r="B137" s="159" t="s">
        <v>100</v>
      </c>
      <c r="C137" s="160">
        <v>0</v>
      </c>
      <c r="D137" s="160">
        <v>0</v>
      </c>
      <c r="E137" s="160">
        <v>33</v>
      </c>
      <c r="F137" s="160">
        <v>0</v>
      </c>
      <c r="G137" s="160">
        <v>0</v>
      </c>
      <c r="H137" s="160">
        <v>0</v>
      </c>
      <c r="I137" s="161" t="str">
        <f>IFERROR(H137/G137-1,"-")</f>
        <v>-</v>
      </c>
      <c r="J137" s="161">
        <f t="shared" si="91"/>
        <v>0</v>
      </c>
      <c r="K137" s="160">
        <v>278</v>
      </c>
      <c r="L137" s="160">
        <v>0</v>
      </c>
      <c r="M137" s="160">
        <v>372</v>
      </c>
      <c r="N137" s="160">
        <v>524</v>
      </c>
      <c r="O137" s="160">
        <v>321</v>
      </c>
      <c r="P137" s="160">
        <v>449</v>
      </c>
      <c r="Q137" s="161">
        <f>IFERROR(P137/O137-1,"-")</f>
        <v>0.39875389408099693</v>
      </c>
      <c r="R137" s="161">
        <f t="shared" si="93"/>
        <v>1.6483718198171738E-3</v>
      </c>
      <c r="S137" s="160">
        <v>278</v>
      </c>
      <c r="T137" s="160">
        <v>405</v>
      </c>
      <c r="U137" s="160">
        <v>524</v>
      </c>
      <c r="V137" s="160">
        <v>321</v>
      </c>
      <c r="W137" s="160">
        <v>449</v>
      </c>
      <c r="X137" s="161">
        <f>IFERROR(W137/V137-1,"-")</f>
        <v>0.39875389408099693</v>
      </c>
      <c r="Y137" s="161">
        <f>W137/W$8</f>
        <v>1.3344627227200451E-3</v>
      </c>
    </row>
    <row r="138" spans="1:25" x14ac:dyDescent="0.25">
      <c r="A138" s="56"/>
      <c r="B138" s="155" t="s">
        <v>107</v>
      </c>
      <c r="C138" s="156">
        <v>2541</v>
      </c>
      <c r="D138" s="156">
        <v>0</v>
      </c>
      <c r="E138" s="156">
        <v>2831</v>
      </c>
      <c r="F138" s="156">
        <v>3314</v>
      </c>
      <c r="G138" s="156">
        <v>3483</v>
      </c>
      <c r="H138" s="156">
        <v>3810</v>
      </c>
      <c r="I138" s="157">
        <f>IFERROR(H138/G138-1,"-")</f>
        <v>9.3884582256675175E-2</v>
      </c>
      <c r="J138" s="157">
        <f t="shared" si="91"/>
        <v>5.9461568474444011E-2</v>
      </c>
      <c r="K138" s="156">
        <v>12739</v>
      </c>
      <c r="L138" s="156">
        <v>0</v>
      </c>
      <c r="M138" s="156">
        <v>8761</v>
      </c>
      <c r="N138" s="156">
        <v>13700</v>
      </c>
      <c r="O138" s="156">
        <v>14033</v>
      </c>
      <c r="P138" s="156">
        <v>13652</v>
      </c>
      <c r="Q138" s="157">
        <f>IFERROR(P138/O138-1,"-")</f>
        <v>-2.7150288605430006E-2</v>
      </c>
      <c r="R138" s="157">
        <f t="shared" si="93"/>
        <v>5.0119314218583649E-2</v>
      </c>
      <c r="S138" s="156">
        <v>15280</v>
      </c>
      <c r="T138" s="156">
        <v>11592</v>
      </c>
      <c r="U138" s="156">
        <v>17014</v>
      </c>
      <c r="V138" s="156">
        <v>17516</v>
      </c>
      <c r="W138" s="156">
        <v>17462</v>
      </c>
      <c r="X138" s="157">
        <f>IFERROR(W138/V138-1,"-")</f>
        <v>-3.082895638273575E-3</v>
      </c>
      <c r="Y138" s="157">
        <f>W138/W$8</f>
        <v>5.1898414396742601E-2</v>
      </c>
    </row>
    <row r="139" spans="1:25" s="56" customFormat="1" x14ac:dyDescent="0.25">
      <c r="B139" s="159" t="s">
        <v>110</v>
      </c>
      <c r="C139" s="160">
        <v>1432</v>
      </c>
      <c r="D139" s="160">
        <v>0</v>
      </c>
      <c r="E139" s="160">
        <v>1129</v>
      </c>
      <c r="F139" s="160">
        <v>1858</v>
      </c>
      <c r="G139" s="160">
        <v>1955</v>
      </c>
      <c r="H139" s="160">
        <v>2280</v>
      </c>
      <c r="I139" s="161">
        <f t="shared" ref="I139:I146" si="94">IFERROR(H139/G139-1,"-")</f>
        <v>0.16624040920716121</v>
      </c>
      <c r="J139" s="161">
        <f t="shared" si="91"/>
        <v>3.558330081935232E-2</v>
      </c>
      <c r="K139" s="160">
        <v>4859</v>
      </c>
      <c r="L139" s="160">
        <v>0</v>
      </c>
      <c r="M139" s="160">
        <v>2461</v>
      </c>
      <c r="N139" s="160">
        <v>4265</v>
      </c>
      <c r="O139" s="160">
        <v>4990</v>
      </c>
      <c r="P139" s="160">
        <v>4842</v>
      </c>
      <c r="Q139" s="161">
        <f t="shared" ref="Q139:Q146" si="95">IFERROR(P139/O139-1,"-")</f>
        <v>-2.9659318637274557E-2</v>
      </c>
      <c r="R139" s="161">
        <f t="shared" si="93"/>
        <v>1.7775982965600793E-2</v>
      </c>
      <c r="S139" s="160">
        <v>6291</v>
      </c>
      <c r="T139" s="160">
        <v>3590</v>
      </c>
      <c r="U139" s="160">
        <v>6123</v>
      </c>
      <c r="V139" s="160">
        <v>6945</v>
      </c>
      <c r="W139" s="160">
        <v>7122</v>
      </c>
      <c r="X139" s="161">
        <f t="shared" ref="X139:X146" si="96">IFERROR(W139/V139-1,"-")</f>
        <v>2.548596112311019E-2</v>
      </c>
      <c r="Y139" s="161">
        <f t="shared" ref="Y139:Y146" si="97">W139/W$8</f>
        <v>2.1167134768846685E-2</v>
      </c>
    </row>
    <row r="140" spans="1:25" s="56" customFormat="1" x14ac:dyDescent="0.25">
      <c r="B140" s="159" t="s">
        <v>113</v>
      </c>
      <c r="C140" s="160">
        <v>457</v>
      </c>
      <c r="D140" s="160">
        <v>0</v>
      </c>
      <c r="E140" s="160">
        <v>80</v>
      </c>
      <c r="F140" s="160">
        <v>179</v>
      </c>
      <c r="G140" s="160">
        <v>168</v>
      </c>
      <c r="H140" s="160">
        <v>212</v>
      </c>
      <c r="I140" s="161">
        <f t="shared" si="94"/>
        <v>0.26190476190476186</v>
      </c>
      <c r="J140" s="161">
        <f t="shared" si="91"/>
        <v>3.3086227077643387E-3</v>
      </c>
      <c r="K140" s="160">
        <v>763</v>
      </c>
      <c r="L140" s="160">
        <v>0</v>
      </c>
      <c r="M140" s="160">
        <v>657</v>
      </c>
      <c r="N140" s="160">
        <v>1215</v>
      </c>
      <c r="O140" s="160">
        <v>1165</v>
      </c>
      <c r="P140" s="160">
        <v>1268</v>
      </c>
      <c r="Q140" s="161">
        <f t="shared" si="95"/>
        <v>8.8412017167381896E-2</v>
      </c>
      <c r="R140" s="161">
        <f t="shared" si="93"/>
        <v>4.6550901281251144E-3</v>
      </c>
      <c r="S140" s="160">
        <v>1220</v>
      </c>
      <c r="T140" s="160">
        <v>737</v>
      </c>
      <c r="U140" s="160">
        <v>1394</v>
      </c>
      <c r="V140" s="160">
        <v>1333</v>
      </c>
      <c r="W140" s="160">
        <v>1480</v>
      </c>
      <c r="X140" s="161">
        <f t="shared" si="96"/>
        <v>0.11027756939234812</v>
      </c>
      <c r="Y140" s="161">
        <f t="shared" si="97"/>
        <v>4.3986744535092805E-3</v>
      </c>
    </row>
    <row r="141" spans="1:25" x14ac:dyDescent="0.25">
      <c r="A141" s="56"/>
      <c r="B141" s="159" t="s">
        <v>116</v>
      </c>
      <c r="C141" s="160">
        <v>43</v>
      </c>
      <c r="D141" s="160">
        <v>0</v>
      </c>
      <c r="E141" s="160">
        <v>268</v>
      </c>
      <c r="F141" s="160">
        <v>199</v>
      </c>
      <c r="G141" s="160">
        <v>216</v>
      </c>
      <c r="H141" s="160">
        <v>305</v>
      </c>
      <c r="I141" s="161">
        <f t="shared" si="94"/>
        <v>0.41203703703703698</v>
      </c>
      <c r="J141" s="161">
        <f t="shared" si="91"/>
        <v>4.7600468201326566E-3</v>
      </c>
      <c r="K141" s="160">
        <v>1264</v>
      </c>
      <c r="L141" s="160">
        <v>0</v>
      </c>
      <c r="M141" s="160">
        <v>962</v>
      </c>
      <c r="N141" s="160">
        <v>1257</v>
      </c>
      <c r="O141" s="160">
        <v>1060</v>
      </c>
      <c r="P141" s="160">
        <v>1031</v>
      </c>
      <c r="Q141" s="161">
        <f t="shared" si="95"/>
        <v>-2.7358490566037785E-2</v>
      </c>
      <c r="R141" s="161">
        <f t="shared" si="93"/>
        <v>3.7850141341458938E-3</v>
      </c>
      <c r="S141" s="160">
        <v>1307</v>
      </c>
      <c r="T141" s="160">
        <v>1230</v>
      </c>
      <c r="U141" s="160">
        <v>1456</v>
      </c>
      <c r="V141" s="160">
        <v>1276</v>
      </c>
      <c r="W141" s="160">
        <v>1336</v>
      </c>
      <c r="X141" s="161">
        <f t="shared" si="96"/>
        <v>4.7021943573667624E-2</v>
      </c>
      <c r="Y141" s="161">
        <f t="shared" si="97"/>
        <v>3.9706953174921608E-3</v>
      </c>
    </row>
    <row r="142" spans="1:25" x14ac:dyDescent="0.25">
      <c r="A142" s="56"/>
      <c r="B142" s="159" t="s">
        <v>123</v>
      </c>
      <c r="C142" s="160">
        <v>35</v>
      </c>
      <c r="D142" s="160">
        <v>0</v>
      </c>
      <c r="E142" s="160">
        <v>471</v>
      </c>
      <c r="F142" s="160">
        <v>276</v>
      </c>
      <c r="G142" s="160">
        <v>213</v>
      </c>
      <c r="H142" s="160">
        <v>232</v>
      </c>
      <c r="I142" s="161">
        <f t="shared" si="94"/>
        <v>8.9201877934272256E-2</v>
      </c>
      <c r="J142" s="161">
        <f t="shared" si="91"/>
        <v>3.6207569254779557E-3</v>
      </c>
      <c r="K142" s="160">
        <v>117</v>
      </c>
      <c r="L142" s="160">
        <v>0</v>
      </c>
      <c r="M142" s="160">
        <v>257</v>
      </c>
      <c r="N142" s="160">
        <v>289</v>
      </c>
      <c r="O142" s="160">
        <v>235</v>
      </c>
      <c r="P142" s="160">
        <v>178</v>
      </c>
      <c r="Q142" s="161">
        <f t="shared" si="95"/>
        <v>-0.24255319148936172</v>
      </c>
      <c r="R142" s="161">
        <f t="shared" si="93"/>
        <v>6.5347479716582838E-4</v>
      </c>
      <c r="S142" s="160">
        <v>152</v>
      </c>
      <c r="T142" s="160">
        <v>728</v>
      </c>
      <c r="U142" s="160">
        <v>565</v>
      </c>
      <c r="V142" s="160">
        <v>448</v>
      </c>
      <c r="W142" s="160">
        <v>410</v>
      </c>
      <c r="X142" s="161">
        <f t="shared" si="96"/>
        <v>-8.4821428571428603E-2</v>
      </c>
      <c r="Y142" s="161">
        <f t="shared" si="97"/>
        <v>1.2185517067154086E-3</v>
      </c>
    </row>
    <row r="143" spans="1:25" x14ac:dyDescent="0.25">
      <c r="A143" s="56"/>
      <c r="B143" s="159" t="s">
        <v>119</v>
      </c>
      <c r="C143" s="160">
        <v>15</v>
      </c>
      <c r="D143" s="160">
        <v>0</v>
      </c>
      <c r="E143" s="160">
        <v>26</v>
      </c>
      <c r="F143" s="160">
        <v>48</v>
      </c>
      <c r="G143" s="160">
        <v>49</v>
      </c>
      <c r="H143" s="160">
        <v>0</v>
      </c>
      <c r="I143" s="161">
        <f t="shared" si="94"/>
        <v>-1</v>
      </c>
      <c r="J143" s="161">
        <f t="shared" si="91"/>
        <v>0</v>
      </c>
      <c r="K143" s="160">
        <v>236</v>
      </c>
      <c r="L143" s="160">
        <v>0</v>
      </c>
      <c r="M143" s="160">
        <v>299</v>
      </c>
      <c r="N143" s="160">
        <v>257</v>
      </c>
      <c r="O143" s="160">
        <v>265</v>
      </c>
      <c r="P143" s="160">
        <v>240</v>
      </c>
      <c r="Q143" s="161">
        <f t="shared" si="95"/>
        <v>-9.4339622641509413E-2</v>
      </c>
      <c r="R143" s="161">
        <f t="shared" si="93"/>
        <v>8.8108961415617312E-4</v>
      </c>
      <c r="S143" s="160">
        <v>251</v>
      </c>
      <c r="T143" s="160">
        <v>325</v>
      </c>
      <c r="U143" s="160">
        <v>305</v>
      </c>
      <c r="V143" s="160">
        <v>314</v>
      </c>
      <c r="W143" s="160">
        <v>240</v>
      </c>
      <c r="X143" s="161">
        <f t="shared" si="96"/>
        <v>-0.23566878980891715</v>
      </c>
      <c r="Y143" s="161">
        <f t="shared" si="97"/>
        <v>7.1329856002853192E-4</v>
      </c>
    </row>
    <row r="144" spans="1:25" x14ac:dyDescent="0.25">
      <c r="A144" s="56"/>
      <c r="B144" s="159" t="s">
        <v>128</v>
      </c>
      <c r="C144" s="160">
        <v>47</v>
      </c>
      <c r="D144" s="160">
        <v>0</v>
      </c>
      <c r="E144" s="160">
        <v>43</v>
      </c>
      <c r="F144" s="160">
        <v>46</v>
      </c>
      <c r="G144" s="160">
        <v>0</v>
      </c>
      <c r="H144" s="160">
        <v>0</v>
      </c>
      <c r="I144" s="161" t="str">
        <f t="shared" si="94"/>
        <v>-</v>
      </c>
      <c r="J144" s="161">
        <f t="shared" si="91"/>
        <v>0</v>
      </c>
      <c r="K144" s="160">
        <v>424</v>
      </c>
      <c r="L144" s="160">
        <v>0</v>
      </c>
      <c r="M144" s="160">
        <v>327</v>
      </c>
      <c r="N144" s="160">
        <v>750</v>
      </c>
      <c r="O144" s="160">
        <v>544</v>
      </c>
      <c r="P144" s="160">
        <v>538</v>
      </c>
      <c r="Q144" s="161">
        <f t="shared" si="95"/>
        <v>-1.1029411764705843E-2</v>
      </c>
      <c r="R144" s="161">
        <f t="shared" si="93"/>
        <v>1.975109218400088E-3</v>
      </c>
      <c r="S144" s="160">
        <v>471</v>
      </c>
      <c r="T144" s="160">
        <v>370</v>
      </c>
      <c r="U144" s="160">
        <v>796</v>
      </c>
      <c r="V144" s="160">
        <v>544</v>
      </c>
      <c r="W144" s="160">
        <v>538</v>
      </c>
      <c r="X144" s="161">
        <f t="shared" si="96"/>
        <v>-1.1029411764705843E-2</v>
      </c>
      <c r="Y144" s="161">
        <f t="shared" si="97"/>
        <v>1.5989776053972925E-3</v>
      </c>
    </row>
    <row r="145" spans="1:25" x14ac:dyDescent="0.25">
      <c r="A145" s="56"/>
      <c r="B145" s="159" t="s">
        <v>131</v>
      </c>
      <c r="C145" s="160">
        <v>213</v>
      </c>
      <c r="D145" s="160">
        <v>0</v>
      </c>
      <c r="E145" s="160">
        <v>18</v>
      </c>
      <c r="F145" s="160">
        <v>40</v>
      </c>
      <c r="G145" s="160">
        <v>30</v>
      </c>
      <c r="H145" s="160">
        <v>0</v>
      </c>
      <c r="I145" s="161">
        <f t="shared" si="94"/>
        <v>-1</v>
      </c>
      <c r="J145" s="161">
        <f t="shared" si="91"/>
        <v>0</v>
      </c>
      <c r="K145" s="160">
        <v>817</v>
      </c>
      <c r="L145" s="160">
        <v>0</v>
      </c>
      <c r="M145" s="160">
        <v>189</v>
      </c>
      <c r="N145" s="160">
        <v>430</v>
      </c>
      <c r="O145" s="160">
        <v>364</v>
      </c>
      <c r="P145" s="160">
        <v>241</v>
      </c>
      <c r="Q145" s="161">
        <f t="shared" si="95"/>
        <v>-0.33791208791208793</v>
      </c>
      <c r="R145" s="161">
        <f t="shared" si="93"/>
        <v>8.8476082088182384E-4</v>
      </c>
      <c r="S145" s="160">
        <v>1030</v>
      </c>
      <c r="T145" s="160">
        <v>207</v>
      </c>
      <c r="U145" s="160">
        <v>470</v>
      </c>
      <c r="V145" s="160">
        <v>394</v>
      </c>
      <c r="W145" s="160">
        <v>241</v>
      </c>
      <c r="X145" s="161">
        <f t="shared" si="96"/>
        <v>-0.3883248730964467</v>
      </c>
      <c r="Y145" s="161">
        <f t="shared" si="97"/>
        <v>7.1627063736198412E-4</v>
      </c>
    </row>
    <row r="146" spans="1:25" x14ac:dyDescent="0.25">
      <c r="A146" s="56"/>
      <c r="B146" s="164" t="s">
        <v>145</v>
      </c>
      <c r="C146" s="165">
        <f t="shared" ref="C146:H146" si="98">C138-SUM(C139:C145)</f>
        <v>299</v>
      </c>
      <c r="D146" s="165">
        <f t="shared" si="98"/>
        <v>0</v>
      </c>
      <c r="E146" s="165">
        <f t="shared" si="98"/>
        <v>796</v>
      </c>
      <c r="F146" s="165">
        <f t="shared" si="98"/>
        <v>668</v>
      </c>
      <c r="G146" s="165">
        <f t="shared" si="98"/>
        <v>852</v>
      </c>
      <c r="H146" s="165">
        <f t="shared" si="98"/>
        <v>781</v>
      </c>
      <c r="I146" s="166">
        <f t="shared" si="94"/>
        <v>-8.333333333333337E-2</v>
      </c>
      <c r="J146" s="166">
        <f t="shared" si="91"/>
        <v>1.2188841201716738E-2</v>
      </c>
      <c r="K146" s="165">
        <f t="shared" ref="K146:P146" si="99">K138-SUM(K139:K145)</f>
        <v>4259</v>
      </c>
      <c r="L146" s="165">
        <f t="shared" si="99"/>
        <v>0</v>
      </c>
      <c r="M146" s="165">
        <f t="shared" si="99"/>
        <v>3609</v>
      </c>
      <c r="N146" s="165">
        <f t="shared" si="99"/>
        <v>5237</v>
      </c>
      <c r="O146" s="165">
        <f t="shared" si="99"/>
        <v>5410</v>
      </c>
      <c r="P146" s="165">
        <f t="shared" si="99"/>
        <v>5314</v>
      </c>
      <c r="Q146" s="166">
        <f t="shared" si="95"/>
        <v>-1.774491682070245E-2</v>
      </c>
      <c r="R146" s="166">
        <f t="shared" si="93"/>
        <v>1.9508792540107935E-2</v>
      </c>
      <c r="S146" s="165">
        <f>S138-SUM(S139:S145)</f>
        <v>4558</v>
      </c>
      <c r="T146" s="165">
        <f>T138-SUM(T139:T145)</f>
        <v>4405</v>
      </c>
      <c r="U146" s="165">
        <f>U138-SUM(U139:U145)</f>
        <v>5905</v>
      </c>
      <c r="V146" s="165">
        <f>V138-SUM(V139:V145)</f>
        <v>6262</v>
      </c>
      <c r="W146" s="165">
        <f>W138-SUM(W139:W145)</f>
        <v>6095</v>
      </c>
      <c r="X146" s="166">
        <f t="shared" si="96"/>
        <v>-2.666879591184923E-2</v>
      </c>
      <c r="Y146" s="166">
        <f t="shared" si="97"/>
        <v>1.811481134739126E-2</v>
      </c>
    </row>
    <row r="147" spans="1:25" x14ac:dyDescent="0.25">
      <c r="A147" s="56"/>
      <c r="B147" s="151" t="s">
        <v>53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</row>
    <row r="148" spans="1:25" x14ac:dyDescent="0.25">
      <c r="A148" s="56"/>
      <c r="B148" s="152" t="s">
        <v>68</v>
      </c>
      <c r="C148" s="172">
        <f t="shared" ref="C148:H148" si="100">C149+C152</f>
        <v>2520</v>
      </c>
      <c r="D148" s="172">
        <f t="shared" si="100"/>
        <v>615</v>
      </c>
      <c r="E148" s="172">
        <f t="shared" si="100"/>
        <v>1974</v>
      </c>
      <c r="F148" s="172">
        <f t="shared" si="100"/>
        <v>2702</v>
      </c>
      <c r="G148" s="172">
        <f t="shared" si="100"/>
        <v>2915</v>
      </c>
      <c r="H148" s="172">
        <f t="shared" si="100"/>
        <v>3402</v>
      </c>
      <c r="I148" s="173">
        <f>IFERROR(H148/G148-1,"-")</f>
        <v>0.16706689536878216</v>
      </c>
      <c r="J148" s="173">
        <f t="shared" ref="J148:J160" si="101">H148/H$8</f>
        <v>5.3094030433086227E-2</v>
      </c>
      <c r="K148" s="172">
        <f t="shared" ref="K148:P148" si="102">K149+K152</f>
        <v>6125</v>
      </c>
      <c r="L148" s="172">
        <f t="shared" si="102"/>
        <v>1532</v>
      </c>
      <c r="M148" s="172">
        <f t="shared" si="102"/>
        <v>5210</v>
      </c>
      <c r="N148" s="172">
        <f t="shared" si="102"/>
        <v>6493</v>
      </c>
      <c r="O148" s="172">
        <f t="shared" si="102"/>
        <v>7035</v>
      </c>
      <c r="P148" s="172">
        <f t="shared" si="102"/>
        <v>5741</v>
      </c>
      <c r="Q148" s="173">
        <f>IFERROR(P148/O148-1,"-")</f>
        <v>-0.18393745557924668</v>
      </c>
      <c r="R148" s="173">
        <f t="shared" ref="R148:R160" si="103">P148/P$8</f>
        <v>2.107639781196079E-2</v>
      </c>
      <c r="S148" s="172">
        <f>S149+S152</f>
        <v>8645</v>
      </c>
      <c r="T148" s="172">
        <f>T149+T152</f>
        <v>7184</v>
      </c>
      <c r="U148" s="172">
        <f>U149+U152</f>
        <v>9195</v>
      </c>
      <c r="V148" s="172">
        <f>V149+V152</f>
        <v>9950</v>
      </c>
      <c r="W148" s="172">
        <f>W149+W152</f>
        <v>9143</v>
      </c>
      <c r="X148" s="173">
        <f>IFERROR(W148/V148-1,"-")</f>
        <v>-8.11055276381909E-2</v>
      </c>
      <c r="Y148" s="173">
        <f>W148/W$8</f>
        <v>2.7173703059753616E-2</v>
      </c>
    </row>
    <row r="149" spans="1:25" x14ac:dyDescent="0.25">
      <c r="A149" s="56"/>
      <c r="B149" s="155" t="s">
        <v>97</v>
      </c>
      <c r="C149" s="156">
        <v>1572</v>
      </c>
      <c r="D149" s="156">
        <v>370</v>
      </c>
      <c r="E149" s="156">
        <v>806</v>
      </c>
      <c r="F149" s="156">
        <v>1385</v>
      </c>
      <c r="G149" s="156">
        <v>1137</v>
      </c>
      <c r="H149" s="156">
        <v>1129</v>
      </c>
      <c r="I149" s="157">
        <f>IFERROR(H149/G149-1,"-")</f>
        <v>-7.0360598065083435E-3</v>
      </c>
      <c r="J149" s="157">
        <f t="shared" si="101"/>
        <v>1.761997658993367E-2</v>
      </c>
      <c r="K149" s="156">
        <v>741</v>
      </c>
      <c r="L149" s="156">
        <v>1153</v>
      </c>
      <c r="M149" s="156">
        <v>2253</v>
      </c>
      <c r="N149" s="156">
        <v>2361</v>
      </c>
      <c r="O149" s="156">
        <v>2481</v>
      </c>
      <c r="P149" s="156">
        <v>2014</v>
      </c>
      <c r="Q149" s="157">
        <f>IFERROR(P149/O149-1,"-")</f>
        <v>-0.18823055219669493</v>
      </c>
      <c r="R149" s="157">
        <f t="shared" si="103"/>
        <v>7.3938103454605532E-3</v>
      </c>
      <c r="S149" s="156">
        <v>2313</v>
      </c>
      <c r="T149" s="156">
        <v>3059</v>
      </c>
      <c r="U149" s="156">
        <v>3746</v>
      </c>
      <c r="V149" s="156">
        <v>3618</v>
      </c>
      <c r="W149" s="156">
        <v>3143</v>
      </c>
      <c r="X149" s="157">
        <f>IFERROR(W149/V149-1,"-")</f>
        <v>-0.13128800442233279</v>
      </c>
      <c r="Y149" s="157">
        <f>W149/W$8</f>
        <v>9.3412390590403155E-3</v>
      </c>
    </row>
    <row r="150" spans="1:25" x14ac:dyDescent="0.25">
      <c r="A150" s="56"/>
      <c r="B150" s="159" t="s">
        <v>103</v>
      </c>
      <c r="C150" s="160">
        <v>277</v>
      </c>
      <c r="D150" s="160">
        <v>311</v>
      </c>
      <c r="E150" s="160">
        <v>271</v>
      </c>
      <c r="F150" s="160">
        <v>416</v>
      </c>
      <c r="G150" s="160">
        <v>360</v>
      </c>
      <c r="H150" s="160">
        <v>378</v>
      </c>
      <c r="I150" s="161">
        <f>IFERROR(H150/G150-1,"-")</f>
        <v>5.0000000000000044E-2</v>
      </c>
      <c r="J150" s="161">
        <f t="shared" si="101"/>
        <v>5.8993367147873585E-3</v>
      </c>
      <c r="K150" s="160">
        <v>259</v>
      </c>
      <c r="L150" s="160">
        <v>965</v>
      </c>
      <c r="M150" s="160">
        <v>2072</v>
      </c>
      <c r="N150" s="160">
        <v>2177</v>
      </c>
      <c r="O150" s="160">
        <v>2388</v>
      </c>
      <c r="P150" s="160">
        <v>1763</v>
      </c>
      <c r="Q150" s="161">
        <f>IFERROR(P150/O150-1,"-")</f>
        <v>-0.26172529313232828</v>
      </c>
      <c r="R150" s="161">
        <f t="shared" si="103"/>
        <v>6.4723374573222216E-3</v>
      </c>
      <c r="S150" s="160">
        <v>536</v>
      </c>
      <c r="T150" s="160">
        <v>2343</v>
      </c>
      <c r="U150" s="160">
        <v>2593</v>
      </c>
      <c r="V150" s="160">
        <v>2748</v>
      </c>
      <c r="W150" s="160">
        <v>2141</v>
      </c>
      <c r="X150" s="161">
        <f>IFERROR(W150/V150-1,"-")</f>
        <v>-0.22088791848617173</v>
      </c>
      <c r="Y150" s="161">
        <f>W150/W$8</f>
        <v>6.3632175709211957E-3</v>
      </c>
    </row>
    <row r="151" spans="1:25" x14ac:dyDescent="0.25">
      <c r="A151" s="56"/>
      <c r="B151" s="159" t="s">
        <v>100</v>
      </c>
      <c r="C151" s="160">
        <v>1295</v>
      </c>
      <c r="D151" s="160">
        <v>59</v>
      </c>
      <c r="E151" s="160">
        <v>535</v>
      </c>
      <c r="F151" s="160">
        <v>969</v>
      </c>
      <c r="G151" s="160">
        <v>777</v>
      </c>
      <c r="H151" s="160">
        <v>751</v>
      </c>
      <c r="I151" s="161">
        <f>IFERROR(H151/G151-1,"-")</f>
        <v>-3.3462033462033469E-2</v>
      </c>
      <c r="J151" s="161">
        <f t="shared" si="101"/>
        <v>1.1720639875146313E-2</v>
      </c>
      <c r="K151" s="160">
        <v>482</v>
      </c>
      <c r="L151" s="160">
        <v>188</v>
      </c>
      <c r="M151" s="160">
        <v>181</v>
      </c>
      <c r="N151" s="160">
        <v>184</v>
      </c>
      <c r="O151" s="160">
        <v>93</v>
      </c>
      <c r="P151" s="160">
        <v>251</v>
      </c>
      <c r="Q151" s="161">
        <f>IFERROR(P151/O151-1,"-")</f>
        <v>1.6989247311827955</v>
      </c>
      <c r="R151" s="161">
        <f t="shared" si="103"/>
        <v>9.2147288813833111E-4</v>
      </c>
      <c r="S151" s="160">
        <v>1777</v>
      </c>
      <c r="T151" s="160">
        <v>716</v>
      </c>
      <c r="U151" s="160">
        <v>1153</v>
      </c>
      <c r="V151" s="160">
        <v>870</v>
      </c>
      <c r="W151" s="160">
        <v>1002</v>
      </c>
      <c r="X151" s="161">
        <f>IFERROR(W151/V151-1,"-")</f>
        <v>0.15172413793103456</v>
      </c>
      <c r="Y151" s="161">
        <f>W151/W$8</f>
        <v>2.978021488119121E-3</v>
      </c>
    </row>
    <row r="152" spans="1:25" x14ac:dyDescent="0.25">
      <c r="A152" s="56"/>
      <c r="B152" s="155" t="s">
        <v>107</v>
      </c>
      <c r="C152" s="156">
        <v>948</v>
      </c>
      <c r="D152" s="156">
        <v>245</v>
      </c>
      <c r="E152" s="156">
        <v>1168</v>
      </c>
      <c r="F152" s="156">
        <v>1317</v>
      </c>
      <c r="G152" s="156">
        <v>1778</v>
      </c>
      <c r="H152" s="156">
        <v>2273</v>
      </c>
      <c r="I152" s="157">
        <f>IFERROR(H152/G152-1,"-")</f>
        <v>0.27840269966254216</v>
      </c>
      <c r="J152" s="157">
        <f t="shared" si="101"/>
        <v>3.5474053843152553E-2</v>
      </c>
      <c r="K152" s="156">
        <v>5384</v>
      </c>
      <c r="L152" s="156">
        <v>379</v>
      </c>
      <c r="M152" s="156">
        <v>2957</v>
      </c>
      <c r="N152" s="156">
        <v>4132</v>
      </c>
      <c r="O152" s="156">
        <v>4554</v>
      </c>
      <c r="P152" s="156">
        <v>3727</v>
      </c>
      <c r="Q152" s="157">
        <f>IFERROR(P152/O152-1,"-")</f>
        <v>-0.18159859464207295</v>
      </c>
      <c r="R152" s="157">
        <f t="shared" si="103"/>
        <v>1.3682587466500239E-2</v>
      </c>
      <c r="S152" s="156">
        <v>6332</v>
      </c>
      <c r="T152" s="156">
        <v>4125</v>
      </c>
      <c r="U152" s="156">
        <v>5449</v>
      </c>
      <c r="V152" s="156">
        <v>6332</v>
      </c>
      <c r="W152" s="156">
        <v>6000</v>
      </c>
      <c r="X152" s="157">
        <f>IFERROR(W152/V152-1,"-")</f>
        <v>-5.243209096651924E-2</v>
      </c>
      <c r="Y152" s="157">
        <f>W152/W$8</f>
        <v>1.78324640007133E-2</v>
      </c>
    </row>
    <row r="153" spans="1:25" s="56" customFormat="1" x14ac:dyDescent="0.25">
      <c r="B153" s="159" t="s">
        <v>110</v>
      </c>
      <c r="C153" s="160">
        <v>81</v>
      </c>
      <c r="D153" s="160">
        <v>13</v>
      </c>
      <c r="E153" s="160">
        <v>99</v>
      </c>
      <c r="F153" s="160">
        <v>96</v>
      </c>
      <c r="G153" s="160">
        <v>168</v>
      </c>
      <c r="H153" s="160">
        <v>171</v>
      </c>
      <c r="I153" s="161">
        <f t="shared" ref="I153:I160" si="104">IFERROR(H153/G153-1,"-")</f>
        <v>1.7857142857142794E-2</v>
      </c>
      <c r="J153" s="161">
        <f t="shared" si="101"/>
        <v>2.6687475614514239E-3</v>
      </c>
      <c r="K153" s="160">
        <v>2051</v>
      </c>
      <c r="L153" s="160">
        <v>12</v>
      </c>
      <c r="M153" s="160">
        <v>1257</v>
      </c>
      <c r="N153" s="160">
        <v>1653</v>
      </c>
      <c r="O153" s="160">
        <v>1869</v>
      </c>
      <c r="P153" s="160">
        <v>974</v>
      </c>
      <c r="Q153" s="161">
        <f t="shared" ref="Q153:Q160" si="105">IFERROR(P153/O153-1,"-")</f>
        <v>-0.47886570358480474</v>
      </c>
      <c r="R153" s="161">
        <f t="shared" si="103"/>
        <v>3.5757553507838025E-3</v>
      </c>
      <c r="S153" s="160">
        <v>2132</v>
      </c>
      <c r="T153" s="160">
        <v>1356</v>
      </c>
      <c r="U153" s="160">
        <v>1749</v>
      </c>
      <c r="V153" s="160">
        <v>2037</v>
      </c>
      <c r="W153" s="160">
        <v>1145</v>
      </c>
      <c r="X153" s="161">
        <f t="shared" ref="X153:X160" si="106">IFERROR(W153/V153-1,"-")</f>
        <v>-0.43789887088856161</v>
      </c>
      <c r="Y153" s="161">
        <f t="shared" ref="Y153:Y160" si="107">W153/W$8</f>
        <v>3.4030285468027877E-3</v>
      </c>
    </row>
    <row r="154" spans="1:25" s="56" customFormat="1" x14ac:dyDescent="0.25">
      <c r="B154" s="159" t="s">
        <v>113</v>
      </c>
      <c r="C154" s="160">
        <v>201</v>
      </c>
      <c r="D154" s="160">
        <v>46</v>
      </c>
      <c r="E154" s="160">
        <v>259</v>
      </c>
      <c r="F154" s="160">
        <v>339</v>
      </c>
      <c r="G154" s="160">
        <v>441</v>
      </c>
      <c r="H154" s="160">
        <v>462</v>
      </c>
      <c r="I154" s="161">
        <f t="shared" si="104"/>
        <v>4.7619047619047672E-2</v>
      </c>
      <c r="J154" s="161">
        <f t="shared" si="101"/>
        <v>7.2103004291845492E-3</v>
      </c>
      <c r="K154" s="160">
        <v>1426</v>
      </c>
      <c r="L154" s="160">
        <v>118</v>
      </c>
      <c r="M154" s="160">
        <v>593</v>
      </c>
      <c r="N154" s="160">
        <v>729</v>
      </c>
      <c r="O154" s="160">
        <v>713</v>
      </c>
      <c r="P154" s="160">
        <v>634</v>
      </c>
      <c r="Q154" s="161">
        <f t="shared" si="105"/>
        <v>-0.1107994389901823</v>
      </c>
      <c r="R154" s="161">
        <f t="shared" si="103"/>
        <v>2.3275450640625572E-3</v>
      </c>
      <c r="S154" s="160">
        <v>1627</v>
      </c>
      <c r="T154" s="160">
        <v>852</v>
      </c>
      <c r="U154" s="160">
        <v>1068</v>
      </c>
      <c r="V154" s="160">
        <v>1154</v>
      </c>
      <c r="W154" s="160">
        <v>1096</v>
      </c>
      <c r="X154" s="161">
        <f t="shared" si="106"/>
        <v>-5.0259965337954959E-2</v>
      </c>
      <c r="Y154" s="161">
        <f t="shared" si="107"/>
        <v>3.2573967574636292E-3</v>
      </c>
    </row>
    <row r="155" spans="1:25" x14ac:dyDescent="0.25">
      <c r="A155" s="56"/>
      <c r="B155" s="159" t="s">
        <v>116</v>
      </c>
      <c r="C155" s="160">
        <v>128</v>
      </c>
      <c r="D155" s="160">
        <v>62</v>
      </c>
      <c r="E155" s="160">
        <v>164</v>
      </c>
      <c r="F155" s="160">
        <v>226</v>
      </c>
      <c r="G155" s="160">
        <v>242</v>
      </c>
      <c r="H155" s="160">
        <v>391</v>
      </c>
      <c r="I155" s="161">
        <f t="shared" si="104"/>
        <v>0.61570247933884303</v>
      </c>
      <c r="J155" s="161">
        <f t="shared" si="101"/>
        <v>6.1022239563012096E-3</v>
      </c>
      <c r="K155" s="160">
        <v>611</v>
      </c>
      <c r="L155" s="160">
        <v>74</v>
      </c>
      <c r="M155" s="160">
        <v>244</v>
      </c>
      <c r="N155" s="160">
        <v>515</v>
      </c>
      <c r="O155" s="160">
        <v>572</v>
      </c>
      <c r="P155" s="160">
        <v>806</v>
      </c>
      <c r="Q155" s="161">
        <f t="shared" si="105"/>
        <v>0.40909090909090917</v>
      </c>
      <c r="R155" s="161">
        <f t="shared" si="103"/>
        <v>2.9589926208744813E-3</v>
      </c>
      <c r="S155" s="160">
        <v>739</v>
      </c>
      <c r="T155" s="160">
        <v>408</v>
      </c>
      <c r="U155" s="160">
        <v>741</v>
      </c>
      <c r="V155" s="160">
        <v>814</v>
      </c>
      <c r="W155" s="160">
        <v>1197</v>
      </c>
      <c r="X155" s="161">
        <f t="shared" si="106"/>
        <v>0.47051597051597049</v>
      </c>
      <c r="Y155" s="161">
        <f t="shared" si="107"/>
        <v>3.557576568142303E-3</v>
      </c>
    </row>
    <row r="156" spans="1:25" x14ac:dyDescent="0.25">
      <c r="A156" s="56"/>
      <c r="B156" s="159" t="s">
        <v>123</v>
      </c>
      <c r="C156" s="160">
        <v>82</v>
      </c>
      <c r="D156" s="160">
        <v>3</v>
      </c>
      <c r="E156" s="160">
        <v>69</v>
      </c>
      <c r="F156" s="160">
        <v>80</v>
      </c>
      <c r="G156" s="160">
        <v>113</v>
      </c>
      <c r="H156" s="160">
        <v>178</v>
      </c>
      <c r="I156" s="161">
        <f t="shared" si="104"/>
        <v>0.5752212389380531</v>
      </c>
      <c r="J156" s="161">
        <f t="shared" si="101"/>
        <v>2.7779945376511898E-3</v>
      </c>
      <c r="K156" s="160">
        <v>114</v>
      </c>
      <c r="L156" s="160">
        <v>9</v>
      </c>
      <c r="M156" s="160">
        <v>79</v>
      </c>
      <c r="N156" s="160">
        <v>94</v>
      </c>
      <c r="O156" s="160">
        <v>125</v>
      </c>
      <c r="P156" s="160">
        <v>134</v>
      </c>
      <c r="Q156" s="161">
        <f t="shared" si="105"/>
        <v>7.2000000000000064E-2</v>
      </c>
      <c r="R156" s="161">
        <f t="shared" si="103"/>
        <v>4.9194170123719664E-4</v>
      </c>
      <c r="S156" s="160">
        <v>196</v>
      </c>
      <c r="T156" s="160">
        <v>148</v>
      </c>
      <c r="U156" s="160">
        <v>174</v>
      </c>
      <c r="V156" s="160">
        <v>238</v>
      </c>
      <c r="W156" s="160">
        <v>312</v>
      </c>
      <c r="X156" s="161">
        <f t="shared" si="106"/>
        <v>0.31092436974789917</v>
      </c>
      <c r="Y156" s="161">
        <f t="shared" si="107"/>
        <v>9.2728812803709152E-4</v>
      </c>
    </row>
    <row r="157" spans="1:25" x14ac:dyDescent="0.25">
      <c r="A157" s="56"/>
      <c r="B157" s="159" t="s">
        <v>119</v>
      </c>
      <c r="C157" s="160">
        <v>54</v>
      </c>
      <c r="D157" s="160">
        <v>17</v>
      </c>
      <c r="E157" s="160">
        <v>50</v>
      </c>
      <c r="F157" s="160">
        <v>54</v>
      </c>
      <c r="G157" s="160">
        <v>93</v>
      </c>
      <c r="H157" s="160">
        <v>107</v>
      </c>
      <c r="I157" s="161">
        <f t="shared" si="104"/>
        <v>0.15053763440860224</v>
      </c>
      <c r="J157" s="161">
        <f t="shared" si="101"/>
        <v>1.6699180647678502E-3</v>
      </c>
      <c r="K157" s="160">
        <v>143</v>
      </c>
      <c r="L157" s="160">
        <v>9</v>
      </c>
      <c r="M157" s="160">
        <v>146</v>
      </c>
      <c r="N157" s="160">
        <v>216</v>
      </c>
      <c r="O157" s="160">
        <v>215</v>
      </c>
      <c r="P157" s="160">
        <v>239</v>
      </c>
      <c r="Q157" s="161">
        <f t="shared" si="105"/>
        <v>0.1116279069767443</v>
      </c>
      <c r="R157" s="161">
        <f t="shared" si="103"/>
        <v>8.7741840743052241E-4</v>
      </c>
      <c r="S157" s="160">
        <v>197</v>
      </c>
      <c r="T157" s="160">
        <v>196</v>
      </c>
      <c r="U157" s="160">
        <v>270</v>
      </c>
      <c r="V157" s="160">
        <v>308</v>
      </c>
      <c r="W157" s="160">
        <v>346</v>
      </c>
      <c r="X157" s="161">
        <f t="shared" si="106"/>
        <v>0.12337662337662336</v>
      </c>
      <c r="Y157" s="161">
        <f t="shared" si="107"/>
        <v>1.0283387573744669E-3</v>
      </c>
    </row>
    <row r="158" spans="1:25" x14ac:dyDescent="0.25">
      <c r="A158" s="56"/>
      <c r="B158" s="159" t="s">
        <v>128</v>
      </c>
      <c r="C158" s="160">
        <v>20</v>
      </c>
      <c r="D158" s="160">
        <v>4</v>
      </c>
      <c r="E158" s="160">
        <v>31</v>
      </c>
      <c r="F158" s="160">
        <v>15</v>
      </c>
      <c r="G158" s="160">
        <v>16</v>
      </c>
      <c r="H158" s="160">
        <v>14</v>
      </c>
      <c r="I158" s="161">
        <f t="shared" si="104"/>
        <v>-0.125</v>
      </c>
      <c r="J158" s="161">
        <f t="shared" si="101"/>
        <v>2.1849395239953179E-4</v>
      </c>
      <c r="K158" s="160">
        <v>96</v>
      </c>
      <c r="L158" s="160">
        <v>2</v>
      </c>
      <c r="M158" s="160">
        <v>65</v>
      </c>
      <c r="N158" s="160">
        <v>38</v>
      </c>
      <c r="O158" s="160">
        <v>109</v>
      </c>
      <c r="P158" s="160">
        <v>43</v>
      </c>
      <c r="Q158" s="161">
        <f t="shared" si="105"/>
        <v>-0.60550458715596323</v>
      </c>
      <c r="R158" s="161">
        <f t="shared" si="103"/>
        <v>1.5786188920298102E-4</v>
      </c>
      <c r="S158" s="160">
        <v>116</v>
      </c>
      <c r="T158" s="160">
        <v>96</v>
      </c>
      <c r="U158" s="160">
        <v>53</v>
      </c>
      <c r="V158" s="160">
        <v>125</v>
      </c>
      <c r="W158" s="160">
        <v>57</v>
      </c>
      <c r="X158" s="161">
        <f t="shared" si="106"/>
        <v>-0.54400000000000004</v>
      </c>
      <c r="Y158" s="161">
        <f t="shared" si="107"/>
        <v>1.6940840800677633E-4</v>
      </c>
    </row>
    <row r="159" spans="1:25" x14ac:dyDescent="0.25">
      <c r="A159" s="56"/>
      <c r="B159" s="159" t="s">
        <v>131</v>
      </c>
      <c r="C159" s="160">
        <v>29</v>
      </c>
      <c r="D159" s="160">
        <v>5</v>
      </c>
      <c r="E159" s="160">
        <v>10</v>
      </c>
      <c r="F159" s="160">
        <v>12</v>
      </c>
      <c r="G159" s="160">
        <v>16</v>
      </c>
      <c r="H159" s="160">
        <v>19</v>
      </c>
      <c r="I159" s="161">
        <f t="shared" si="104"/>
        <v>0.1875</v>
      </c>
      <c r="J159" s="161">
        <f t="shared" si="101"/>
        <v>2.96527506827936E-4</v>
      </c>
      <c r="K159" s="160">
        <v>114</v>
      </c>
      <c r="L159" s="160">
        <v>5</v>
      </c>
      <c r="M159" s="160">
        <v>114</v>
      </c>
      <c r="N159" s="160">
        <v>198</v>
      </c>
      <c r="O159" s="160">
        <v>105</v>
      </c>
      <c r="P159" s="160">
        <v>58</v>
      </c>
      <c r="Q159" s="161">
        <f t="shared" si="105"/>
        <v>-0.44761904761904758</v>
      </c>
      <c r="R159" s="161">
        <f t="shared" si="103"/>
        <v>2.1292999008774185E-4</v>
      </c>
      <c r="S159" s="160">
        <v>143</v>
      </c>
      <c r="T159" s="160">
        <v>124</v>
      </c>
      <c r="U159" s="160">
        <v>210</v>
      </c>
      <c r="V159" s="160">
        <v>121</v>
      </c>
      <c r="W159" s="160">
        <v>77</v>
      </c>
      <c r="X159" s="161">
        <f t="shared" si="106"/>
        <v>-0.36363636363636365</v>
      </c>
      <c r="Y159" s="161">
        <f t="shared" si="107"/>
        <v>2.2884995467582067E-4</v>
      </c>
    </row>
    <row r="160" spans="1:25" x14ac:dyDescent="0.25">
      <c r="A160" s="56"/>
      <c r="B160" s="164" t="s">
        <v>145</v>
      </c>
      <c r="C160" s="165">
        <f t="shared" ref="C160:H160" si="108">C152-SUM(C153:C159)</f>
        <v>353</v>
      </c>
      <c r="D160" s="165">
        <f t="shared" si="108"/>
        <v>95</v>
      </c>
      <c r="E160" s="165">
        <f t="shared" si="108"/>
        <v>486</v>
      </c>
      <c r="F160" s="165">
        <f t="shared" si="108"/>
        <v>495</v>
      </c>
      <c r="G160" s="165">
        <f t="shared" si="108"/>
        <v>689</v>
      </c>
      <c r="H160" s="165">
        <f t="shared" si="108"/>
        <v>931</v>
      </c>
      <c r="I160" s="166">
        <f t="shared" si="104"/>
        <v>0.35123367198838906</v>
      </c>
      <c r="J160" s="166">
        <f t="shared" si="101"/>
        <v>1.4529847834568864E-2</v>
      </c>
      <c r="K160" s="165">
        <f t="shared" ref="K160:P160" si="109">K152-SUM(K153:K159)</f>
        <v>829</v>
      </c>
      <c r="L160" s="165">
        <f t="shared" si="109"/>
        <v>150</v>
      </c>
      <c r="M160" s="165">
        <f t="shared" si="109"/>
        <v>459</v>
      </c>
      <c r="N160" s="165">
        <f t="shared" si="109"/>
        <v>689</v>
      </c>
      <c r="O160" s="165">
        <f t="shared" si="109"/>
        <v>846</v>
      </c>
      <c r="P160" s="165">
        <f t="shared" si="109"/>
        <v>839</v>
      </c>
      <c r="Q160" s="166">
        <f t="shared" si="105"/>
        <v>-8.2742316784869541E-3</v>
      </c>
      <c r="R160" s="166">
        <f t="shared" si="103"/>
        <v>3.0801424428209554E-3</v>
      </c>
      <c r="S160" s="165">
        <f>S152-SUM(S153:S159)</f>
        <v>1182</v>
      </c>
      <c r="T160" s="165">
        <f>T152-SUM(T153:T159)</f>
        <v>945</v>
      </c>
      <c r="U160" s="165">
        <f>U152-SUM(U153:U159)</f>
        <v>1184</v>
      </c>
      <c r="V160" s="165">
        <f>V152-SUM(V153:V159)</f>
        <v>1535</v>
      </c>
      <c r="W160" s="165">
        <f>W152-SUM(W153:W159)</f>
        <v>1770</v>
      </c>
      <c r="X160" s="166">
        <f t="shared" si="106"/>
        <v>0.15309446254071668</v>
      </c>
      <c r="Y160" s="166">
        <f t="shared" si="107"/>
        <v>5.2605768802104231E-3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F889-87E7-4BA4-847F-A5003A5D2505}">
  <sheetPr codeName="Hoja19"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6" customHeight="1" x14ac:dyDescent="0.25"/>
    <row r="6" spans="1:26" ht="15.75" x14ac:dyDescent="0.25">
      <c r="B6" s="180"/>
      <c r="C6" s="294" t="s">
        <v>62</v>
      </c>
      <c r="D6" s="295"/>
      <c r="E6" s="295"/>
      <c r="F6" s="295"/>
      <c r="G6" s="295"/>
      <c r="H6" s="295"/>
      <c r="I6" s="295"/>
      <c r="J6" s="295"/>
      <c r="K6" s="294" t="s">
        <v>61</v>
      </c>
      <c r="L6" s="295"/>
      <c r="M6" s="295"/>
      <c r="N6" s="295"/>
      <c r="O6" s="295"/>
      <c r="P6" s="295"/>
      <c r="Q6" s="295"/>
      <c r="R6" s="295"/>
      <c r="S6" s="294" t="s">
        <v>137</v>
      </c>
      <c r="T6" s="295"/>
      <c r="U6" s="295"/>
      <c r="V6" s="295"/>
      <c r="W6" s="295"/>
      <c r="X6" s="295"/>
      <c r="Y6" s="295"/>
      <c r="Z6" s="295"/>
    </row>
    <row r="7" spans="1:26" s="142" customFormat="1" ht="72" customHeight="1" x14ac:dyDescent="0.25">
      <c r="B7" s="143"/>
      <c r="C7" s="181">
        <f>D7-1</f>
        <v>2020</v>
      </c>
      <c r="D7" s="181">
        <f>E7-1</f>
        <v>2021</v>
      </c>
      <c r="E7" s="181">
        <f>F7-1</f>
        <v>2022</v>
      </c>
      <c r="F7" s="181">
        <f>G7-1</f>
        <v>2023</v>
      </c>
      <c r="G7" s="181">
        <v>2024</v>
      </c>
      <c r="H7" s="169" t="str">
        <f>CONCATENATE("var. ",RIGHT(G7,2),"/",RIGHT(F7,2))</f>
        <v>var. 24/23</v>
      </c>
      <c r="I7" s="169" t="str">
        <f>CONCATENATE("var. ",RIGHT(G7,2),"/",RIGHT(C7,2))</f>
        <v>var. 24/20</v>
      </c>
      <c r="J7" s="169" t="str">
        <f>CONCATENATE("Cuota s/ total lugares de residencia ",RIGHT(G7,4))</f>
        <v>Cuota s/ total lugares de residencia 2024</v>
      </c>
      <c r="K7" s="181">
        <f>L7-1</f>
        <v>2020</v>
      </c>
      <c r="L7" s="181">
        <f>M7-1</f>
        <v>2021</v>
      </c>
      <c r="M7" s="181">
        <f>N7-1</f>
        <v>2022</v>
      </c>
      <c r="N7" s="181">
        <f>O7-1</f>
        <v>2023</v>
      </c>
      <c r="O7" s="181">
        <v>2024</v>
      </c>
      <c r="P7" s="169" t="str">
        <f>CONCATENATE("var. ",RIGHT(O7,2),"/",RIGHT(N7,2))</f>
        <v>var. 24/23</v>
      </c>
      <c r="Q7" s="169" t="str">
        <f>CONCATENATE("var. ",RIGHT(O7,2),"/",RIGHT(K7,2))</f>
        <v>var. 24/20</v>
      </c>
      <c r="R7" s="169" t="str">
        <f>CONCATENATE("Cuota s/ total lugares de residencia ",RIGHT(O7,4))</f>
        <v>Cuota s/ total lugares de residencia 2024</v>
      </c>
      <c r="S7" s="181">
        <f>T7-1</f>
        <v>2020</v>
      </c>
      <c r="T7" s="181">
        <f>U7-1</f>
        <v>2021</v>
      </c>
      <c r="U7" s="181">
        <f>V7-1</f>
        <v>2022</v>
      </c>
      <c r="V7" s="181">
        <f>W7-1</f>
        <v>2023</v>
      </c>
      <c r="W7" s="181">
        <v>2024</v>
      </c>
      <c r="X7" s="169" t="str">
        <f>CONCATENATE("var. ",RIGHT(W7,2),"/",RIGHT(V7,2))</f>
        <v>var. 24/23</v>
      </c>
      <c r="Y7" s="169" t="str">
        <f>CONCATENATE("var. ",RIGHT(W7,2),"/",RIGHT(S7,2))</f>
        <v>var. 24/20</v>
      </c>
      <c r="Z7" s="169" t="str">
        <f>CONCATENATE("Cuota s/ total lugares de residencia ",RIGHT(U7,4))</f>
        <v>Cuota s/ total lugares de residencia 2022</v>
      </c>
    </row>
    <row r="8" spans="1:26" x14ac:dyDescent="0.25">
      <c r="A8" s="1"/>
      <c r="B8" s="148" t="s">
        <v>43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x14ac:dyDescent="0.25">
      <c r="A9" s="1" t="s">
        <v>0</v>
      </c>
      <c r="B9" s="152" t="s">
        <v>68</v>
      </c>
      <c r="C9" s="172">
        <f>C10+C13</f>
        <v>244233</v>
      </c>
      <c r="D9" s="172">
        <f>D10+D13</f>
        <v>332855</v>
      </c>
      <c r="E9" s="172">
        <f>E10+E13</f>
        <v>672483</v>
      </c>
      <c r="F9" s="172">
        <f>F10+F13</f>
        <v>738404</v>
      </c>
      <c r="G9" s="172">
        <f>G10+G13</f>
        <v>758810</v>
      </c>
      <c r="H9" s="173">
        <f>IFERROR(G9/F9-1,"-")</f>
        <v>2.763527824876344E-2</v>
      </c>
      <c r="I9" s="173">
        <f>IFERROR(G9/C9-1,"-")</f>
        <v>2.1069102045997061</v>
      </c>
      <c r="J9" s="173">
        <f>G9/G$9</f>
        <v>1</v>
      </c>
      <c r="K9" s="172">
        <f>K10+K13</f>
        <v>956053</v>
      </c>
      <c r="L9" s="172">
        <f>L10+L13</f>
        <v>1525176</v>
      </c>
      <c r="M9" s="172">
        <f>M10+M13</f>
        <v>3104390</v>
      </c>
      <c r="N9" s="172">
        <f>N10+N13</f>
        <v>3350154</v>
      </c>
      <c r="O9" s="172">
        <f>O10+O13</f>
        <v>3520830</v>
      </c>
      <c r="P9" s="173">
        <f>IFERROR(O9/N9-1,"-")</f>
        <v>5.0945717719245165E-2</v>
      </c>
      <c r="Q9" s="173">
        <f>IFERROR(O9/K9-1,"-")</f>
        <v>2.6826724041449586</v>
      </c>
      <c r="R9" s="173">
        <f>O9/O$9</f>
        <v>1</v>
      </c>
      <c r="S9" s="172">
        <f>S10+S13</f>
        <v>1200286</v>
      </c>
      <c r="T9" s="172">
        <f>T10+T13</f>
        <v>1858031</v>
      </c>
      <c r="U9" s="172">
        <f>U10+U13</f>
        <v>3776873</v>
      </c>
      <c r="V9" s="172">
        <f>V10+V13</f>
        <v>4088558</v>
      </c>
      <c r="W9" s="172">
        <f>W10+W13</f>
        <v>4279640</v>
      </c>
      <c r="X9" s="173">
        <f>IFERROR(W9/V9-1,"-")</f>
        <v>4.6735792912806939E-2</v>
      </c>
      <c r="Y9" s="173">
        <f>IFERROR(W9/S9-1,"-")</f>
        <v>2.5655168851423742</v>
      </c>
      <c r="Z9" s="173">
        <f t="shared" ref="Z9:Z21" si="0">U9/U$9</f>
        <v>1</v>
      </c>
    </row>
    <row r="10" spans="1:26" x14ac:dyDescent="0.25">
      <c r="A10" s="1" t="s">
        <v>96</v>
      </c>
      <c r="B10" s="155" t="s">
        <v>97</v>
      </c>
      <c r="C10" s="156">
        <v>79595</v>
      </c>
      <c r="D10" s="156">
        <v>119848</v>
      </c>
      <c r="E10" s="156">
        <v>173672</v>
      </c>
      <c r="F10" s="156">
        <v>206738</v>
      </c>
      <c r="G10" s="156">
        <v>212287</v>
      </c>
      <c r="H10" s="157">
        <f>IFERROR(G10/F10-1,"-")</f>
        <v>2.684073561706124E-2</v>
      </c>
      <c r="I10" s="174">
        <f t="shared" ref="I10:I73" si="1">IFERROR(G10/C10-1,"-")</f>
        <v>1.6670896413091274</v>
      </c>
      <c r="J10" s="157">
        <f>G10/G$9</f>
        <v>0.27976305003887664</v>
      </c>
      <c r="K10" s="156">
        <v>297299</v>
      </c>
      <c r="L10" s="156">
        <v>549418</v>
      </c>
      <c r="M10" s="156">
        <v>688398</v>
      </c>
      <c r="N10" s="156">
        <v>674557</v>
      </c>
      <c r="O10" s="156">
        <v>676316</v>
      </c>
      <c r="P10" s="157">
        <f>IFERROR(O10/N10-1,"-")</f>
        <v>2.6076373086336702E-3</v>
      </c>
      <c r="Q10" s="174">
        <f t="shared" ref="Q10:Q21" si="2">IFERROR(O10/K10-1,"-")</f>
        <v>1.2748680621192805</v>
      </c>
      <c r="R10" s="157">
        <f>O10/O$9</f>
        <v>0.19208993333958185</v>
      </c>
      <c r="S10" s="156">
        <v>376894</v>
      </c>
      <c r="T10" s="156">
        <v>669266</v>
      </c>
      <c r="U10" s="156">
        <v>862070</v>
      </c>
      <c r="V10" s="156">
        <v>881295</v>
      </c>
      <c r="W10" s="156">
        <v>888603</v>
      </c>
      <c r="X10" s="157">
        <f>IFERROR(W10/V10-1,"-")</f>
        <v>8.2923425186798294E-3</v>
      </c>
      <c r="Y10" s="174">
        <f t="shared" ref="Y10:Y21" si="3">IFERROR(W10/S10-1,"-")</f>
        <v>1.3577000429829078</v>
      </c>
      <c r="Z10" s="157">
        <f t="shared" si="0"/>
        <v>0.2282496657949579</v>
      </c>
    </row>
    <row r="11" spans="1:26" x14ac:dyDescent="0.25">
      <c r="A11" s="158" t="s">
        <v>103</v>
      </c>
      <c r="B11" s="159" t="s">
        <v>103</v>
      </c>
      <c r="C11" s="160">
        <v>38726</v>
      </c>
      <c r="D11" s="160">
        <v>76913</v>
      </c>
      <c r="E11" s="160">
        <v>97401</v>
      </c>
      <c r="F11" s="160">
        <v>116854</v>
      </c>
      <c r="G11" s="160">
        <v>118239</v>
      </c>
      <c r="H11" s="161">
        <f>IFERROR(G11/F11-1,"-")</f>
        <v>1.1852397008232485E-2</v>
      </c>
      <c r="I11" s="175">
        <f t="shared" si="1"/>
        <v>2.0532200588751741</v>
      </c>
      <c r="J11" s="161">
        <f>G11/G$9</f>
        <v>0.15582161542415096</v>
      </c>
      <c r="K11" s="160">
        <v>112436</v>
      </c>
      <c r="L11" s="160">
        <v>248239</v>
      </c>
      <c r="M11" s="160">
        <v>235468</v>
      </c>
      <c r="N11" s="160">
        <v>223216</v>
      </c>
      <c r="O11" s="160">
        <v>221092</v>
      </c>
      <c r="P11" s="161">
        <f>IFERROR(O11/N11-1,"-")</f>
        <v>-9.5154469213676318E-3</v>
      </c>
      <c r="Q11" s="175">
        <f t="shared" si="2"/>
        <v>0.96638087445302223</v>
      </c>
      <c r="R11" s="161">
        <f>O11/O$9</f>
        <v>6.279542039803114E-2</v>
      </c>
      <c r="S11" s="160">
        <v>151162</v>
      </c>
      <c r="T11" s="160">
        <v>325152</v>
      </c>
      <c r="U11" s="160">
        <v>332869</v>
      </c>
      <c r="V11" s="160">
        <v>340070</v>
      </c>
      <c r="W11" s="160">
        <v>339331</v>
      </c>
      <c r="X11" s="161">
        <f>IFERROR(W11/V11-1,"-")</f>
        <v>-2.1730820125268613E-3</v>
      </c>
      <c r="Y11" s="175">
        <f t="shared" si="3"/>
        <v>1.2448168190418225</v>
      </c>
      <c r="Z11" s="161">
        <f t="shared" si="0"/>
        <v>8.8133490323873742E-2</v>
      </c>
    </row>
    <row r="12" spans="1:26" x14ac:dyDescent="0.25">
      <c r="A12" s="158" t="s">
        <v>100</v>
      </c>
      <c r="B12" s="159" t="s">
        <v>100</v>
      </c>
      <c r="C12" s="160">
        <v>40869</v>
      </c>
      <c r="D12" s="160">
        <v>42935</v>
      </c>
      <c r="E12" s="160">
        <v>76271</v>
      </c>
      <c r="F12" s="160">
        <v>89884</v>
      </c>
      <c r="G12" s="160">
        <v>94048</v>
      </c>
      <c r="H12" s="161">
        <f>IFERROR(G12/F12-1,"-")</f>
        <v>4.6326376218236875E-2</v>
      </c>
      <c r="I12" s="175">
        <f t="shared" si="1"/>
        <v>1.3012062932785242</v>
      </c>
      <c r="J12" s="161">
        <f>G12/G$9</f>
        <v>0.12394143461472569</v>
      </c>
      <c r="K12" s="160">
        <v>184863</v>
      </c>
      <c r="L12" s="160">
        <v>301179</v>
      </c>
      <c r="M12" s="160">
        <v>452930</v>
      </c>
      <c r="N12" s="160">
        <v>451341</v>
      </c>
      <c r="O12" s="160">
        <v>455224</v>
      </c>
      <c r="P12" s="161">
        <f>IFERROR(O12/N12-1,"-")</f>
        <v>8.6032512003120232E-3</v>
      </c>
      <c r="Q12" s="175">
        <f t="shared" si="2"/>
        <v>1.4624938467946533</v>
      </c>
      <c r="R12" s="161">
        <f>O12/O$9</f>
        <v>0.12929451294155073</v>
      </c>
      <c r="S12" s="160">
        <v>225732</v>
      </c>
      <c r="T12" s="160">
        <v>344114</v>
      </c>
      <c r="U12" s="160">
        <v>529201</v>
      </c>
      <c r="V12" s="160">
        <v>541225</v>
      </c>
      <c r="W12" s="160">
        <v>549272</v>
      </c>
      <c r="X12" s="161">
        <f>IFERROR(W12/V12-1,"-")</f>
        <v>1.4868123238948705E-2</v>
      </c>
      <c r="Y12" s="175">
        <f t="shared" si="3"/>
        <v>1.4332925770382579</v>
      </c>
      <c r="Z12" s="161">
        <f t="shared" si="0"/>
        <v>0.14011617547108415</v>
      </c>
    </row>
    <row r="13" spans="1:26" x14ac:dyDescent="0.25">
      <c r="A13" s="1" t="s">
        <v>146</v>
      </c>
      <c r="B13" s="155" t="s">
        <v>107</v>
      </c>
      <c r="C13" s="156">
        <v>164638</v>
      </c>
      <c r="D13" s="156">
        <v>213007</v>
      </c>
      <c r="E13" s="156">
        <v>498811</v>
      </c>
      <c r="F13" s="156">
        <v>531666</v>
      </c>
      <c r="G13" s="156">
        <v>546523</v>
      </c>
      <c r="H13" s="157">
        <f>IFERROR(G13/F13-1,"-")</f>
        <v>2.7944235666753192E-2</v>
      </c>
      <c r="I13" s="174">
        <f t="shared" si="1"/>
        <v>2.3195434832784656</v>
      </c>
      <c r="J13" s="157">
        <f>G13/G$9</f>
        <v>0.72023694996112331</v>
      </c>
      <c r="K13" s="156">
        <v>658754</v>
      </c>
      <c r="L13" s="156">
        <v>975758</v>
      </c>
      <c r="M13" s="156">
        <v>2415992</v>
      </c>
      <c r="N13" s="156">
        <v>2675597</v>
      </c>
      <c r="O13" s="156">
        <v>2844514</v>
      </c>
      <c r="P13" s="157">
        <f>IFERROR(O13/N13-1,"-")</f>
        <v>6.3132452308774401E-2</v>
      </c>
      <c r="Q13" s="174">
        <f t="shared" si="2"/>
        <v>3.3180215983508257</v>
      </c>
      <c r="R13" s="157">
        <f>O13/O$9</f>
        <v>0.80791006666041809</v>
      </c>
      <c r="S13" s="156">
        <v>823392</v>
      </c>
      <c r="T13" s="156">
        <v>1188765</v>
      </c>
      <c r="U13" s="156">
        <v>2914803</v>
      </c>
      <c r="V13" s="156">
        <v>3207263</v>
      </c>
      <c r="W13" s="156">
        <v>3391037</v>
      </c>
      <c r="X13" s="157">
        <f>IFERROR(W13/V13-1,"-")</f>
        <v>5.7299323441825534E-2</v>
      </c>
      <c r="Y13" s="174">
        <f t="shared" si="3"/>
        <v>3.1183749659943256</v>
      </c>
      <c r="Z13" s="157">
        <f t="shared" si="0"/>
        <v>0.77175033420504213</v>
      </c>
    </row>
    <row r="14" spans="1:26" x14ac:dyDescent="0.25">
      <c r="A14" s="158" t="s">
        <v>110</v>
      </c>
      <c r="B14" s="159" t="s">
        <v>110</v>
      </c>
      <c r="C14" s="160">
        <v>55984</v>
      </c>
      <c r="D14" s="160">
        <v>51463</v>
      </c>
      <c r="E14" s="160">
        <v>185404</v>
      </c>
      <c r="F14" s="160">
        <v>205688</v>
      </c>
      <c r="G14" s="160">
        <v>204540</v>
      </c>
      <c r="H14" s="161">
        <f t="shared" ref="H14:H21" si="4">IFERROR(G14/F14-1,"-")</f>
        <v>-5.5812687176695075E-3</v>
      </c>
      <c r="I14" s="175">
        <f t="shared" si="1"/>
        <v>2.6535438696770508</v>
      </c>
      <c r="J14" s="161">
        <f t="shared" ref="J14:J21" si="5">G14/G$9</f>
        <v>0.26955364320449127</v>
      </c>
      <c r="K14" s="160">
        <v>260474</v>
      </c>
      <c r="L14" s="160">
        <v>284717</v>
      </c>
      <c r="M14" s="160">
        <v>1132692</v>
      </c>
      <c r="N14" s="160">
        <v>1254072</v>
      </c>
      <c r="O14" s="160">
        <v>1327265</v>
      </c>
      <c r="P14" s="161">
        <f t="shared" ref="P14:P21" si="6">IFERROR(O14/N14-1,"-")</f>
        <v>5.8364272545754936E-2</v>
      </c>
      <c r="Q14" s="175">
        <f t="shared" si="2"/>
        <v>4.0955757580411101</v>
      </c>
      <c r="R14" s="161">
        <f t="shared" ref="R14:R21" si="7">O14/O$9</f>
        <v>0.37697503145565109</v>
      </c>
      <c r="S14" s="160">
        <v>316458</v>
      </c>
      <c r="T14" s="160">
        <v>336180</v>
      </c>
      <c r="U14" s="160">
        <v>1318096</v>
      </c>
      <c r="V14" s="160">
        <v>1459760</v>
      </c>
      <c r="W14" s="160">
        <v>1531805</v>
      </c>
      <c r="X14" s="161">
        <f t="shared" ref="X14:X21" si="8">IFERROR(W14/V14-1,"-")</f>
        <v>4.9354003397818813E-2</v>
      </c>
      <c r="Y14" s="175">
        <f t="shared" si="3"/>
        <v>3.8404685613888727</v>
      </c>
      <c r="Z14" s="161">
        <f t="shared" si="0"/>
        <v>0.34899134813376037</v>
      </c>
    </row>
    <row r="15" spans="1:26" x14ac:dyDescent="0.25">
      <c r="A15" s="158" t="s">
        <v>113</v>
      </c>
      <c r="B15" s="159" t="s">
        <v>113</v>
      </c>
      <c r="C15" s="160">
        <v>24167</v>
      </c>
      <c r="D15" s="160">
        <v>38221</v>
      </c>
      <c r="E15" s="160">
        <v>64721</v>
      </c>
      <c r="F15" s="160">
        <v>72627</v>
      </c>
      <c r="G15" s="160">
        <v>73563</v>
      </c>
      <c r="H15" s="161">
        <f t="shared" si="4"/>
        <v>1.2887769011524552E-2</v>
      </c>
      <c r="I15" s="175">
        <f t="shared" si="1"/>
        <v>2.0439442214590144</v>
      </c>
      <c r="J15" s="161">
        <f t="shared" si="5"/>
        <v>9.6945216852703575E-2</v>
      </c>
      <c r="K15" s="160">
        <v>92917</v>
      </c>
      <c r="L15" s="160">
        <v>156330</v>
      </c>
      <c r="M15" s="160">
        <v>274306</v>
      </c>
      <c r="N15" s="160">
        <v>309168</v>
      </c>
      <c r="O15" s="160">
        <v>317350</v>
      </c>
      <c r="P15" s="161">
        <f t="shared" si="6"/>
        <v>2.6464575894012299E-2</v>
      </c>
      <c r="Q15" s="175">
        <f t="shared" si="2"/>
        <v>2.4154137563632059</v>
      </c>
      <c r="R15" s="161">
        <f t="shared" si="7"/>
        <v>9.0134996577511547E-2</v>
      </c>
      <c r="S15" s="160">
        <v>117084</v>
      </c>
      <c r="T15" s="160">
        <v>194551</v>
      </c>
      <c r="U15" s="160">
        <v>339027</v>
      </c>
      <c r="V15" s="160">
        <v>381795</v>
      </c>
      <c r="W15" s="160">
        <v>390913</v>
      </c>
      <c r="X15" s="161">
        <f t="shared" si="8"/>
        <v>2.388192616456486E-2</v>
      </c>
      <c r="Y15" s="175">
        <f t="shared" si="3"/>
        <v>2.3387397082436543</v>
      </c>
      <c r="Z15" s="161">
        <f t="shared" si="0"/>
        <v>8.9763939640014376E-2</v>
      </c>
    </row>
    <row r="16" spans="1:26" x14ac:dyDescent="0.25">
      <c r="A16" s="158" t="s">
        <v>116</v>
      </c>
      <c r="B16" s="159" t="s">
        <v>116</v>
      </c>
      <c r="C16" s="160">
        <v>11046</v>
      </c>
      <c r="D16" s="160">
        <v>21498</v>
      </c>
      <c r="E16" s="160">
        <v>31998</v>
      </c>
      <c r="F16" s="160">
        <v>34482</v>
      </c>
      <c r="G16" s="160">
        <v>33626</v>
      </c>
      <c r="H16" s="161">
        <f t="shared" si="4"/>
        <v>-2.4824546140015058E-2</v>
      </c>
      <c r="I16" s="175">
        <f t="shared" si="1"/>
        <v>2.044178888285352</v>
      </c>
      <c r="J16" s="161">
        <f t="shared" si="5"/>
        <v>4.4314123430107669E-2</v>
      </c>
      <c r="K16" s="160">
        <v>37740</v>
      </c>
      <c r="L16" s="160">
        <v>83736</v>
      </c>
      <c r="M16" s="160">
        <v>134432</v>
      </c>
      <c r="N16" s="160">
        <v>142823</v>
      </c>
      <c r="O16" s="160">
        <v>158899</v>
      </c>
      <c r="P16" s="161">
        <f t="shared" si="6"/>
        <v>0.11255890157747706</v>
      </c>
      <c r="Q16" s="175">
        <f t="shared" si="2"/>
        <v>3.2103603603603608</v>
      </c>
      <c r="R16" s="161">
        <f t="shared" si="7"/>
        <v>4.5131119650764169E-2</v>
      </c>
      <c r="S16" s="160">
        <v>48786</v>
      </c>
      <c r="T16" s="160">
        <v>105234</v>
      </c>
      <c r="U16" s="160">
        <v>166430</v>
      </c>
      <c r="V16" s="160">
        <v>177305</v>
      </c>
      <c r="W16" s="160">
        <v>192525</v>
      </c>
      <c r="X16" s="161">
        <f t="shared" si="8"/>
        <v>8.5840782831843487E-2</v>
      </c>
      <c r="Y16" s="175">
        <f t="shared" si="3"/>
        <v>2.9463165662280164</v>
      </c>
      <c r="Z16" s="161">
        <f t="shared" si="0"/>
        <v>4.4065553700111178E-2</v>
      </c>
    </row>
    <row r="17" spans="1:26" x14ac:dyDescent="0.25">
      <c r="A17" s="158" t="s">
        <v>123</v>
      </c>
      <c r="B17" s="159" t="s">
        <v>123</v>
      </c>
      <c r="C17" s="160">
        <v>4317</v>
      </c>
      <c r="D17" s="160">
        <v>10076</v>
      </c>
      <c r="E17" s="160">
        <v>19335</v>
      </c>
      <c r="F17" s="160">
        <v>14809</v>
      </c>
      <c r="G17" s="160">
        <v>14135</v>
      </c>
      <c r="H17" s="161">
        <f t="shared" si="4"/>
        <v>-4.551286379904107E-2</v>
      </c>
      <c r="I17" s="175">
        <f t="shared" si="1"/>
        <v>2.2742645355570996</v>
      </c>
      <c r="J17" s="161">
        <f t="shared" si="5"/>
        <v>1.8627851504329145E-2</v>
      </c>
      <c r="K17" s="160">
        <v>23237</v>
      </c>
      <c r="L17" s="160">
        <v>56946</v>
      </c>
      <c r="M17" s="160">
        <v>104116</v>
      </c>
      <c r="N17" s="160">
        <v>102844</v>
      </c>
      <c r="O17" s="160">
        <v>113442</v>
      </c>
      <c r="P17" s="161">
        <f t="shared" si="6"/>
        <v>0.10304927851892187</v>
      </c>
      <c r="Q17" s="175">
        <f t="shared" si="2"/>
        <v>3.8819555020011185</v>
      </c>
      <c r="R17" s="161">
        <f t="shared" si="7"/>
        <v>3.2220243522124048E-2</v>
      </c>
      <c r="S17" s="160">
        <v>27554</v>
      </c>
      <c r="T17" s="160">
        <v>67022</v>
      </c>
      <c r="U17" s="160">
        <v>123451</v>
      </c>
      <c r="V17" s="160">
        <v>117653</v>
      </c>
      <c r="W17" s="160">
        <v>127577</v>
      </c>
      <c r="X17" s="161">
        <f t="shared" si="8"/>
        <v>8.4349740338112822E-2</v>
      </c>
      <c r="Y17" s="175">
        <f t="shared" si="3"/>
        <v>3.6300718588952599</v>
      </c>
      <c r="Z17" s="161">
        <f t="shared" si="0"/>
        <v>3.2686034187540861E-2</v>
      </c>
    </row>
    <row r="18" spans="1:26" x14ac:dyDescent="0.25">
      <c r="A18" s="158" t="s">
        <v>119</v>
      </c>
      <c r="B18" s="159" t="s">
        <v>119</v>
      </c>
      <c r="C18" s="160">
        <v>5016</v>
      </c>
      <c r="D18" s="160">
        <v>6294</v>
      </c>
      <c r="E18" s="160">
        <v>10411</v>
      </c>
      <c r="F18" s="160">
        <v>10569</v>
      </c>
      <c r="G18" s="160">
        <v>9946</v>
      </c>
      <c r="H18" s="161">
        <f t="shared" si="4"/>
        <v>-5.8945974075125362E-2</v>
      </c>
      <c r="I18" s="175">
        <f t="shared" si="1"/>
        <v>0.98285486443381176</v>
      </c>
      <c r="J18" s="161">
        <f t="shared" si="5"/>
        <v>1.3107365480159724E-2</v>
      </c>
      <c r="K18" s="160">
        <v>43640</v>
      </c>
      <c r="L18" s="160">
        <v>77431</v>
      </c>
      <c r="M18" s="160">
        <v>120097</v>
      </c>
      <c r="N18" s="160">
        <v>123841</v>
      </c>
      <c r="O18" s="160">
        <v>130344</v>
      </c>
      <c r="P18" s="161">
        <f t="shared" si="6"/>
        <v>5.2510880887589817E-2</v>
      </c>
      <c r="Q18" s="175">
        <f t="shared" si="2"/>
        <v>1.986801099908341</v>
      </c>
      <c r="R18" s="161">
        <f t="shared" si="7"/>
        <v>3.702081611438212E-2</v>
      </c>
      <c r="S18" s="160">
        <v>48656</v>
      </c>
      <c r="T18" s="160">
        <v>83725</v>
      </c>
      <c r="U18" s="160">
        <v>130508</v>
      </c>
      <c r="V18" s="160">
        <v>134410</v>
      </c>
      <c r="W18" s="160">
        <v>140290</v>
      </c>
      <c r="X18" s="161">
        <f t="shared" si="8"/>
        <v>4.3746745033851564E-2</v>
      </c>
      <c r="Y18" s="175">
        <f t="shared" si="3"/>
        <v>1.883303189740217</v>
      </c>
      <c r="Z18" s="161">
        <f t="shared" si="0"/>
        <v>3.4554511099525981E-2</v>
      </c>
    </row>
    <row r="19" spans="1:26" x14ac:dyDescent="0.25">
      <c r="A19" s="158" t="s">
        <v>128</v>
      </c>
      <c r="B19" s="159" t="s">
        <v>128</v>
      </c>
      <c r="C19" s="160">
        <v>3325</v>
      </c>
      <c r="D19" s="160">
        <v>2149</v>
      </c>
      <c r="E19" s="160">
        <v>5595</v>
      </c>
      <c r="F19" s="160">
        <v>6021</v>
      </c>
      <c r="G19" s="160">
        <v>5523</v>
      </c>
      <c r="H19" s="161">
        <f t="shared" si="4"/>
        <v>-8.2710513203786751E-2</v>
      </c>
      <c r="I19" s="175">
        <f t="shared" si="1"/>
        <v>0.66105263157894734</v>
      </c>
      <c r="J19" s="161">
        <f t="shared" si="5"/>
        <v>7.2785018647619302E-3</v>
      </c>
      <c r="K19" s="160">
        <v>14961</v>
      </c>
      <c r="L19" s="160">
        <v>12822</v>
      </c>
      <c r="M19" s="160">
        <v>35340</v>
      </c>
      <c r="N19" s="160">
        <v>38436</v>
      </c>
      <c r="O19" s="160">
        <v>36028</v>
      </c>
      <c r="P19" s="161">
        <f t="shared" si="6"/>
        <v>-6.2649599333957751E-2</v>
      </c>
      <c r="Q19" s="175">
        <f t="shared" si="2"/>
        <v>1.4081277989439207</v>
      </c>
      <c r="R19" s="161">
        <f t="shared" si="7"/>
        <v>1.0232814421599453E-2</v>
      </c>
      <c r="S19" s="160">
        <v>18286</v>
      </c>
      <c r="T19" s="160">
        <v>14971</v>
      </c>
      <c r="U19" s="160">
        <v>40935</v>
      </c>
      <c r="V19" s="160">
        <v>44457</v>
      </c>
      <c r="W19" s="160">
        <v>41551</v>
      </c>
      <c r="X19" s="161">
        <f t="shared" si="8"/>
        <v>-6.5366533954157924E-2</v>
      </c>
      <c r="Y19" s="175">
        <f t="shared" si="3"/>
        <v>1.2722848080498741</v>
      </c>
      <c r="Z19" s="161">
        <f t="shared" si="0"/>
        <v>1.0838331074409967E-2</v>
      </c>
    </row>
    <row r="20" spans="1:26" x14ac:dyDescent="0.25">
      <c r="A20" s="158" t="s">
        <v>131</v>
      </c>
      <c r="B20" s="159" t="s">
        <v>131</v>
      </c>
      <c r="C20" s="160">
        <v>3428</v>
      </c>
      <c r="D20" s="160">
        <v>1763</v>
      </c>
      <c r="E20" s="160">
        <v>3453</v>
      </c>
      <c r="F20" s="160">
        <v>4406</v>
      </c>
      <c r="G20" s="160">
        <v>3638</v>
      </c>
      <c r="H20" s="161">
        <f t="shared" si="4"/>
        <v>-0.17430776214253296</v>
      </c>
      <c r="I20" s="175">
        <f t="shared" si="1"/>
        <v>6.1260210035005924E-2</v>
      </c>
      <c r="J20" s="161">
        <f t="shared" si="5"/>
        <v>4.7943490465333881E-3</v>
      </c>
      <c r="K20" s="160">
        <v>22112</v>
      </c>
      <c r="L20" s="160">
        <v>10721</v>
      </c>
      <c r="M20" s="160">
        <v>31821</v>
      </c>
      <c r="N20" s="160">
        <v>40312</v>
      </c>
      <c r="O20" s="160">
        <v>37135</v>
      </c>
      <c r="P20" s="161">
        <f t="shared" si="6"/>
        <v>-7.8810279817424056E-2</v>
      </c>
      <c r="Q20" s="175">
        <f t="shared" si="2"/>
        <v>0.67940484804630974</v>
      </c>
      <c r="R20" s="161">
        <f t="shared" si="7"/>
        <v>1.0547228920453415E-2</v>
      </c>
      <c r="S20" s="160">
        <v>25540</v>
      </c>
      <c r="T20" s="160">
        <v>12484</v>
      </c>
      <c r="U20" s="160">
        <v>35274</v>
      </c>
      <c r="V20" s="160">
        <v>44718</v>
      </c>
      <c r="W20" s="160">
        <v>40773</v>
      </c>
      <c r="X20" s="161">
        <f t="shared" si="8"/>
        <v>-8.8219508922581458E-2</v>
      </c>
      <c r="Y20" s="175">
        <f t="shared" si="3"/>
        <v>0.59643696162881743</v>
      </c>
      <c r="Z20" s="161">
        <f t="shared" si="0"/>
        <v>9.3394720976850421E-3</v>
      </c>
    </row>
    <row r="21" spans="1:26" x14ac:dyDescent="0.25">
      <c r="A21" s="163" t="s">
        <v>145</v>
      </c>
      <c r="B21" s="164" t="s">
        <v>145</v>
      </c>
      <c r="C21" s="165">
        <f>C13-SUM(C14:C20)</f>
        <v>57355</v>
      </c>
      <c r="D21" s="165">
        <f>D13-SUM(D14:D20)</f>
        <v>81543</v>
      </c>
      <c r="E21" s="165">
        <f>E13-SUM(E14:E20)</f>
        <v>177894</v>
      </c>
      <c r="F21" s="165">
        <f>F13-SUM(F14:F20)</f>
        <v>183064</v>
      </c>
      <c r="G21" s="165">
        <f>G13-SUM(G14:G20)</f>
        <v>201552</v>
      </c>
      <c r="H21" s="166">
        <f t="shared" si="4"/>
        <v>0.10099200279683607</v>
      </c>
      <c r="I21" s="176">
        <f t="shared" si="1"/>
        <v>2.5141138523232498</v>
      </c>
      <c r="J21" s="166">
        <f t="shared" si="5"/>
        <v>0.26561589857803664</v>
      </c>
      <c r="K21" s="165">
        <f>K13-SUM(K14:K20)</f>
        <v>163673</v>
      </c>
      <c r="L21" s="165">
        <f>L13-SUM(L14:L20)</f>
        <v>293055</v>
      </c>
      <c r="M21" s="165">
        <f>M13-SUM(M14:M20)</f>
        <v>583188</v>
      </c>
      <c r="N21" s="165">
        <f>N13-SUM(N14:N20)</f>
        <v>664101</v>
      </c>
      <c r="O21" s="165">
        <f>O13-SUM(O14:O20)</f>
        <v>724051</v>
      </c>
      <c r="P21" s="166">
        <f t="shared" si="6"/>
        <v>9.0272413382904038E-2</v>
      </c>
      <c r="Q21" s="176">
        <f t="shared" si="2"/>
        <v>3.4237656791285058</v>
      </c>
      <c r="R21" s="166">
        <f t="shared" si="7"/>
        <v>0.2056478159979323</v>
      </c>
      <c r="S21" s="165">
        <f>S13-SUM(S14:S20)</f>
        <v>221028</v>
      </c>
      <c r="T21" s="165">
        <f>T13-SUM(T14:T20)</f>
        <v>374598</v>
      </c>
      <c r="U21" s="165">
        <f>U13-SUM(U14:U20)</f>
        <v>761082</v>
      </c>
      <c r="V21" s="165">
        <f>V13-SUM(V14:V20)</f>
        <v>847165</v>
      </c>
      <c r="W21" s="165">
        <f>W13-SUM(W14:W20)</f>
        <v>925603</v>
      </c>
      <c r="X21" s="166">
        <f t="shared" si="8"/>
        <v>9.258881091640947E-2</v>
      </c>
      <c r="Y21" s="176">
        <f t="shared" si="3"/>
        <v>3.1877182981341727</v>
      </c>
      <c r="Z21" s="166">
        <f t="shared" si="0"/>
        <v>0.20151114427199432</v>
      </c>
    </row>
    <row r="22" spans="1:26" x14ac:dyDescent="0.25">
      <c r="A22" s="1"/>
      <c r="B22" s="151" t="s">
        <v>44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x14ac:dyDescent="0.25">
      <c r="A23" s="1" t="s">
        <v>0</v>
      </c>
      <c r="B23" s="152" t="s">
        <v>68</v>
      </c>
      <c r="C23" s="172">
        <f>C24+C27</f>
        <v>42852</v>
      </c>
      <c r="D23" s="172">
        <f>D24+D27</f>
        <v>64946</v>
      </c>
      <c r="E23" s="172">
        <f>E24+E27</f>
        <v>165265</v>
      </c>
      <c r="F23" s="172">
        <f>F24+F27</f>
        <v>165616</v>
      </c>
      <c r="G23" s="172">
        <f>G24+G27</f>
        <v>152897</v>
      </c>
      <c r="H23" s="173">
        <f>IFERROR(G23/F23-1,"-")</f>
        <v>-7.6798135445850679E-2</v>
      </c>
      <c r="I23" s="173">
        <f t="shared" si="1"/>
        <v>2.568024829646224</v>
      </c>
      <c r="J23" s="173">
        <f>G23/G$9</f>
        <v>0.20149576310275299</v>
      </c>
      <c r="K23" s="172">
        <f>K24+K27</f>
        <v>398770</v>
      </c>
      <c r="L23" s="172">
        <f>L24+L27</f>
        <v>687822</v>
      </c>
      <c r="M23" s="172">
        <f>M24+M27</f>
        <v>1325364</v>
      </c>
      <c r="N23" s="172">
        <f>N24+N27</f>
        <v>1377487</v>
      </c>
      <c r="O23" s="172">
        <f>O24+O27</f>
        <v>1420992</v>
      </c>
      <c r="P23" s="173">
        <f>IFERROR(O23/N23-1,"-")</f>
        <v>3.158287519228864E-2</v>
      </c>
      <c r="Q23" s="173">
        <f t="shared" ref="Q23:Q86" si="9">IFERROR(O23/K23-1,"-")</f>
        <v>2.5634375705293779</v>
      </c>
      <c r="R23" s="173">
        <f>O23/O$9</f>
        <v>0.40359574304922419</v>
      </c>
      <c r="S23" s="172">
        <f>S24+S27</f>
        <v>441622</v>
      </c>
      <c r="T23" s="172">
        <f>T24+T27</f>
        <v>752768</v>
      </c>
      <c r="U23" s="172">
        <f>U24+U27</f>
        <v>1490629</v>
      </c>
      <c r="V23" s="172">
        <f>V24+V27</f>
        <v>1543103</v>
      </c>
      <c r="W23" s="172">
        <f>W24+W27</f>
        <v>1573889</v>
      </c>
      <c r="X23" s="173">
        <f>IFERROR(W23/V23-1,"-")</f>
        <v>1.9950709706351377E-2</v>
      </c>
      <c r="Y23" s="173">
        <f t="shared" ref="Y23:Y86" si="10">IFERROR(W23/S23-1,"-")</f>
        <v>2.5638826870038178</v>
      </c>
      <c r="Z23" s="173">
        <f t="shared" ref="Z23:Z35" si="11">U23/U$9</f>
        <v>0.39467278883880924</v>
      </c>
    </row>
    <row r="24" spans="1:26" x14ac:dyDescent="0.25">
      <c r="A24" s="1" t="s">
        <v>96</v>
      </c>
      <c r="B24" s="155" t="s">
        <v>97</v>
      </c>
      <c r="C24" s="156">
        <v>2953</v>
      </c>
      <c r="D24" s="156">
        <v>8952</v>
      </c>
      <c r="E24" s="156">
        <v>12689</v>
      </c>
      <c r="F24" s="156">
        <v>11581</v>
      </c>
      <c r="G24" s="156">
        <v>7728</v>
      </c>
      <c r="H24" s="157">
        <f>IFERROR(G24/F24-1,"-")</f>
        <v>-0.33270011225282792</v>
      </c>
      <c r="I24" s="174">
        <f t="shared" si="1"/>
        <v>1.6169996613613273</v>
      </c>
      <c r="J24" s="157">
        <f>G24/G$9</f>
        <v>1.0184367628260039E-2</v>
      </c>
      <c r="K24" s="156">
        <v>90143</v>
      </c>
      <c r="L24" s="156">
        <v>198275</v>
      </c>
      <c r="M24" s="156">
        <v>161372</v>
      </c>
      <c r="N24" s="156">
        <v>131261</v>
      </c>
      <c r="O24" s="156">
        <v>120636</v>
      </c>
      <c r="P24" s="157">
        <f>IFERROR(O24/N24-1,"-")</f>
        <v>-8.0945596940446896E-2</v>
      </c>
      <c r="Q24" s="174">
        <f t="shared" si="9"/>
        <v>0.33827363189598758</v>
      </c>
      <c r="R24" s="157">
        <f>O24/O$9</f>
        <v>3.42635117287685E-2</v>
      </c>
      <c r="S24" s="156">
        <v>93096</v>
      </c>
      <c r="T24" s="156">
        <v>207227</v>
      </c>
      <c r="U24" s="156">
        <v>174061</v>
      </c>
      <c r="V24" s="156">
        <v>142842</v>
      </c>
      <c r="W24" s="156">
        <v>128364</v>
      </c>
      <c r="X24" s="157">
        <f>IFERROR(W24/V24-1,"-")</f>
        <v>-0.10135674381484439</v>
      </c>
      <c r="Y24" s="174">
        <f t="shared" si="10"/>
        <v>0.37883475122454247</v>
      </c>
      <c r="Z24" s="157">
        <f t="shared" si="11"/>
        <v>4.6086008187196124E-2</v>
      </c>
    </row>
    <row r="25" spans="1:26" x14ac:dyDescent="0.25">
      <c r="A25" s="158" t="s">
        <v>103</v>
      </c>
      <c r="B25" s="159" t="s">
        <v>103</v>
      </c>
      <c r="C25" s="160">
        <v>1786</v>
      </c>
      <c r="D25" s="160">
        <v>4418</v>
      </c>
      <c r="E25" s="160">
        <v>6088</v>
      </c>
      <c r="F25" s="160">
        <v>5359</v>
      </c>
      <c r="G25" s="160">
        <v>2401</v>
      </c>
      <c r="H25" s="161">
        <f>IFERROR(G25/F25-1,"-")</f>
        <v>-0.5519686508676992</v>
      </c>
      <c r="I25" s="175">
        <f t="shared" si="1"/>
        <v>0.34434490481522961</v>
      </c>
      <c r="J25" s="161">
        <f>G25/G$9</f>
        <v>3.1641649424757187E-3</v>
      </c>
      <c r="K25" s="160">
        <v>45044</v>
      </c>
      <c r="L25" s="160">
        <v>92809</v>
      </c>
      <c r="M25" s="160">
        <v>62381</v>
      </c>
      <c r="N25" s="160">
        <v>49573</v>
      </c>
      <c r="O25" s="160">
        <v>41582</v>
      </c>
      <c r="P25" s="161">
        <f>IFERROR(O25/N25-1,"-")</f>
        <v>-0.16119661912734751</v>
      </c>
      <c r="Q25" s="175">
        <f t="shared" si="9"/>
        <v>-7.6858183109848155E-2</v>
      </c>
      <c r="R25" s="161">
        <f>O25/O$9</f>
        <v>1.1810283370682481E-2</v>
      </c>
      <c r="S25" s="160">
        <v>46830</v>
      </c>
      <c r="T25" s="160">
        <v>97227</v>
      </c>
      <c r="U25" s="160">
        <v>68469</v>
      </c>
      <c r="V25" s="160">
        <v>54932</v>
      </c>
      <c r="W25" s="160">
        <v>43983</v>
      </c>
      <c r="X25" s="161">
        <f>IFERROR(W25/V25-1,"-")</f>
        <v>-0.19931915823199597</v>
      </c>
      <c r="Y25" s="175">
        <f t="shared" si="10"/>
        <v>-6.0794362588084572E-2</v>
      </c>
      <c r="Z25" s="161">
        <f t="shared" si="11"/>
        <v>1.812848883189877E-2</v>
      </c>
    </row>
    <row r="26" spans="1:26" x14ac:dyDescent="0.25">
      <c r="A26" s="158" t="s">
        <v>100</v>
      </c>
      <c r="B26" s="159" t="s">
        <v>100</v>
      </c>
      <c r="C26" s="160">
        <v>1167</v>
      </c>
      <c r="D26" s="160">
        <v>4534</v>
      </c>
      <c r="E26" s="160">
        <v>6601</v>
      </c>
      <c r="F26" s="160">
        <v>6222</v>
      </c>
      <c r="G26" s="160">
        <v>5327</v>
      </c>
      <c r="H26" s="161">
        <f>IFERROR(G26/F26-1,"-")</f>
        <v>-0.14384442301510769</v>
      </c>
      <c r="I26" s="175">
        <f t="shared" si="1"/>
        <v>3.5646958011996572</v>
      </c>
      <c r="J26" s="161">
        <f>G26/G$9</f>
        <v>7.0202026857843205E-3</v>
      </c>
      <c r="K26" s="160">
        <v>45099</v>
      </c>
      <c r="L26" s="160">
        <v>105466</v>
      </c>
      <c r="M26" s="160">
        <v>98991</v>
      </c>
      <c r="N26" s="160">
        <v>81688</v>
      </c>
      <c r="O26" s="160">
        <v>79054</v>
      </c>
      <c r="P26" s="161">
        <f>IFERROR(O26/N26-1,"-")</f>
        <v>-3.2244638135344283E-2</v>
      </c>
      <c r="Q26" s="175">
        <f t="shared" si="9"/>
        <v>0.75289917736535172</v>
      </c>
      <c r="R26" s="161">
        <f>O26/O$9</f>
        <v>2.2453228358086018E-2</v>
      </c>
      <c r="S26" s="160">
        <v>46266</v>
      </c>
      <c r="T26" s="160">
        <v>110000</v>
      </c>
      <c r="U26" s="160">
        <v>105592</v>
      </c>
      <c r="V26" s="160">
        <v>87910</v>
      </c>
      <c r="W26" s="160">
        <v>84381</v>
      </c>
      <c r="X26" s="161">
        <f>IFERROR(W26/V26-1,"-")</f>
        <v>-4.014332840404955E-2</v>
      </c>
      <c r="Y26" s="175">
        <f t="shared" si="10"/>
        <v>0.82382310984308127</v>
      </c>
      <c r="Z26" s="161">
        <f t="shared" si="11"/>
        <v>2.7957519355297358E-2</v>
      </c>
    </row>
    <row r="27" spans="1:26" x14ac:dyDescent="0.25">
      <c r="A27" s="1" t="s">
        <v>146</v>
      </c>
      <c r="B27" s="155" t="s">
        <v>107</v>
      </c>
      <c r="C27" s="156">
        <v>39899</v>
      </c>
      <c r="D27" s="156">
        <v>55994</v>
      </c>
      <c r="E27" s="156">
        <v>152576</v>
      </c>
      <c r="F27" s="156">
        <v>154035</v>
      </c>
      <c r="G27" s="156">
        <v>145169</v>
      </c>
      <c r="H27" s="157">
        <f>IFERROR(G27/F27-1,"-")</f>
        <v>-5.755834712889929E-2</v>
      </c>
      <c r="I27" s="174">
        <f t="shared" si="1"/>
        <v>2.6384119902754457</v>
      </c>
      <c r="J27" s="157">
        <f>G27/G$9</f>
        <v>0.19131139547449297</v>
      </c>
      <c r="K27" s="156">
        <v>308627</v>
      </c>
      <c r="L27" s="156">
        <v>489547</v>
      </c>
      <c r="M27" s="156">
        <v>1163992</v>
      </c>
      <c r="N27" s="156">
        <v>1246226</v>
      </c>
      <c r="O27" s="156">
        <v>1300356</v>
      </c>
      <c r="P27" s="157">
        <f>IFERROR(O27/N27-1,"-")</f>
        <v>4.3435139372794307E-2</v>
      </c>
      <c r="Q27" s="174">
        <f t="shared" si="9"/>
        <v>3.2133578721239555</v>
      </c>
      <c r="R27" s="157">
        <f>O27/O$9</f>
        <v>0.36933223132045567</v>
      </c>
      <c r="S27" s="156">
        <v>348526</v>
      </c>
      <c r="T27" s="156">
        <v>545541</v>
      </c>
      <c r="U27" s="156">
        <v>1316568</v>
      </c>
      <c r="V27" s="156">
        <v>1400261</v>
      </c>
      <c r="W27" s="156">
        <v>1445525</v>
      </c>
      <c r="X27" s="157">
        <f>IFERROR(W27/V27-1,"-")</f>
        <v>3.232540219287694E-2</v>
      </c>
      <c r="Y27" s="174">
        <f t="shared" si="10"/>
        <v>3.1475384906721446</v>
      </c>
      <c r="Z27" s="157">
        <f t="shared" si="11"/>
        <v>0.34858678065161314</v>
      </c>
    </row>
    <row r="28" spans="1:26" x14ac:dyDescent="0.25">
      <c r="A28" s="158" t="s">
        <v>110</v>
      </c>
      <c r="B28" s="159" t="s">
        <v>110</v>
      </c>
      <c r="C28" s="160">
        <v>14793</v>
      </c>
      <c r="D28" s="160">
        <v>16270</v>
      </c>
      <c r="E28" s="160">
        <v>66823</v>
      </c>
      <c r="F28" s="160">
        <v>69319</v>
      </c>
      <c r="G28" s="160">
        <v>63618</v>
      </c>
      <c r="H28" s="161">
        <f t="shared" ref="H28:H35" si="12">IFERROR(G28/F28-1,"-")</f>
        <v>-8.2242963689608928E-2</v>
      </c>
      <c r="I28" s="175">
        <f t="shared" si="1"/>
        <v>3.3005475562766176</v>
      </c>
      <c r="J28" s="161">
        <f t="shared" ref="J28:J35" si="13">G28/G$9</f>
        <v>8.383916922549782E-2</v>
      </c>
      <c r="K28" s="160">
        <v>128801</v>
      </c>
      <c r="L28" s="160">
        <v>159037</v>
      </c>
      <c r="M28" s="160">
        <v>590382</v>
      </c>
      <c r="N28" s="160">
        <v>640574</v>
      </c>
      <c r="O28" s="160">
        <v>669764</v>
      </c>
      <c r="P28" s="161">
        <f t="shared" ref="P28:P35" si="14">IFERROR(O28/N28-1,"-")</f>
        <v>4.5568505746408583E-2</v>
      </c>
      <c r="Q28" s="175">
        <f t="shared" si="9"/>
        <v>4.1999906833021479</v>
      </c>
      <c r="R28" s="161">
        <f t="shared" ref="R28:R35" si="15">O28/O$9</f>
        <v>0.19022900850083646</v>
      </c>
      <c r="S28" s="160">
        <v>143594</v>
      </c>
      <c r="T28" s="160">
        <v>175307</v>
      </c>
      <c r="U28" s="160">
        <v>657205</v>
      </c>
      <c r="V28" s="160">
        <v>709893</v>
      </c>
      <c r="W28" s="160">
        <v>733382</v>
      </c>
      <c r="X28" s="161">
        <f t="shared" ref="X28:X35" si="16">IFERROR(W28/V28-1,"-")</f>
        <v>3.3088085105783538E-2</v>
      </c>
      <c r="Y28" s="175">
        <f t="shared" si="10"/>
        <v>4.1073303898491584</v>
      </c>
      <c r="Z28" s="161">
        <f t="shared" si="11"/>
        <v>0.17400770425693424</v>
      </c>
    </row>
    <row r="29" spans="1:26" x14ac:dyDescent="0.25">
      <c r="A29" s="158" t="s">
        <v>113</v>
      </c>
      <c r="B29" s="159" t="s">
        <v>113</v>
      </c>
      <c r="C29" s="160">
        <v>7836</v>
      </c>
      <c r="D29" s="160">
        <v>14336</v>
      </c>
      <c r="E29" s="160">
        <v>27397</v>
      </c>
      <c r="F29" s="160">
        <v>30224</v>
      </c>
      <c r="G29" s="160">
        <v>29376</v>
      </c>
      <c r="H29" s="161">
        <f t="shared" si="12"/>
        <v>-2.8057173107464251E-2</v>
      </c>
      <c r="I29" s="175">
        <f t="shared" si="1"/>
        <v>2.7488514548238898</v>
      </c>
      <c r="J29" s="161">
        <f t="shared" si="13"/>
        <v>3.8713248375746231E-2</v>
      </c>
      <c r="K29" s="160">
        <v>41673</v>
      </c>
      <c r="L29" s="160">
        <v>81095</v>
      </c>
      <c r="M29" s="160">
        <v>128496</v>
      </c>
      <c r="N29" s="160">
        <v>137331</v>
      </c>
      <c r="O29" s="160">
        <v>137486</v>
      </c>
      <c r="P29" s="161">
        <f t="shared" si="14"/>
        <v>1.1286599529602981E-3</v>
      </c>
      <c r="Q29" s="175">
        <f t="shared" si="9"/>
        <v>2.2991625272958509</v>
      </c>
      <c r="R29" s="161">
        <f t="shared" si="15"/>
        <v>3.9049315076274627E-2</v>
      </c>
      <c r="S29" s="160">
        <v>49509</v>
      </c>
      <c r="T29" s="160">
        <v>95431</v>
      </c>
      <c r="U29" s="160">
        <v>155893</v>
      </c>
      <c r="V29" s="160">
        <v>167555</v>
      </c>
      <c r="W29" s="160">
        <v>166862</v>
      </c>
      <c r="X29" s="161">
        <f t="shared" si="16"/>
        <v>-4.1359553579422004E-3</v>
      </c>
      <c r="Y29" s="175">
        <f t="shared" si="10"/>
        <v>2.3703367064574117</v>
      </c>
      <c r="Z29" s="161">
        <f t="shared" si="11"/>
        <v>4.1275679642921538E-2</v>
      </c>
    </row>
    <row r="30" spans="1:26" x14ac:dyDescent="0.25">
      <c r="A30" s="158" t="s">
        <v>116</v>
      </c>
      <c r="B30" s="159" t="s">
        <v>116</v>
      </c>
      <c r="C30" s="160">
        <v>3230</v>
      </c>
      <c r="D30" s="160">
        <v>4987</v>
      </c>
      <c r="E30" s="160">
        <v>4132</v>
      </c>
      <c r="F30" s="160">
        <v>2982</v>
      </c>
      <c r="G30" s="160">
        <v>3034</v>
      </c>
      <c r="H30" s="161">
        <f t="shared" si="12"/>
        <v>1.7437961099932897E-2</v>
      </c>
      <c r="I30" s="175">
        <f t="shared" si="1"/>
        <v>-6.0681114551083604E-2</v>
      </c>
      <c r="J30" s="161">
        <f t="shared" si="13"/>
        <v>3.9983658623370805E-3</v>
      </c>
      <c r="K30" s="160">
        <v>13936</v>
      </c>
      <c r="L30" s="160">
        <v>30800</v>
      </c>
      <c r="M30" s="160">
        <v>48228</v>
      </c>
      <c r="N30" s="160">
        <v>43489</v>
      </c>
      <c r="O30" s="160">
        <v>39137</v>
      </c>
      <c r="P30" s="161">
        <f t="shared" si="14"/>
        <v>-0.10007128239324892</v>
      </c>
      <c r="Q30" s="175">
        <f t="shared" si="9"/>
        <v>1.8083381171067736</v>
      </c>
      <c r="R30" s="161">
        <f t="shared" si="15"/>
        <v>1.1115844843403402E-2</v>
      </c>
      <c r="S30" s="160">
        <v>17166</v>
      </c>
      <c r="T30" s="160">
        <v>35787</v>
      </c>
      <c r="U30" s="160">
        <v>52360</v>
      </c>
      <c r="V30" s="160">
        <v>46471</v>
      </c>
      <c r="W30" s="160">
        <v>42171</v>
      </c>
      <c r="X30" s="161">
        <f t="shared" si="16"/>
        <v>-9.2530825676228168E-2</v>
      </c>
      <c r="Y30" s="175">
        <f t="shared" si="10"/>
        <v>1.4566585110101364</v>
      </c>
      <c r="Z30" s="161">
        <f t="shared" si="11"/>
        <v>1.3863320265203516E-2</v>
      </c>
    </row>
    <row r="31" spans="1:26" x14ac:dyDescent="0.25">
      <c r="A31" s="158" t="s">
        <v>123</v>
      </c>
      <c r="B31" s="159" t="s">
        <v>123</v>
      </c>
      <c r="C31" s="160">
        <v>1736</v>
      </c>
      <c r="D31" s="160">
        <v>3938</v>
      </c>
      <c r="E31" s="160">
        <v>7950</v>
      </c>
      <c r="F31" s="160">
        <v>4040</v>
      </c>
      <c r="G31" s="160">
        <v>3255</v>
      </c>
      <c r="H31" s="161">
        <f t="shared" si="12"/>
        <v>-0.19430693069306926</v>
      </c>
      <c r="I31" s="175">
        <f t="shared" si="1"/>
        <v>0.875</v>
      </c>
      <c r="J31" s="161">
        <f t="shared" si="13"/>
        <v>4.2896113651638753E-3</v>
      </c>
      <c r="K31" s="160">
        <v>12314</v>
      </c>
      <c r="L31" s="160">
        <v>32115</v>
      </c>
      <c r="M31" s="160">
        <v>56445</v>
      </c>
      <c r="N31" s="160">
        <v>53434</v>
      </c>
      <c r="O31" s="160">
        <v>57796</v>
      </c>
      <c r="P31" s="161">
        <f t="shared" si="14"/>
        <v>8.1633416925553037E-2</v>
      </c>
      <c r="Q31" s="175">
        <f t="shared" si="9"/>
        <v>3.6935195712197499</v>
      </c>
      <c r="R31" s="161">
        <f t="shared" si="15"/>
        <v>1.6415447493914787E-2</v>
      </c>
      <c r="S31" s="160">
        <v>14050</v>
      </c>
      <c r="T31" s="160">
        <v>36053</v>
      </c>
      <c r="U31" s="160">
        <v>64395</v>
      </c>
      <c r="V31" s="160">
        <v>57474</v>
      </c>
      <c r="W31" s="160">
        <v>61051</v>
      </c>
      <c r="X31" s="161">
        <f t="shared" si="16"/>
        <v>6.2236837526533639E-2</v>
      </c>
      <c r="Y31" s="175">
        <f t="shared" si="10"/>
        <v>3.3452669039145908</v>
      </c>
      <c r="Z31" s="161">
        <f t="shared" si="11"/>
        <v>1.7049818725702454E-2</v>
      </c>
    </row>
    <row r="32" spans="1:26" x14ac:dyDescent="0.25">
      <c r="A32" s="158" t="s">
        <v>119</v>
      </c>
      <c r="B32" s="159" t="s">
        <v>119</v>
      </c>
      <c r="C32" s="160">
        <v>1403</v>
      </c>
      <c r="D32" s="160">
        <v>2232</v>
      </c>
      <c r="E32" s="160">
        <v>4497</v>
      </c>
      <c r="F32" s="160">
        <v>3231</v>
      </c>
      <c r="G32" s="160">
        <v>2567</v>
      </c>
      <c r="H32" s="161">
        <f t="shared" si="12"/>
        <v>-0.20550913030021667</v>
      </c>
      <c r="I32" s="175">
        <f t="shared" si="1"/>
        <v>0.8296507483962936</v>
      </c>
      <c r="J32" s="161">
        <f t="shared" si="13"/>
        <v>3.3829285328343065E-3</v>
      </c>
      <c r="K32" s="160">
        <v>25064</v>
      </c>
      <c r="L32" s="160">
        <v>46414</v>
      </c>
      <c r="M32" s="160">
        <v>73182</v>
      </c>
      <c r="N32" s="160">
        <v>71382</v>
      </c>
      <c r="O32" s="160">
        <v>73828</v>
      </c>
      <c r="P32" s="161">
        <f t="shared" si="14"/>
        <v>3.4266341654758836E-2</v>
      </c>
      <c r="Q32" s="175">
        <f t="shared" si="9"/>
        <v>1.9455793169486117</v>
      </c>
      <c r="R32" s="161">
        <f t="shared" si="15"/>
        <v>2.0968919260515275E-2</v>
      </c>
      <c r="S32" s="160">
        <v>26467</v>
      </c>
      <c r="T32" s="160">
        <v>48646</v>
      </c>
      <c r="U32" s="160">
        <v>77679</v>
      </c>
      <c r="V32" s="160">
        <v>74613</v>
      </c>
      <c r="W32" s="160">
        <v>76395</v>
      </c>
      <c r="X32" s="161">
        <f t="shared" si="16"/>
        <v>2.3883237505528454E-2</v>
      </c>
      <c r="Y32" s="175">
        <f t="shared" si="10"/>
        <v>1.8864246042241279</v>
      </c>
      <c r="Z32" s="161">
        <f t="shared" si="11"/>
        <v>2.0567014035155536E-2</v>
      </c>
    </row>
    <row r="33" spans="1:26" x14ac:dyDescent="0.25">
      <c r="A33" s="158" t="s">
        <v>128</v>
      </c>
      <c r="B33" s="159" t="s">
        <v>128</v>
      </c>
      <c r="C33" s="160">
        <v>1376</v>
      </c>
      <c r="D33" s="160">
        <v>590</v>
      </c>
      <c r="E33" s="160">
        <v>1708</v>
      </c>
      <c r="F33" s="160">
        <v>2116</v>
      </c>
      <c r="G33" s="160">
        <v>2577</v>
      </c>
      <c r="H33" s="161">
        <f t="shared" si="12"/>
        <v>0.21786389413988649</v>
      </c>
      <c r="I33" s="175">
        <f t="shared" si="1"/>
        <v>0.87281976744186052</v>
      </c>
      <c r="J33" s="161">
        <f t="shared" si="13"/>
        <v>3.3961070623739803E-3</v>
      </c>
      <c r="K33" s="160">
        <v>8223</v>
      </c>
      <c r="L33" s="160">
        <v>5697</v>
      </c>
      <c r="M33" s="160">
        <v>18357</v>
      </c>
      <c r="N33" s="160">
        <v>18861</v>
      </c>
      <c r="O33" s="160">
        <v>18273</v>
      </c>
      <c r="P33" s="161">
        <f t="shared" si="14"/>
        <v>-3.1175441386989022E-2</v>
      </c>
      <c r="Q33" s="175">
        <f t="shared" si="9"/>
        <v>1.2221816855162349</v>
      </c>
      <c r="R33" s="161">
        <f t="shared" si="15"/>
        <v>5.1899694106219271E-3</v>
      </c>
      <c r="S33" s="160">
        <v>9599</v>
      </c>
      <c r="T33" s="160">
        <v>6287</v>
      </c>
      <c r="U33" s="160">
        <v>20065</v>
      </c>
      <c r="V33" s="160">
        <v>20977</v>
      </c>
      <c r="W33" s="160">
        <v>20850</v>
      </c>
      <c r="X33" s="161">
        <f t="shared" si="16"/>
        <v>-6.054249892739616E-3</v>
      </c>
      <c r="Y33" s="175">
        <f t="shared" si="10"/>
        <v>1.1721012605479739</v>
      </c>
      <c r="Z33" s="161">
        <f t="shared" si="11"/>
        <v>5.3125958961288879E-3</v>
      </c>
    </row>
    <row r="34" spans="1:26" x14ac:dyDescent="0.25">
      <c r="A34" s="158" t="s">
        <v>131</v>
      </c>
      <c r="B34" s="159" t="s">
        <v>131</v>
      </c>
      <c r="C34" s="160">
        <v>669</v>
      </c>
      <c r="D34" s="160">
        <v>195</v>
      </c>
      <c r="E34" s="160">
        <v>794</v>
      </c>
      <c r="F34" s="160">
        <v>833</v>
      </c>
      <c r="G34" s="160">
        <v>620</v>
      </c>
      <c r="H34" s="161">
        <f t="shared" si="12"/>
        <v>-0.25570228091236491</v>
      </c>
      <c r="I34" s="175">
        <f t="shared" si="1"/>
        <v>-7.3243647234678577E-2</v>
      </c>
      <c r="J34" s="161">
        <f t="shared" si="13"/>
        <v>8.1706883145978568E-4</v>
      </c>
      <c r="K34" s="160">
        <v>10880</v>
      </c>
      <c r="L34" s="160">
        <v>4211</v>
      </c>
      <c r="M34" s="160">
        <v>16482</v>
      </c>
      <c r="N34" s="160">
        <v>21199</v>
      </c>
      <c r="O34" s="160">
        <v>19378</v>
      </c>
      <c r="P34" s="161">
        <f t="shared" si="14"/>
        <v>-8.59002783150149E-2</v>
      </c>
      <c r="Q34" s="175">
        <f t="shared" si="9"/>
        <v>0.78106617647058818</v>
      </c>
      <c r="R34" s="161">
        <f t="shared" si="15"/>
        <v>5.5038158616008154E-3</v>
      </c>
      <c r="S34" s="160">
        <v>11549</v>
      </c>
      <c r="T34" s="160">
        <v>4406</v>
      </c>
      <c r="U34" s="160">
        <v>17276</v>
      </c>
      <c r="V34" s="160">
        <v>22032</v>
      </c>
      <c r="W34" s="160">
        <v>19998</v>
      </c>
      <c r="X34" s="161">
        <f t="shared" si="16"/>
        <v>-9.2320261437908502E-2</v>
      </c>
      <c r="Y34" s="175">
        <f t="shared" si="10"/>
        <v>0.73157849164429822</v>
      </c>
      <c r="Z34" s="161">
        <f t="shared" si="11"/>
        <v>4.5741543334922828E-3</v>
      </c>
    </row>
    <row r="35" spans="1:26" x14ac:dyDescent="0.25">
      <c r="A35" s="163" t="s">
        <v>145</v>
      </c>
      <c r="B35" s="164" t="s">
        <v>145</v>
      </c>
      <c r="C35" s="165">
        <f>C27-SUM(C28:C34)</f>
        <v>8856</v>
      </c>
      <c r="D35" s="165">
        <f>D27-SUM(D28:D34)</f>
        <v>13446</v>
      </c>
      <c r="E35" s="165">
        <f>E27-SUM(E28:E34)</f>
        <v>39275</v>
      </c>
      <c r="F35" s="165">
        <f>F27-SUM(F28:F34)</f>
        <v>41290</v>
      </c>
      <c r="G35" s="165">
        <f>G27-SUM(G28:G34)</f>
        <v>40122</v>
      </c>
      <c r="H35" s="166">
        <f t="shared" si="12"/>
        <v>-2.8287720997820287E-2</v>
      </c>
      <c r="I35" s="176">
        <f t="shared" si="1"/>
        <v>3.5304878048780486</v>
      </c>
      <c r="J35" s="166">
        <f t="shared" si="13"/>
        <v>5.2874896219079877E-2</v>
      </c>
      <c r="K35" s="165">
        <f>K27-SUM(K28:K34)</f>
        <v>67736</v>
      </c>
      <c r="L35" s="165">
        <f>L27-SUM(L28:L34)</f>
        <v>130178</v>
      </c>
      <c r="M35" s="165">
        <f>M27-SUM(M28:M34)</f>
        <v>232420</v>
      </c>
      <c r="N35" s="165">
        <f>N27-SUM(N28:N34)</f>
        <v>259956</v>
      </c>
      <c r="O35" s="165">
        <f>O27-SUM(O28:O34)</f>
        <v>284694</v>
      </c>
      <c r="P35" s="166">
        <f t="shared" si="14"/>
        <v>9.5162258228315588E-2</v>
      </c>
      <c r="Q35" s="176">
        <f t="shared" si="9"/>
        <v>3.2029939766150939</v>
      </c>
      <c r="R35" s="166">
        <f t="shared" si="15"/>
        <v>8.0859910873288407E-2</v>
      </c>
      <c r="S35" s="165">
        <f>S27-SUM(S28:S34)</f>
        <v>76592</v>
      </c>
      <c r="T35" s="165">
        <f>T27-SUM(T28:T34)</f>
        <v>143624</v>
      </c>
      <c r="U35" s="165">
        <f>U27-SUM(U28:U34)</f>
        <v>271695</v>
      </c>
      <c r="V35" s="165">
        <f>V27-SUM(V28:V34)</f>
        <v>301246</v>
      </c>
      <c r="W35" s="165">
        <f>W27-SUM(W28:W34)</f>
        <v>324816</v>
      </c>
      <c r="X35" s="166">
        <f t="shared" si="16"/>
        <v>7.8241702794394019E-2</v>
      </c>
      <c r="Y35" s="176">
        <f t="shared" si="10"/>
        <v>3.2408606642991433</v>
      </c>
      <c r="Z35" s="166">
        <f t="shared" si="11"/>
        <v>7.1936493496074658E-2</v>
      </c>
    </row>
    <row r="36" spans="1:26" x14ac:dyDescent="0.25">
      <c r="A36" s="1"/>
      <c r="B36" s="151" t="s">
        <v>45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x14ac:dyDescent="0.25">
      <c r="A37" s="1" t="s">
        <v>0</v>
      </c>
      <c r="B37" s="152" t="s">
        <v>68</v>
      </c>
      <c r="C37" s="172">
        <f>C38+C41</f>
        <v>54285</v>
      </c>
      <c r="D37" s="172">
        <f>D38+D41</f>
        <v>50672</v>
      </c>
      <c r="E37" s="172">
        <f>E38+E41</f>
        <v>179190</v>
      </c>
      <c r="F37" s="172">
        <f>F38+F41</f>
        <v>201287</v>
      </c>
      <c r="G37" s="172">
        <f>G38+G41</f>
        <v>210210</v>
      </c>
      <c r="H37" s="173">
        <f>IFERROR(G37/F37-1,"-")</f>
        <v>4.432973813510066E-2</v>
      </c>
      <c r="I37" s="173">
        <f t="shared" si="1"/>
        <v>2.8723404255319149</v>
      </c>
      <c r="J37" s="173">
        <f>G37/G$9</f>
        <v>0.2770258694534864</v>
      </c>
      <c r="K37" s="172">
        <f>K38+K41</f>
        <v>151994</v>
      </c>
      <c r="L37" s="172">
        <f>L38+L41</f>
        <v>206077</v>
      </c>
      <c r="M37" s="172">
        <f>M38+M41</f>
        <v>573367</v>
      </c>
      <c r="N37" s="172">
        <f>N38+N41</f>
        <v>609226</v>
      </c>
      <c r="O37" s="172">
        <f>O38+O41</f>
        <v>651257</v>
      </c>
      <c r="P37" s="173">
        <f>IFERROR(O37/N37-1,"-")</f>
        <v>6.8990817857412567E-2</v>
      </c>
      <c r="Q37" s="173">
        <f t="shared" si="9"/>
        <v>3.2847546613682121</v>
      </c>
      <c r="R37" s="173">
        <f>O37/O$9</f>
        <v>0.18497257748883075</v>
      </c>
      <c r="S37" s="172">
        <f>S38+S41</f>
        <v>206279</v>
      </c>
      <c r="T37" s="172">
        <f>T38+T41</f>
        <v>256749</v>
      </c>
      <c r="U37" s="172">
        <f>U38+U41</f>
        <v>752557</v>
      </c>
      <c r="V37" s="172">
        <f>V38+V41</f>
        <v>810513</v>
      </c>
      <c r="W37" s="172">
        <f>W38+W41</f>
        <v>861467</v>
      </c>
      <c r="X37" s="173">
        <f>IFERROR(W37/V37-1,"-")</f>
        <v>6.2866357479768986E-2</v>
      </c>
      <c r="Y37" s="173">
        <f t="shared" si="10"/>
        <v>3.1762224947764919</v>
      </c>
      <c r="Z37" s="173">
        <f t="shared" ref="Z37:Z49" si="17">U37/U$9</f>
        <v>0.19925398603553787</v>
      </c>
    </row>
    <row r="38" spans="1:26" x14ac:dyDescent="0.25">
      <c r="A38" s="1" t="s">
        <v>96</v>
      </c>
      <c r="B38" s="155" t="s">
        <v>97</v>
      </c>
      <c r="C38" s="156">
        <v>5529</v>
      </c>
      <c r="D38" s="156">
        <v>6062</v>
      </c>
      <c r="E38" s="156">
        <v>22234</v>
      </c>
      <c r="F38" s="156">
        <v>28331</v>
      </c>
      <c r="G38" s="156">
        <v>31527</v>
      </c>
      <c r="H38" s="157">
        <f>IFERROR(G38/F38-1,"-")</f>
        <v>0.11280929017683805</v>
      </c>
      <c r="I38" s="174">
        <f t="shared" si="1"/>
        <v>4.7021161150298427</v>
      </c>
      <c r="J38" s="157">
        <f>G38/G$9</f>
        <v>4.1547950079730105E-2</v>
      </c>
      <c r="K38" s="156">
        <v>19247</v>
      </c>
      <c r="L38" s="156">
        <v>33772</v>
      </c>
      <c r="M38" s="156">
        <v>60854</v>
      </c>
      <c r="N38" s="156">
        <v>52810</v>
      </c>
      <c r="O38" s="156">
        <v>49280</v>
      </c>
      <c r="P38" s="157">
        <f>IFERROR(O38/N38-1,"-")</f>
        <v>-6.6843400871047121E-2</v>
      </c>
      <c r="Q38" s="174">
        <f t="shared" si="9"/>
        <v>1.5603990232243987</v>
      </c>
      <c r="R38" s="157">
        <f>O38/O$9</f>
        <v>1.3996699641845814E-2</v>
      </c>
      <c r="S38" s="156">
        <v>24776</v>
      </c>
      <c r="T38" s="156">
        <v>39834</v>
      </c>
      <c r="U38" s="156">
        <v>83088</v>
      </c>
      <c r="V38" s="156">
        <v>81141</v>
      </c>
      <c r="W38" s="156">
        <v>80807</v>
      </c>
      <c r="X38" s="157">
        <f>IFERROR(W38/V38-1,"-")</f>
        <v>-4.1162913939931656E-3</v>
      </c>
      <c r="Y38" s="174">
        <f t="shared" si="10"/>
        <v>2.2615030674846626</v>
      </c>
      <c r="Z38" s="157">
        <f t="shared" si="17"/>
        <v>2.1999151149641516E-2</v>
      </c>
    </row>
    <row r="39" spans="1:26" x14ac:dyDescent="0.25">
      <c r="A39" s="158" t="s">
        <v>103</v>
      </c>
      <c r="B39" s="159" t="s">
        <v>103</v>
      </c>
      <c r="C39" s="160">
        <v>2180</v>
      </c>
      <c r="D39" s="160">
        <v>4351</v>
      </c>
      <c r="E39" s="160">
        <v>9363</v>
      </c>
      <c r="F39" s="160">
        <v>15562</v>
      </c>
      <c r="G39" s="160">
        <v>21291</v>
      </c>
      <c r="H39" s="161">
        <f>IFERROR(G39/F39-1,"-")</f>
        <v>0.36814034185837285</v>
      </c>
      <c r="I39" s="175">
        <f t="shared" si="1"/>
        <v>8.7665137614678894</v>
      </c>
      <c r="J39" s="161">
        <f>G39/G$9</f>
        <v>2.8058407242919834E-2</v>
      </c>
      <c r="K39" s="160">
        <v>1767</v>
      </c>
      <c r="L39" s="160">
        <v>4726</v>
      </c>
      <c r="M39" s="160">
        <v>9315</v>
      </c>
      <c r="N39" s="160">
        <v>13363</v>
      </c>
      <c r="O39" s="160">
        <v>10110</v>
      </c>
      <c r="P39" s="161">
        <f>IFERROR(O39/N39-1,"-")</f>
        <v>-0.24343336077228173</v>
      </c>
      <c r="Q39" s="175">
        <f t="shared" si="9"/>
        <v>4.7215619694397279</v>
      </c>
      <c r="R39" s="161">
        <f>O39/O$9</f>
        <v>2.8714820085036768E-3</v>
      </c>
      <c r="S39" s="160">
        <v>3947</v>
      </c>
      <c r="T39" s="160">
        <v>9077</v>
      </c>
      <c r="U39" s="160">
        <v>18678</v>
      </c>
      <c r="V39" s="160">
        <v>28925</v>
      </c>
      <c r="W39" s="160">
        <v>31401</v>
      </c>
      <c r="X39" s="161">
        <f>IFERROR(W39/V39-1,"-")</f>
        <v>8.5600691443388E-2</v>
      </c>
      <c r="Y39" s="175">
        <f t="shared" si="10"/>
        <v>6.9556625285026605</v>
      </c>
      <c r="Z39" s="161">
        <f t="shared" si="17"/>
        <v>4.945360884520078E-3</v>
      </c>
    </row>
    <row r="40" spans="1:26" x14ac:dyDescent="0.25">
      <c r="A40" s="158" t="s">
        <v>100</v>
      </c>
      <c r="B40" s="159" t="s">
        <v>100</v>
      </c>
      <c r="C40" s="160">
        <v>3349</v>
      </c>
      <c r="D40" s="160">
        <v>1711</v>
      </c>
      <c r="E40" s="160">
        <v>12871</v>
      </c>
      <c r="F40" s="160">
        <v>12769</v>
      </c>
      <c r="G40" s="160">
        <v>10236</v>
      </c>
      <c r="H40" s="161">
        <f>IFERROR(G40/F40-1,"-")</f>
        <v>-0.19837105489858253</v>
      </c>
      <c r="I40" s="175">
        <f t="shared" si="1"/>
        <v>2.0564347566437742</v>
      </c>
      <c r="J40" s="161">
        <f>G40/G$9</f>
        <v>1.3489542836810269E-2</v>
      </c>
      <c r="K40" s="160">
        <v>17480</v>
      </c>
      <c r="L40" s="160">
        <v>29046</v>
      </c>
      <c r="M40" s="160">
        <v>51539</v>
      </c>
      <c r="N40" s="160">
        <v>39447</v>
      </c>
      <c r="O40" s="160">
        <v>39170</v>
      </c>
      <c r="P40" s="161">
        <f>IFERROR(O40/N40-1,"-")</f>
        <v>-7.0220802595888365E-3</v>
      </c>
      <c r="Q40" s="175">
        <f t="shared" si="9"/>
        <v>1.2408466819221968</v>
      </c>
      <c r="R40" s="161">
        <f>O40/O$9</f>
        <v>1.1125217633342139E-2</v>
      </c>
      <c r="S40" s="160">
        <v>20829</v>
      </c>
      <c r="T40" s="160">
        <v>30757</v>
      </c>
      <c r="U40" s="160">
        <v>64410</v>
      </c>
      <c r="V40" s="160">
        <v>52216</v>
      </c>
      <c r="W40" s="160">
        <v>49406</v>
      </c>
      <c r="X40" s="161">
        <f>IFERROR(W40/V40-1,"-")</f>
        <v>-5.3814922629079165E-2</v>
      </c>
      <c r="Y40" s="175">
        <f t="shared" si="10"/>
        <v>1.3719813721254019</v>
      </c>
      <c r="Z40" s="161">
        <f t="shared" si="17"/>
        <v>1.7053790265121438E-2</v>
      </c>
    </row>
    <row r="41" spans="1:26" x14ac:dyDescent="0.25">
      <c r="A41" s="1" t="s">
        <v>146</v>
      </c>
      <c r="B41" s="155" t="s">
        <v>107</v>
      </c>
      <c r="C41" s="156">
        <v>48756</v>
      </c>
      <c r="D41" s="156">
        <v>44610</v>
      </c>
      <c r="E41" s="156">
        <v>156956</v>
      </c>
      <c r="F41" s="156">
        <v>172956</v>
      </c>
      <c r="G41" s="156">
        <v>178683</v>
      </c>
      <c r="H41" s="157">
        <f>IFERROR(G41/F41-1,"-")</f>
        <v>3.3112467910913823E-2</v>
      </c>
      <c r="I41" s="174">
        <f t="shared" si="1"/>
        <v>2.6648412503076546</v>
      </c>
      <c r="J41" s="157">
        <f>G41/G$9</f>
        <v>0.23547791937375628</v>
      </c>
      <c r="K41" s="156">
        <v>132747</v>
      </c>
      <c r="L41" s="156">
        <v>172305</v>
      </c>
      <c r="M41" s="156">
        <v>512513</v>
      </c>
      <c r="N41" s="156">
        <v>556416</v>
      </c>
      <c r="O41" s="156">
        <v>601977</v>
      </c>
      <c r="P41" s="157">
        <f>IFERROR(O41/N41-1,"-")</f>
        <v>8.1882979641131781E-2</v>
      </c>
      <c r="Q41" s="174">
        <f t="shared" si="9"/>
        <v>3.5347691473253633</v>
      </c>
      <c r="R41" s="157">
        <f>O41/O$9</f>
        <v>0.17097587784698495</v>
      </c>
      <c r="S41" s="156">
        <v>181503</v>
      </c>
      <c r="T41" s="156">
        <v>216915</v>
      </c>
      <c r="U41" s="156">
        <v>669469</v>
      </c>
      <c r="V41" s="156">
        <v>729372</v>
      </c>
      <c r="W41" s="156">
        <v>780660</v>
      </c>
      <c r="X41" s="157">
        <f>IFERROR(W41/V41-1,"-")</f>
        <v>7.0318027015021212E-2</v>
      </c>
      <c r="Y41" s="174">
        <f t="shared" si="10"/>
        <v>3.3010859324639261</v>
      </c>
      <c r="Z41" s="157">
        <f t="shared" si="17"/>
        <v>0.17725483488589636</v>
      </c>
    </row>
    <row r="42" spans="1:26" x14ac:dyDescent="0.25">
      <c r="A42" s="158" t="s">
        <v>110</v>
      </c>
      <c r="B42" s="159" t="s">
        <v>110</v>
      </c>
      <c r="C42" s="160">
        <v>24960</v>
      </c>
      <c r="D42" s="160">
        <v>17021</v>
      </c>
      <c r="E42" s="160">
        <v>75160</v>
      </c>
      <c r="F42" s="160">
        <v>74709</v>
      </c>
      <c r="G42" s="160">
        <v>75962</v>
      </c>
      <c r="H42" s="161">
        <f t="shared" ref="H42:H49" si="18">IFERROR(G42/F42-1,"-")</f>
        <v>1.6771741021831321E-2</v>
      </c>
      <c r="I42" s="175">
        <f t="shared" si="1"/>
        <v>2.0433493589743588</v>
      </c>
      <c r="J42" s="161">
        <f t="shared" ref="J42:J49" si="19">G42/G$9</f>
        <v>0.10010674608927136</v>
      </c>
      <c r="K42" s="160">
        <v>63301</v>
      </c>
      <c r="L42" s="160">
        <v>63769</v>
      </c>
      <c r="M42" s="160">
        <v>269103</v>
      </c>
      <c r="N42" s="160">
        <v>299592</v>
      </c>
      <c r="O42" s="160">
        <v>337098</v>
      </c>
      <c r="P42" s="161">
        <f t="shared" ref="P42:P49" si="20">IFERROR(O42/N42-1,"-")</f>
        <v>0.12519025875190248</v>
      </c>
      <c r="Q42" s="175">
        <f t="shared" si="9"/>
        <v>4.3253187153441495</v>
      </c>
      <c r="R42" s="161">
        <f t="shared" ref="R42:R49" si="21">O42/O$9</f>
        <v>9.574390129600123E-2</v>
      </c>
      <c r="S42" s="160">
        <v>88261</v>
      </c>
      <c r="T42" s="160">
        <v>80790</v>
      </c>
      <c r="U42" s="160">
        <v>344263</v>
      </c>
      <c r="V42" s="160">
        <v>374301</v>
      </c>
      <c r="W42" s="160">
        <v>413060</v>
      </c>
      <c r="X42" s="161">
        <f t="shared" ref="X42:X49" si="22">IFERROR(W42/V42-1,"-")</f>
        <v>0.10355035118794764</v>
      </c>
      <c r="Y42" s="175">
        <f t="shared" si="10"/>
        <v>3.6799832315518746</v>
      </c>
      <c r="Z42" s="161">
        <f t="shared" si="17"/>
        <v>9.1150271666534721E-2</v>
      </c>
    </row>
    <row r="43" spans="1:26" x14ac:dyDescent="0.25">
      <c r="A43" s="158" t="s">
        <v>113</v>
      </c>
      <c r="B43" s="159" t="s">
        <v>113</v>
      </c>
      <c r="C43" s="160">
        <v>3221</v>
      </c>
      <c r="D43" s="160">
        <v>2578</v>
      </c>
      <c r="E43" s="160">
        <v>7845</v>
      </c>
      <c r="F43" s="160">
        <v>10865</v>
      </c>
      <c r="G43" s="160">
        <v>11127</v>
      </c>
      <c r="H43" s="161">
        <f t="shared" si="18"/>
        <v>2.4114127933732243E-2</v>
      </c>
      <c r="I43" s="175">
        <f t="shared" si="1"/>
        <v>2.4545172306737038</v>
      </c>
      <c r="J43" s="161">
        <f t="shared" si="19"/>
        <v>1.4663749818795219E-2</v>
      </c>
      <c r="K43" s="160">
        <v>7570</v>
      </c>
      <c r="L43" s="160">
        <v>10918</v>
      </c>
      <c r="M43" s="160">
        <v>19949</v>
      </c>
      <c r="N43" s="160">
        <v>22563</v>
      </c>
      <c r="O43" s="160">
        <v>20333</v>
      </c>
      <c r="P43" s="161">
        <f t="shared" si="20"/>
        <v>-9.883437486149893E-2</v>
      </c>
      <c r="Q43" s="175">
        <f t="shared" si="9"/>
        <v>1.6859973579920742</v>
      </c>
      <c r="R43" s="161">
        <f t="shared" si="21"/>
        <v>5.775058721949086E-3</v>
      </c>
      <c r="S43" s="160">
        <v>10791</v>
      </c>
      <c r="T43" s="160">
        <v>13496</v>
      </c>
      <c r="U43" s="160">
        <v>27794</v>
      </c>
      <c r="V43" s="160">
        <v>33428</v>
      </c>
      <c r="W43" s="160">
        <v>31460</v>
      </c>
      <c r="X43" s="161">
        <f t="shared" si="22"/>
        <v>-5.88728012444657E-2</v>
      </c>
      <c r="Y43" s="175">
        <f t="shared" si="10"/>
        <v>1.9153924566768605</v>
      </c>
      <c r="Z43" s="161">
        <f t="shared" si="17"/>
        <v>7.3589977740845403E-3</v>
      </c>
    </row>
    <row r="44" spans="1:26" x14ac:dyDescent="0.25">
      <c r="A44" s="158" t="s">
        <v>116</v>
      </c>
      <c r="B44" s="159" t="s">
        <v>116</v>
      </c>
      <c r="C44" s="160">
        <v>1995</v>
      </c>
      <c r="D44" s="160">
        <v>1781</v>
      </c>
      <c r="E44" s="160">
        <v>5675</v>
      </c>
      <c r="F44" s="160">
        <v>7865</v>
      </c>
      <c r="G44" s="160">
        <v>8232</v>
      </c>
      <c r="H44" s="161">
        <f t="shared" si="18"/>
        <v>4.6662428480610307E-2</v>
      </c>
      <c r="I44" s="175">
        <f t="shared" si="1"/>
        <v>3.1263157894736846</v>
      </c>
      <c r="J44" s="161">
        <f t="shared" si="19"/>
        <v>1.0848565517059606E-2</v>
      </c>
      <c r="K44" s="160">
        <v>3970</v>
      </c>
      <c r="L44" s="160">
        <v>8252</v>
      </c>
      <c r="M44" s="160">
        <v>12032</v>
      </c>
      <c r="N44" s="160">
        <v>11886</v>
      </c>
      <c r="O44" s="160">
        <v>11380</v>
      </c>
      <c r="P44" s="161">
        <f t="shared" si="20"/>
        <v>-4.2571092041056691E-2</v>
      </c>
      <c r="Q44" s="175">
        <f t="shared" si="9"/>
        <v>1.8664987405541562</v>
      </c>
      <c r="R44" s="161">
        <f t="shared" si="21"/>
        <v>3.2321924091762455E-3</v>
      </c>
      <c r="S44" s="160">
        <v>5965</v>
      </c>
      <c r="T44" s="160">
        <v>10033</v>
      </c>
      <c r="U44" s="160">
        <v>17707</v>
      </c>
      <c r="V44" s="160">
        <v>19751</v>
      </c>
      <c r="W44" s="160">
        <v>19612</v>
      </c>
      <c r="X44" s="161">
        <f t="shared" si="22"/>
        <v>-7.0376183484380794E-3</v>
      </c>
      <c r="Y44" s="175">
        <f t="shared" si="10"/>
        <v>2.2878457669740149</v>
      </c>
      <c r="Z44" s="161">
        <f t="shared" si="17"/>
        <v>4.688269899464451E-3</v>
      </c>
    </row>
    <row r="45" spans="1:26" x14ac:dyDescent="0.25">
      <c r="A45" s="158" t="s">
        <v>123</v>
      </c>
      <c r="B45" s="159" t="s">
        <v>123</v>
      </c>
      <c r="C45" s="160">
        <v>885</v>
      </c>
      <c r="D45" s="160">
        <v>1430</v>
      </c>
      <c r="E45" s="160">
        <v>3236</v>
      </c>
      <c r="F45" s="160">
        <v>3482</v>
      </c>
      <c r="G45" s="160">
        <v>3809</v>
      </c>
      <c r="H45" s="161">
        <f t="shared" si="18"/>
        <v>9.3911545089029325E-2</v>
      </c>
      <c r="I45" s="175">
        <f t="shared" si="1"/>
        <v>3.303954802259887</v>
      </c>
      <c r="J45" s="161">
        <f t="shared" si="19"/>
        <v>5.0197019016618126E-3</v>
      </c>
      <c r="K45" s="160">
        <v>6712</v>
      </c>
      <c r="L45" s="160">
        <v>13570</v>
      </c>
      <c r="M45" s="160">
        <v>27358</v>
      </c>
      <c r="N45" s="160">
        <v>26160</v>
      </c>
      <c r="O45" s="160">
        <v>28369</v>
      </c>
      <c r="P45" s="161">
        <f t="shared" si="20"/>
        <v>8.4441896024464835E-2</v>
      </c>
      <c r="Q45" s="175">
        <f t="shared" si="9"/>
        <v>3.2266090584028602</v>
      </c>
      <c r="R45" s="161">
        <f t="shared" si="21"/>
        <v>8.0574750840000792E-3</v>
      </c>
      <c r="S45" s="160">
        <v>7597</v>
      </c>
      <c r="T45" s="160">
        <v>15000</v>
      </c>
      <c r="U45" s="160">
        <v>30594</v>
      </c>
      <c r="V45" s="160">
        <v>29642</v>
      </c>
      <c r="W45" s="160">
        <v>32178</v>
      </c>
      <c r="X45" s="161">
        <f t="shared" si="22"/>
        <v>8.5554281087645956E-2</v>
      </c>
      <c r="Y45" s="175">
        <f t="shared" si="10"/>
        <v>3.2356193234171382</v>
      </c>
      <c r="Z45" s="161">
        <f t="shared" si="17"/>
        <v>8.100351798961734E-3</v>
      </c>
    </row>
    <row r="46" spans="1:26" x14ac:dyDescent="0.25">
      <c r="A46" s="158" t="s">
        <v>119</v>
      </c>
      <c r="B46" s="159" t="s">
        <v>119</v>
      </c>
      <c r="C46" s="160">
        <v>1080</v>
      </c>
      <c r="D46" s="160">
        <v>722</v>
      </c>
      <c r="E46" s="160">
        <v>1778</v>
      </c>
      <c r="F46" s="160">
        <v>2269</v>
      </c>
      <c r="G46" s="160">
        <v>2413</v>
      </c>
      <c r="H46" s="161">
        <f t="shared" si="18"/>
        <v>6.3464081092992508E-2</v>
      </c>
      <c r="I46" s="175">
        <f t="shared" si="1"/>
        <v>1.2342592592592592</v>
      </c>
      <c r="J46" s="161">
        <f t="shared" si="19"/>
        <v>3.1799791779233274E-3</v>
      </c>
      <c r="K46" s="160">
        <v>11022</v>
      </c>
      <c r="L46" s="160">
        <v>16968</v>
      </c>
      <c r="M46" s="160">
        <v>29000</v>
      </c>
      <c r="N46" s="160">
        <v>33231</v>
      </c>
      <c r="O46" s="160">
        <v>33087</v>
      </c>
      <c r="P46" s="161">
        <f t="shared" si="20"/>
        <v>-4.3333032409497152E-3</v>
      </c>
      <c r="Q46" s="175">
        <f t="shared" si="9"/>
        <v>2.0019052803483941</v>
      </c>
      <c r="R46" s="161">
        <f t="shared" si="21"/>
        <v>9.397500021301795E-3</v>
      </c>
      <c r="S46" s="160">
        <v>12102</v>
      </c>
      <c r="T46" s="160">
        <v>17690</v>
      </c>
      <c r="U46" s="160">
        <v>30778</v>
      </c>
      <c r="V46" s="160">
        <v>35500</v>
      </c>
      <c r="W46" s="160">
        <v>35500</v>
      </c>
      <c r="X46" s="161">
        <f t="shared" si="22"/>
        <v>0</v>
      </c>
      <c r="Y46" s="175">
        <f t="shared" si="10"/>
        <v>1.9333994381094035</v>
      </c>
      <c r="Z46" s="161">
        <f t="shared" si="17"/>
        <v>8.1490693491679499E-3</v>
      </c>
    </row>
    <row r="47" spans="1:26" x14ac:dyDescent="0.25">
      <c r="A47" s="158" t="s">
        <v>128</v>
      </c>
      <c r="B47" s="159" t="s">
        <v>128</v>
      </c>
      <c r="C47" s="160">
        <v>1099</v>
      </c>
      <c r="D47" s="160">
        <v>749</v>
      </c>
      <c r="E47" s="160">
        <v>2218</v>
      </c>
      <c r="F47" s="160">
        <v>2218</v>
      </c>
      <c r="G47" s="160">
        <v>1673</v>
      </c>
      <c r="H47" s="161">
        <f t="shared" si="18"/>
        <v>-0.24571686203787191</v>
      </c>
      <c r="I47" s="175">
        <f t="shared" si="1"/>
        <v>0.52229299363057335</v>
      </c>
      <c r="J47" s="161">
        <f t="shared" si="19"/>
        <v>2.2047679919874538E-3</v>
      </c>
      <c r="K47" s="160">
        <v>2296</v>
      </c>
      <c r="L47" s="160">
        <v>2639</v>
      </c>
      <c r="M47" s="160">
        <v>6605</v>
      </c>
      <c r="N47" s="160">
        <v>7002</v>
      </c>
      <c r="O47" s="160">
        <v>6960</v>
      </c>
      <c r="P47" s="161">
        <f t="shared" si="20"/>
        <v>-5.9982862039417162E-3</v>
      </c>
      <c r="Q47" s="175">
        <f t="shared" si="9"/>
        <v>2.0313588850174216</v>
      </c>
      <c r="R47" s="161">
        <f t="shared" si="21"/>
        <v>1.9768066052606912E-3</v>
      </c>
      <c r="S47" s="160">
        <v>3395</v>
      </c>
      <c r="T47" s="160">
        <v>3388</v>
      </c>
      <c r="U47" s="160">
        <v>8823</v>
      </c>
      <c r="V47" s="160">
        <v>9220</v>
      </c>
      <c r="W47" s="160">
        <v>8633</v>
      </c>
      <c r="X47" s="161">
        <f t="shared" si="22"/>
        <v>-6.3665943600867636E-2</v>
      </c>
      <c r="Y47" s="175">
        <f t="shared" si="10"/>
        <v>1.5428571428571427</v>
      </c>
      <c r="Z47" s="161">
        <f t="shared" si="17"/>
        <v>2.336059486246956E-3</v>
      </c>
    </row>
    <row r="48" spans="1:26" x14ac:dyDescent="0.25">
      <c r="A48" s="158" t="s">
        <v>131</v>
      </c>
      <c r="B48" s="159" t="s">
        <v>131</v>
      </c>
      <c r="C48" s="160">
        <v>1080</v>
      </c>
      <c r="D48" s="160">
        <v>761</v>
      </c>
      <c r="E48" s="160">
        <v>1311</v>
      </c>
      <c r="F48" s="160">
        <v>1982</v>
      </c>
      <c r="G48" s="160">
        <v>1393</v>
      </c>
      <c r="H48" s="161">
        <f t="shared" si="18"/>
        <v>-0.29717457114026236</v>
      </c>
      <c r="I48" s="175">
        <f t="shared" si="1"/>
        <v>0.28981481481481475</v>
      </c>
      <c r="J48" s="161">
        <f t="shared" si="19"/>
        <v>1.835769164876583E-3</v>
      </c>
      <c r="K48" s="160">
        <v>4136</v>
      </c>
      <c r="L48" s="160">
        <v>3019</v>
      </c>
      <c r="M48" s="160">
        <v>6804</v>
      </c>
      <c r="N48" s="160">
        <v>8431</v>
      </c>
      <c r="O48" s="160">
        <v>7038</v>
      </c>
      <c r="P48" s="161">
        <f t="shared" si="20"/>
        <v>-0.16522357964654255</v>
      </c>
      <c r="Q48" s="175">
        <f t="shared" si="9"/>
        <v>0.70164410058027071</v>
      </c>
      <c r="R48" s="161">
        <f t="shared" si="21"/>
        <v>1.9989604723886127E-3</v>
      </c>
      <c r="S48" s="160">
        <v>5216</v>
      </c>
      <c r="T48" s="160">
        <v>3780</v>
      </c>
      <c r="U48" s="160">
        <v>8115</v>
      </c>
      <c r="V48" s="160">
        <v>10413</v>
      </c>
      <c r="W48" s="160">
        <v>8431</v>
      </c>
      <c r="X48" s="161">
        <f t="shared" si="22"/>
        <v>-0.19033899932776333</v>
      </c>
      <c r="Y48" s="175">
        <f t="shared" si="10"/>
        <v>0.61637269938650308</v>
      </c>
      <c r="Z48" s="161">
        <f t="shared" si="17"/>
        <v>2.1486028256708658E-3</v>
      </c>
    </row>
    <row r="49" spans="1:26" x14ac:dyDescent="0.25">
      <c r="A49" s="163" t="s">
        <v>145</v>
      </c>
      <c r="B49" s="164" t="s">
        <v>145</v>
      </c>
      <c r="C49" s="165">
        <f>C41-SUM(C42:C48)</f>
        <v>14436</v>
      </c>
      <c r="D49" s="165">
        <f>D41-SUM(D42:D48)</f>
        <v>19568</v>
      </c>
      <c r="E49" s="165">
        <f>E41-SUM(E42:E48)</f>
        <v>59733</v>
      </c>
      <c r="F49" s="165">
        <f>F41-SUM(F42:F48)</f>
        <v>69566</v>
      </c>
      <c r="G49" s="165">
        <f>G41-SUM(G42:G48)</f>
        <v>74074</v>
      </c>
      <c r="H49" s="166">
        <f t="shared" si="18"/>
        <v>6.4801770980076556E-2</v>
      </c>
      <c r="I49" s="176">
        <f t="shared" si="1"/>
        <v>4.1311997783319478</v>
      </c>
      <c r="J49" s="166">
        <f t="shared" si="19"/>
        <v>9.7618639712180919E-2</v>
      </c>
      <c r="K49" s="165">
        <f>K41-SUM(K42:K48)</f>
        <v>33740</v>
      </c>
      <c r="L49" s="165">
        <f>L41-SUM(L42:L48)</f>
        <v>53170</v>
      </c>
      <c r="M49" s="165">
        <f>M41-SUM(M42:M48)</f>
        <v>141662</v>
      </c>
      <c r="N49" s="165">
        <f>N41-SUM(N42:N48)</f>
        <v>147551</v>
      </c>
      <c r="O49" s="165">
        <f>O41-SUM(O42:O48)</f>
        <v>157712</v>
      </c>
      <c r="P49" s="166">
        <f t="shared" si="20"/>
        <v>6.8864324877500049E-2</v>
      </c>
      <c r="Q49" s="176">
        <f t="shared" si="9"/>
        <v>3.6743331357439244</v>
      </c>
      <c r="R49" s="166">
        <f t="shared" si="21"/>
        <v>4.4793983236907205E-2</v>
      </c>
      <c r="S49" s="165">
        <f>S41-SUM(S42:S48)</f>
        <v>48176</v>
      </c>
      <c r="T49" s="165">
        <f>T41-SUM(T42:T48)</f>
        <v>72738</v>
      </c>
      <c r="U49" s="165">
        <f>U41-SUM(U42:U48)</f>
        <v>201395</v>
      </c>
      <c r="V49" s="165">
        <f>V41-SUM(V42:V48)</f>
        <v>217117</v>
      </c>
      <c r="W49" s="165">
        <f>W41-SUM(W42:W48)</f>
        <v>231786</v>
      </c>
      <c r="X49" s="166">
        <f t="shared" si="22"/>
        <v>6.7562650552467129E-2</v>
      </c>
      <c r="Y49" s="176">
        <f t="shared" si="10"/>
        <v>3.8112338093656595</v>
      </c>
      <c r="Z49" s="166">
        <f t="shared" si="17"/>
        <v>5.3323212085765126E-2</v>
      </c>
    </row>
    <row r="50" spans="1:26" x14ac:dyDescent="0.25">
      <c r="A50" s="1"/>
      <c r="B50" s="151" t="s">
        <v>46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x14ac:dyDescent="0.25">
      <c r="A51" s="1" t="s">
        <v>0</v>
      </c>
      <c r="B51" s="152" t="s">
        <v>68</v>
      </c>
      <c r="C51" s="172">
        <f>C52+C55</f>
        <v>0</v>
      </c>
      <c r="D51" s="172">
        <f>D52+D55</f>
        <v>0</v>
      </c>
      <c r="E51" s="172">
        <f>E52+E55</f>
        <v>0</v>
      </c>
      <c r="F51" s="172">
        <f>F52+F55</f>
        <v>0</v>
      </c>
      <c r="G51" s="172">
        <f>G52+G55</f>
        <v>0</v>
      </c>
      <c r="H51" s="173" t="str">
        <f>IFERROR(G51/F51-1,"-")</f>
        <v>-</v>
      </c>
      <c r="I51" s="173" t="str">
        <f t="shared" si="1"/>
        <v>-</v>
      </c>
      <c r="J51" s="173">
        <f>G51/G$9</f>
        <v>0</v>
      </c>
      <c r="K51" s="172">
        <f>K52+K55</f>
        <v>0</v>
      </c>
      <c r="L51" s="172">
        <f>L52+L55</f>
        <v>0</v>
      </c>
      <c r="M51" s="172">
        <f>M52+M55</f>
        <v>0</v>
      </c>
      <c r="N51" s="172">
        <f>N52+N55</f>
        <v>0</v>
      </c>
      <c r="O51" s="172">
        <f>O52+O55</f>
        <v>0</v>
      </c>
      <c r="P51" s="173" t="str">
        <f>IFERROR(O51/N51-1,"-")</f>
        <v>-</v>
      </c>
      <c r="Q51" s="173" t="str">
        <f t="shared" si="9"/>
        <v>-</v>
      </c>
      <c r="R51" s="173">
        <f>O51/O$9</f>
        <v>0</v>
      </c>
      <c r="S51" s="172">
        <f>S52+S55</f>
        <v>10755</v>
      </c>
      <c r="T51" s="172">
        <f>T52+T55</f>
        <v>20161</v>
      </c>
      <c r="U51" s="172">
        <f>U52+U55</f>
        <v>37638</v>
      </c>
      <c r="V51" s="172">
        <f>V52+V55</f>
        <v>50521</v>
      </c>
      <c r="W51" s="172">
        <f>W52+W55</f>
        <v>43075</v>
      </c>
      <c r="X51" s="173">
        <f>IFERROR(W51/V51-1,"-")</f>
        <v>-0.14738425605193883</v>
      </c>
      <c r="Y51" s="173">
        <f t="shared" si="10"/>
        <v>3.0051139005113905</v>
      </c>
      <c r="Z51" s="173">
        <f t="shared" ref="Z51:Z63" si="23">U51/U$9</f>
        <v>9.9653867101170725E-3</v>
      </c>
    </row>
    <row r="52" spans="1:26" x14ac:dyDescent="0.25">
      <c r="A52" s="1" t="s">
        <v>96</v>
      </c>
      <c r="B52" s="155" t="s">
        <v>97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7" t="str">
        <f>IFERROR(G52/F52-1,"-")</f>
        <v>-</v>
      </c>
      <c r="I52" s="174" t="str">
        <f t="shared" si="1"/>
        <v>-</v>
      </c>
      <c r="J52" s="157">
        <f>G52/G$9</f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7" t="str">
        <f>IFERROR(O52/N52-1,"-")</f>
        <v>-</v>
      </c>
      <c r="Q52" s="174" t="str">
        <f t="shared" si="9"/>
        <v>-</v>
      </c>
      <c r="R52" s="157">
        <f>O52/O$9</f>
        <v>0</v>
      </c>
      <c r="S52" s="156">
        <v>1989</v>
      </c>
      <c r="T52" s="156">
        <v>4950</v>
      </c>
      <c r="U52" s="156">
        <v>6738</v>
      </c>
      <c r="V52" s="156">
        <v>20078</v>
      </c>
      <c r="W52" s="156">
        <v>10886</v>
      </c>
      <c r="X52" s="157">
        <f>IFERROR(W52/V52-1,"-")</f>
        <v>-0.45781452335890027</v>
      </c>
      <c r="Y52" s="174">
        <f t="shared" si="10"/>
        <v>4.4731020613373556</v>
      </c>
      <c r="Z52" s="157">
        <f t="shared" si="23"/>
        <v>1.7840155070080461E-3</v>
      </c>
    </row>
    <row r="53" spans="1:26" x14ac:dyDescent="0.25">
      <c r="A53" s="158" t="s">
        <v>103</v>
      </c>
      <c r="B53" s="159" t="s">
        <v>103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  <c r="H53" s="161" t="str">
        <f>IFERROR(G53/F53-1,"-")</f>
        <v>-</v>
      </c>
      <c r="I53" s="175" t="str">
        <f t="shared" si="1"/>
        <v>-</v>
      </c>
      <c r="J53" s="161">
        <f>G53/G$9</f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1" t="str">
        <f>IFERROR(O53/N53-1,"-")</f>
        <v>-</v>
      </c>
      <c r="Q53" s="175" t="str">
        <f t="shared" si="9"/>
        <v>-</v>
      </c>
      <c r="R53" s="161">
        <f>O53/O$9</f>
        <v>0</v>
      </c>
      <c r="S53" s="160">
        <v>1487</v>
      </c>
      <c r="T53" s="160">
        <v>2415</v>
      </c>
      <c r="U53" s="160">
        <v>3508</v>
      </c>
      <c r="V53" s="160">
        <v>14700</v>
      </c>
      <c r="W53" s="160">
        <v>7147</v>
      </c>
      <c r="X53" s="161">
        <f>IFERROR(W53/V53-1,"-")</f>
        <v>-0.51380952380952383</v>
      </c>
      <c r="Y53" s="175">
        <f t="shared" si="10"/>
        <v>3.8063214525891054</v>
      </c>
      <c r="Z53" s="161">
        <f t="shared" si="23"/>
        <v>9.2881068545328373E-4</v>
      </c>
    </row>
    <row r="54" spans="1:26" x14ac:dyDescent="0.25">
      <c r="A54" s="158" t="s">
        <v>100</v>
      </c>
      <c r="B54" s="159" t="s">
        <v>100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  <c r="H54" s="161" t="str">
        <f>IFERROR(G54/F54-1,"-")</f>
        <v>-</v>
      </c>
      <c r="I54" s="175" t="str">
        <f t="shared" si="1"/>
        <v>-</v>
      </c>
      <c r="J54" s="161">
        <f>G54/G$9</f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1" t="str">
        <f>IFERROR(O54/N54-1,"-")</f>
        <v>-</v>
      </c>
      <c r="Q54" s="175" t="str">
        <f t="shared" si="9"/>
        <v>-</v>
      </c>
      <c r="R54" s="161">
        <f>O54/O$9</f>
        <v>0</v>
      </c>
      <c r="S54" s="160">
        <v>502</v>
      </c>
      <c r="T54" s="160">
        <v>2535</v>
      </c>
      <c r="U54" s="160">
        <v>3230</v>
      </c>
      <c r="V54" s="160">
        <v>5378</v>
      </c>
      <c r="W54" s="160">
        <v>3739</v>
      </c>
      <c r="X54" s="161">
        <f>IFERROR(W54/V54-1,"-")</f>
        <v>-0.30476013387876533</v>
      </c>
      <c r="Y54" s="175">
        <f t="shared" si="10"/>
        <v>6.4482071713147411</v>
      </c>
      <c r="Z54" s="161">
        <f t="shared" si="23"/>
        <v>8.552048215547624E-4</v>
      </c>
    </row>
    <row r="55" spans="1:26" x14ac:dyDescent="0.25">
      <c r="A55" s="1" t="s">
        <v>146</v>
      </c>
      <c r="B55" s="155" t="s">
        <v>107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7" t="str">
        <f>IFERROR(G55/F55-1,"-")</f>
        <v>-</v>
      </c>
      <c r="I55" s="174" t="str">
        <f t="shared" si="1"/>
        <v>-</v>
      </c>
      <c r="J55" s="157">
        <f>G55/G$9</f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7" t="str">
        <f>IFERROR(O55/N55-1,"-")</f>
        <v>-</v>
      </c>
      <c r="Q55" s="174" t="str">
        <f t="shared" si="9"/>
        <v>-</v>
      </c>
      <c r="R55" s="157">
        <f>O55/O$9</f>
        <v>0</v>
      </c>
      <c r="S55" s="156">
        <v>8766</v>
      </c>
      <c r="T55" s="156">
        <v>15211</v>
      </c>
      <c r="U55" s="156">
        <v>30900</v>
      </c>
      <c r="V55" s="156">
        <v>30443</v>
      </c>
      <c r="W55" s="156">
        <v>32189</v>
      </c>
      <c r="X55" s="157">
        <f>IFERROR(W55/V55-1,"-")</f>
        <v>5.7353086095325745E-2</v>
      </c>
      <c r="Y55" s="174">
        <f t="shared" si="10"/>
        <v>2.6720282911248003</v>
      </c>
      <c r="Z55" s="157">
        <f t="shared" si="23"/>
        <v>8.1813712031090276E-3</v>
      </c>
    </row>
    <row r="56" spans="1:26" x14ac:dyDescent="0.25">
      <c r="A56" s="158" t="s">
        <v>110</v>
      </c>
      <c r="B56" s="159" t="s">
        <v>110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  <c r="H56" s="161" t="str">
        <f t="shared" ref="H56:H63" si="24">IFERROR(G56/F56-1,"-")</f>
        <v>-</v>
      </c>
      <c r="I56" s="175" t="str">
        <f t="shared" si="1"/>
        <v>-</v>
      </c>
      <c r="J56" s="161">
        <f t="shared" ref="J56:J63" si="25">G56/G$9</f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1" t="str">
        <f t="shared" ref="P56:P63" si="26">IFERROR(O56/N56-1,"-")</f>
        <v>-</v>
      </c>
      <c r="Q56" s="175" t="str">
        <f t="shared" si="9"/>
        <v>-</v>
      </c>
      <c r="R56" s="161">
        <f t="shared" ref="R56:R63" si="27">O56/O$9</f>
        <v>0</v>
      </c>
      <c r="S56" s="160">
        <v>2464</v>
      </c>
      <c r="T56" s="160">
        <v>3030</v>
      </c>
      <c r="U56" s="160">
        <v>10329</v>
      </c>
      <c r="V56" s="160">
        <v>9247</v>
      </c>
      <c r="W56" s="160">
        <v>10942</v>
      </c>
      <c r="X56" s="161">
        <f t="shared" ref="X56:X63" si="28">IFERROR(W56/V56-1,"-")</f>
        <v>0.18330269276522104</v>
      </c>
      <c r="Y56" s="175">
        <f t="shared" si="10"/>
        <v>3.4407467532467528</v>
      </c>
      <c r="Z56" s="161">
        <f t="shared" si="23"/>
        <v>2.7348020439130465E-3</v>
      </c>
    </row>
    <row r="57" spans="1:26" x14ac:dyDescent="0.25">
      <c r="A57" s="158" t="s">
        <v>113</v>
      </c>
      <c r="B57" s="159" t="s">
        <v>113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  <c r="H57" s="161" t="str">
        <f t="shared" si="24"/>
        <v>-</v>
      </c>
      <c r="I57" s="175" t="str">
        <f t="shared" si="1"/>
        <v>-</v>
      </c>
      <c r="J57" s="161">
        <f t="shared" si="25"/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1" t="str">
        <f t="shared" si="26"/>
        <v>-</v>
      </c>
      <c r="Q57" s="175" t="str">
        <f t="shared" si="9"/>
        <v>-</v>
      </c>
      <c r="R57" s="161">
        <f t="shared" si="27"/>
        <v>0</v>
      </c>
      <c r="S57" s="160">
        <v>2785</v>
      </c>
      <c r="T57" s="160">
        <v>5150</v>
      </c>
      <c r="U57" s="160">
        <v>6783</v>
      </c>
      <c r="V57" s="160">
        <v>6068</v>
      </c>
      <c r="W57" s="160">
        <v>6432</v>
      </c>
      <c r="X57" s="161">
        <f t="shared" si="28"/>
        <v>5.9986816084377059E-2</v>
      </c>
      <c r="Y57" s="175">
        <f t="shared" si="10"/>
        <v>1.3095152603231597</v>
      </c>
      <c r="Z57" s="161">
        <f t="shared" si="23"/>
        <v>1.7959301252650009E-3</v>
      </c>
    </row>
    <row r="58" spans="1:26" x14ac:dyDescent="0.25">
      <c r="A58" s="158" t="s">
        <v>116</v>
      </c>
      <c r="B58" s="159" t="s">
        <v>116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  <c r="H58" s="161" t="str">
        <f t="shared" si="24"/>
        <v>-</v>
      </c>
      <c r="I58" s="175" t="str">
        <f t="shared" si="1"/>
        <v>-</v>
      </c>
      <c r="J58" s="161">
        <f t="shared" si="25"/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1" t="str">
        <f t="shared" si="26"/>
        <v>-</v>
      </c>
      <c r="Q58" s="175" t="str">
        <f t="shared" si="9"/>
        <v>-</v>
      </c>
      <c r="R58" s="161">
        <f t="shared" si="27"/>
        <v>0</v>
      </c>
      <c r="S58" s="160">
        <v>488</v>
      </c>
      <c r="T58" s="160">
        <v>1642</v>
      </c>
      <c r="U58" s="160">
        <v>2739</v>
      </c>
      <c r="V58" s="160">
        <v>2907</v>
      </c>
      <c r="W58" s="160">
        <v>2287</v>
      </c>
      <c r="X58" s="161">
        <f t="shared" si="28"/>
        <v>-0.21327829377364982</v>
      </c>
      <c r="Y58" s="175">
        <f t="shared" si="10"/>
        <v>3.6864754098360653</v>
      </c>
      <c r="Z58" s="161">
        <f t="shared" si="23"/>
        <v>7.2520309790665457E-4</v>
      </c>
    </row>
    <row r="59" spans="1:26" x14ac:dyDescent="0.25">
      <c r="A59" s="158" t="s">
        <v>123</v>
      </c>
      <c r="B59" s="159" t="s">
        <v>123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  <c r="H59" s="161" t="str">
        <f t="shared" si="24"/>
        <v>-</v>
      </c>
      <c r="I59" s="175" t="str">
        <f t="shared" si="1"/>
        <v>-</v>
      </c>
      <c r="J59" s="161">
        <f t="shared" si="25"/>
        <v>0</v>
      </c>
      <c r="K59" s="160">
        <v>0</v>
      </c>
      <c r="L59" s="160">
        <v>0</v>
      </c>
      <c r="M59" s="160">
        <v>0</v>
      </c>
      <c r="N59" s="160">
        <v>0</v>
      </c>
      <c r="O59" s="160">
        <v>0</v>
      </c>
      <c r="P59" s="161" t="str">
        <f t="shared" si="26"/>
        <v>-</v>
      </c>
      <c r="Q59" s="175" t="str">
        <f t="shared" si="9"/>
        <v>-</v>
      </c>
      <c r="R59" s="161">
        <f t="shared" si="27"/>
        <v>0</v>
      </c>
      <c r="S59" s="160">
        <v>271</v>
      </c>
      <c r="T59" s="160">
        <v>377</v>
      </c>
      <c r="U59" s="160">
        <v>866</v>
      </c>
      <c r="V59" s="160">
        <v>806</v>
      </c>
      <c r="W59" s="160">
        <v>1078</v>
      </c>
      <c r="X59" s="161">
        <f t="shared" si="28"/>
        <v>0.33746898263027303</v>
      </c>
      <c r="Y59" s="175">
        <f t="shared" si="10"/>
        <v>2.9778597785977858</v>
      </c>
      <c r="Z59" s="161">
        <f t="shared" si="23"/>
        <v>2.2929020912273196E-4</v>
      </c>
    </row>
    <row r="60" spans="1:26" x14ac:dyDescent="0.25">
      <c r="A60" s="158" t="s">
        <v>119</v>
      </c>
      <c r="B60" s="159" t="s">
        <v>119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  <c r="H60" s="161" t="str">
        <f t="shared" si="24"/>
        <v>-</v>
      </c>
      <c r="I60" s="175" t="str">
        <f t="shared" si="1"/>
        <v>-</v>
      </c>
      <c r="J60" s="161">
        <f t="shared" si="25"/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1" t="str">
        <f t="shared" si="26"/>
        <v>-</v>
      </c>
      <c r="Q60" s="175" t="str">
        <f t="shared" si="9"/>
        <v>-</v>
      </c>
      <c r="R60" s="161">
        <f t="shared" si="27"/>
        <v>0</v>
      </c>
      <c r="S60" s="160">
        <v>177</v>
      </c>
      <c r="T60" s="160">
        <v>476</v>
      </c>
      <c r="U60" s="160">
        <v>649</v>
      </c>
      <c r="V60" s="160">
        <v>683</v>
      </c>
      <c r="W60" s="160">
        <v>802</v>
      </c>
      <c r="X60" s="161">
        <f t="shared" si="28"/>
        <v>0.17423133235724753</v>
      </c>
      <c r="Y60" s="175">
        <f t="shared" si="10"/>
        <v>3.5310734463276834</v>
      </c>
      <c r="Z60" s="161">
        <f t="shared" si="23"/>
        <v>1.7183527219474947E-4</v>
      </c>
    </row>
    <row r="61" spans="1:26" x14ac:dyDescent="0.25">
      <c r="A61" s="158" t="s">
        <v>128</v>
      </c>
      <c r="B61" s="159" t="s">
        <v>128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  <c r="H61" s="161" t="str">
        <f t="shared" si="24"/>
        <v>-</v>
      </c>
      <c r="I61" s="175" t="str">
        <f t="shared" si="1"/>
        <v>-</v>
      </c>
      <c r="J61" s="161">
        <f t="shared" si="25"/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1" t="str">
        <f t="shared" si="26"/>
        <v>-</v>
      </c>
      <c r="Q61" s="175" t="str">
        <f t="shared" si="9"/>
        <v>-</v>
      </c>
      <c r="R61" s="161">
        <f t="shared" si="27"/>
        <v>0</v>
      </c>
      <c r="S61" s="160">
        <v>76</v>
      </c>
      <c r="T61" s="160">
        <v>98</v>
      </c>
      <c r="U61" s="160">
        <v>132</v>
      </c>
      <c r="V61" s="160">
        <v>239</v>
      </c>
      <c r="W61" s="160">
        <v>141</v>
      </c>
      <c r="X61" s="161">
        <f t="shared" si="28"/>
        <v>-0.41004184100418406</v>
      </c>
      <c r="Y61" s="175">
        <f t="shared" si="10"/>
        <v>0.85526315789473695</v>
      </c>
      <c r="Z61" s="161">
        <f t="shared" si="23"/>
        <v>3.4949546887067689E-5</v>
      </c>
    </row>
    <row r="62" spans="1:26" x14ac:dyDescent="0.25">
      <c r="A62" s="158" t="s">
        <v>131</v>
      </c>
      <c r="B62" s="159" t="s">
        <v>131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  <c r="H62" s="161" t="str">
        <f t="shared" si="24"/>
        <v>-</v>
      </c>
      <c r="I62" s="175" t="str">
        <f t="shared" si="1"/>
        <v>-</v>
      </c>
      <c r="J62" s="161">
        <f t="shared" si="25"/>
        <v>0</v>
      </c>
      <c r="K62" s="160">
        <v>0</v>
      </c>
      <c r="L62" s="160">
        <v>0</v>
      </c>
      <c r="M62" s="160">
        <v>0</v>
      </c>
      <c r="N62" s="160">
        <v>0</v>
      </c>
      <c r="O62" s="160">
        <v>0</v>
      </c>
      <c r="P62" s="161" t="str">
        <f t="shared" si="26"/>
        <v>-</v>
      </c>
      <c r="Q62" s="175" t="str">
        <f t="shared" si="9"/>
        <v>-</v>
      </c>
      <c r="R62" s="161">
        <f t="shared" si="27"/>
        <v>0</v>
      </c>
      <c r="S62" s="160">
        <v>121</v>
      </c>
      <c r="T62" s="160">
        <v>91</v>
      </c>
      <c r="U62" s="160">
        <v>153</v>
      </c>
      <c r="V62" s="160">
        <v>195</v>
      </c>
      <c r="W62" s="160">
        <v>154</v>
      </c>
      <c r="X62" s="161">
        <f t="shared" si="28"/>
        <v>-0.21025641025641029</v>
      </c>
      <c r="Y62" s="175">
        <f t="shared" si="10"/>
        <v>0.27272727272727271</v>
      </c>
      <c r="Z62" s="161">
        <f t="shared" si="23"/>
        <v>4.0509702073646636E-5</v>
      </c>
    </row>
    <row r="63" spans="1:26" x14ac:dyDescent="0.25">
      <c r="A63" s="163" t="s">
        <v>145</v>
      </c>
      <c r="B63" s="164" t="s">
        <v>145</v>
      </c>
      <c r="C63" s="165">
        <f>C55-SUM(C56:C62)</f>
        <v>0</v>
      </c>
      <c r="D63" s="165">
        <f>D55-SUM(D56:D62)</f>
        <v>0</v>
      </c>
      <c r="E63" s="165">
        <f>E55-SUM(E56:E62)</f>
        <v>0</v>
      </c>
      <c r="F63" s="165">
        <f>F55-SUM(F56:F62)</f>
        <v>0</v>
      </c>
      <c r="G63" s="165">
        <f>G55-SUM(G56:G62)</f>
        <v>0</v>
      </c>
      <c r="H63" s="166" t="str">
        <f t="shared" si="24"/>
        <v>-</v>
      </c>
      <c r="I63" s="176" t="str">
        <f t="shared" si="1"/>
        <v>-</v>
      </c>
      <c r="J63" s="166">
        <f t="shared" si="25"/>
        <v>0</v>
      </c>
      <c r="K63" s="165">
        <f>K55-SUM(K56:K62)</f>
        <v>0</v>
      </c>
      <c r="L63" s="165">
        <f>L55-SUM(L56:L62)</f>
        <v>0</v>
      </c>
      <c r="M63" s="165">
        <f>M55-SUM(M56:M62)</f>
        <v>0</v>
      </c>
      <c r="N63" s="165">
        <f>N55-SUM(N56:N62)</f>
        <v>0</v>
      </c>
      <c r="O63" s="165">
        <f>O55-SUM(O56:O62)</f>
        <v>0</v>
      </c>
      <c r="P63" s="166" t="str">
        <f t="shared" si="26"/>
        <v>-</v>
      </c>
      <c r="Q63" s="176" t="str">
        <f t="shared" si="9"/>
        <v>-</v>
      </c>
      <c r="R63" s="166">
        <f t="shared" si="27"/>
        <v>0</v>
      </c>
      <c r="S63" s="165">
        <f>S55-SUM(S56:S62)</f>
        <v>2384</v>
      </c>
      <c r="T63" s="165">
        <f>T55-SUM(T56:T62)</f>
        <v>4347</v>
      </c>
      <c r="U63" s="165">
        <f>U55-SUM(U56:U62)</f>
        <v>9249</v>
      </c>
      <c r="V63" s="165">
        <f>V55-SUM(V56:V62)</f>
        <v>10298</v>
      </c>
      <c r="W63" s="165">
        <f>W55-SUM(W56:W62)</f>
        <v>10353</v>
      </c>
      <c r="X63" s="166">
        <f t="shared" si="28"/>
        <v>5.3408428821131171E-3</v>
      </c>
      <c r="Y63" s="176">
        <f t="shared" si="10"/>
        <v>3.3427013422818792</v>
      </c>
      <c r="Z63" s="166">
        <f t="shared" si="23"/>
        <v>2.4488512057461291E-3</v>
      </c>
    </row>
    <row r="64" spans="1:26" x14ac:dyDescent="0.25">
      <c r="A64" s="1"/>
      <c r="B64" s="151" t="s">
        <v>47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x14ac:dyDescent="0.25">
      <c r="A65" s="1" t="s">
        <v>0</v>
      </c>
      <c r="B65" s="152" t="s">
        <v>68</v>
      </c>
      <c r="C65" s="172">
        <f>C66+C69</f>
        <v>0</v>
      </c>
      <c r="D65" s="172">
        <f>D66+D69</f>
        <v>0</v>
      </c>
      <c r="E65" s="172">
        <f>E66+E69</f>
        <v>0</v>
      </c>
      <c r="F65" s="172">
        <f>F66+F69</f>
        <v>0</v>
      </c>
      <c r="G65" s="172">
        <f>G66+G69</f>
        <v>0</v>
      </c>
      <c r="H65" s="173" t="str">
        <f>IFERROR(G65/F65-1,"-")</f>
        <v>-</v>
      </c>
      <c r="I65" s="173" t="str">
        <f t="shared" si="1"/>
        <v>-</v>
      </c>
      <c r="J65" s="173">
        <f>G65/G$9</f>
        <v>0</v>
      </c>
      <c r="K65" s="172">
        <f>K66+K69</f>
        <v>0</v>
      </c>
      <c r="L65" s="172">
        <f>L66+L69</f>
        <v>0</v>
      </c>
      <c r="M65" s="172">
        <f>M66+M69</f>
        <v>0</v>
      </c>
      <c r="N65" s="172">
        <f>N66+N69</f>
        <v>0</v>
      </c>
      <c r="O65" s="172">
        <f>O66+O69</f>
        <v>0</v>
      </c>
      <c r="P65" s="173" t="str">
        <f>IFERROR(O65/N65-1,"-")</f>
        <v>-</v>
      </c>
      <c r="Q65" s="173" t="str">
        <f t="shared" si="9"/>
        <v>-</v>
      </c>
      <c r="R65" s="173">
        <f>O65/O$9</f>
        <v>0</v>
      </c>
      <c r="S65" s="172">
        <f>S66+S69</f>
        <v>54073</v>
      </c>
      <c r="T65" s="172">
        <f>T66+T69</f>
        <v>62020</v>
      </c>
      <c r="U65" s="172">
        <f>U66+U69</f>
        <v>151473</v>
      </c>
      <c r="V65" s="172">
        <f>V66+V69</f>
        <v>170958</v>
      </c>
      <c r="W65" s="172">
        <f>W66+W69</f>
        <v>191595</v>
      </c>
      <c r="X65" s="173">
        <f>IFERROR(W65/V65-1,"-")</f>
        <v>0.12071385954444946</v>
      </c>
      <c r="Y65" s="173">
        <f t="shared" si="10"/>
        <v>2.5432655854123132</v>
      </c>
      <c r="Z65" s="173">
        <f t="shared" ref="Z65:Z77" si="29">U65/U$9</f>
        <v>4.0105399360793971E-2</v>
      </c>
    </row>
    <row r="66" spans="1:26" x14ac:dyDescent="0.25">
      <c r="A66" s="1" t="s">
        <v>96</v>
      </c>
      <c r="B66" s="155" t="s">
        <v>97</v>
      </c>
      <c r="C66" s="156">
        <v>0</v>
      </c>
      <c r="D66" s="156">
        <v>0</v>
      </c>
      <c r="E66" s="156">
        <v>0</v>
      </c>
      <c r="F66" s="156">
        <v>0</v>
      </c>
      <c r="G66" s="156">
        <v>0</v>
      </c>
      <c r="H66" s="157" t="str">
        <f>IFERROR(G66/F66-1,"-")</f>
        <v>-</v>
      </c>
      <c r="I66" s="174" t="str">
        <f t="shared" si="1"/>
        <v>-</v>
      </c>
      <c r="J66" s="157">
        <f>G66/G$9</f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7" t="str">
        <f>IFERROR(O66/N66-1,"-")</f>
        <v>-</v>
      </c>
      <c r="Q66" s="174" t="str">
        <f t="shared" si="9"/>
        <v>-</v>
      </c>
      <c r="R66" s="157">
        <f>O66/O$9</f>
        <v>0</v>
      </c>
      <c r="S66" s="156">
        <v>24032</v>
      </c>
      <c r="T66" s="156">
        <v>25803</v>
      </c>
      <c r="U66" s="156">
        <v>30941</v>
      </c>
      <c r="V66" s="156">
        <v>45548</v>
      </c>
      <c r="W66" s="156">
        <v>58550</v>
      </c>
      <c r="X66" s="157">
        <f>IFERROR(W66/V66-1,"-")</f>
        <v>0.28545710020198478</v>
      </c>
      <c r="Y66" s="174">
        <f t="shared" si="10"/>
        <v>1.4363348868175767</v>
      </c>
      <c r="Z66" s="157">
        <f t="shared" si="29"/>
        <v>8.1922267441875852E-3</v>
      </c>
    </row>
    <row r="67" spans="1:26" x14ac:dyDescent="0.25">
      <c r="A67" s="158" t="s">
        <v>103</v>
      </c>
      <c r="B67" s="159" t="s">
        <v>103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  <c r="H67" s="161" t="str">
        <f>IFERROR(G67/F67-1,"-")</f>
        <v>-</v>
      </c>
      <c r="I67" s="175" t="str">
        <f t="shared" si="1"/>
        <v>-</v>
      </c>
      <c r="J67" s="161">
        <f>G67/G$9</f>
        <v>0</v>
      </c>
      <c r="K67" s="160">
        <v>0</v>
      </c>
      <c r="L67" s="160">
        <v>0</v>
      </c>
      <c r="M67" s="160">
        <v>0</v>
      </c>
      <c r="N67" s="160">
        <v>0</v>
      </c>
      <c r="O67" s="160">
        <v>0</v>
      </c>
      <c r="P67" s="161" t="str">
        <f>IFERROR(O67/N67-1,"-")</f>
        <v>-</v>
      </c>
      <c r="Q67" s="175" t="str">
        <f t="shared" si="9"/>
        <v>-</v>
      </c>
      <c r="R67" s="161">
        <f>O67/O$9</f>
        <v>0</v>
      </c>
      <c r="S67" s="160">
        <v>8814</v>
      </c>
      <c r="T67" s="160">
        <v>21207</v>
      </c>
      <c r="U67" s="160">
        <v>22920</v>
      </c>
      <c r="V67" s="160">
        <v>31464</v>
      </c>
      <c r="W67" s="160">
        <v>34800</v>
      </c>
      <c r="X67" s="161">
        <f>IFERROR(W67/V67-1,"-")</f>
        <v>0.10602593440122043</v>
      </c>
      <c r="Y67" s="175">
        <f t="shared" si="10"/>
        <v>2.9482641252552755</v>
      </c>
      <c r="Z67" s="161">
        <f t="shared" si="29"/>
        <v>6.0685122322090262E-3</v>
      </c>
    </row>
    <row r="68" spans="1:26" x14ac:dyDescent="0.25">
      <c r="A68" s="158" t="s">
        <v>100</v>
      </c>
      <c r="B68" s="159" t="s">
        <v>100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1" t="str">
        <f>IFERROR(G68/F68-1,"-")</f>
        <v>-</v>
      </c>
      <c r="I68" s="175" t="str">
        <f t="shared" si="1"/>
        <v>-</v>
      </c>
      <c r="J68" s="161">
        <f>G68/G$9</f>
        <v>0</v>
      </c>
      <c r="K68" s="160">
        <v>0</v>
      </c>
      <c r="L68" s="160">
        <v>0</v>
      </c>
      <c r="M68" s="160">
        <v>0</v>
      </c>
      <c r="N68" s="160">
        <v>0</v>
      </c>
      <c r="O68" s="160">
        <v>0</v>
      </c>
      <c r="P68" s="161" t="str">
        <f>IFERROR(O68/N68-1,"-")</f>
        <v>-</v>
      </c>
      <c r="Q68" s="175" t="str">
        <f t="shared" si="9"/>
        <v>-</v>
      </c>
      <c r="R68" s="161">
        <f>O68/O$9</f>
        <v>0</v>
      </c>
      <c r="S68" s="160">
        <v>15218</v>
      </c>
      <c r="T68" s="160">
        <v>4596</v>
      </c>
      <c r="U68" s="160">
        <v>8021</v>
      </c>
      <c r="V68" s="160">
        <v>14084</v>
      </c>
      <c r="W68" s="160">
        <v>23750</v>
      </c>
      <c r="X68" s="161">
        <f>IFERROR(W68/V68-1,"-")</f>
        <v>0.68631070718545861</v>
      </c>
      <c r="Y68" s="175">
        <f t="shared" si="10"/>
        <v>0.56065185963990016</v>
      </c>
      <c r="Z68" s="161">
        <f t="shared" si="29"/>
        <v>2.1237145119785599E-3</v>
      </c>
    </row>
    <row r="69" spans="1:26" x14ac:dyDescent="0.25">
      <c r="A69" s="1" t="s">
        <v>146</v>
      </c>
      <c r="B69" s="155" t="s">
        <v>107</v>
      </c>
      <c r="C69" s="156">
        <v>0</v>
      </c>
      <c r="D69" s="156">
        <v>0</v>
      </c>
      <c r="E69" s="156">
        <v>0</v>
      </c>
      <c r="F69" s="156">
        <v>0</v>
      </c>
      <c r="G69" s="156">
        <v>0</v>
      </c>
      <c r="H69" s="157" t="str">
        <f>IFERROR(G69/F69-1,"-")</f>
        <v>-</v>
      </c>
      <c r="I69" s="174" t="str">
        <f t="shared" si="1"/>
        <v>-</v>
      </c>
      <c r="J69" s="157">
        <f>G69/G$9</f>
        <v>0</v>
      </c>
      <c r="K69" s="156">
        <v>0</v>
      </c>
      <c r="L69" s="156">
        <v>0</v>
      </c>
      <c r="M69" s="156">
        <v>0</v>
      </c>
      <c r="N69" s="156">
        <v>0</v>
      </c>
      <c r="O69" s="156">
        <v>0</v>
      </c>
      <c r="P69" s="157" t="str">
        <f>IFERROR(O69/N69-1,"-")</f>
        <v>-</v>
      </c>
      <c r="Q69" s="174" t="str">
        <f t="shared" si="9"/>
        <v>-</v>
      </c>
      <c r="R69" s="157">
        <f>O69/O$9</f>
        <v>0</v>
      </c>
      <c r="S69" s="156">
        <v>30041</v>
      </c>
      <c r="T69" s="156">
        <v>36217</v>
      </c>
      <c r="U69" s="156">
        <v>120532</v>
      </c>
      <c r="V69" s="156">
        <v>125410</v>
      </c>
      <c r="W69" s="156">
        <v>133045</v>
      </c>
      <c r="X69" s="157">
        <f>IFERROR(W69/V69-1,"-")</f>
        <v>6.0880312574754791E-2</v>
      </c>
      <c r="Y69" s="174">
        <f t="shared" si="10"/>
        <v>3.428780666422556</v>
      </c>
      <c r="Z69" s="157">
        <f t="shared" si="29"/>
        <v>3.1913172616606381E-2</v>
      </c>
    </row>
    <row r="70" spans="1:26" x14ac:dyDescent="0.25">
      <c r="A70" s="158" t="s">
        <v>110</v>
      </c>
      <c r="B70" s="159" t="s">
        <v>110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61" t="str">
        <f t="shared" ref="H70:H77" si="30">IFERROR(G70/F70-1,"-")</f>
        <v>-</v>
      </c>
      <c r="I70" s="175" t="str">
        <f t="shared" si="1"/>
        <v>-</v>
      </c>
      <c r="J70" s="161">
        <f t="shared" ref="J70:J77" si="31">G70/G$9</f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1" t="str">
        <f t="shared" ref="P70:P77" si="32">IFERROR(O70/N70-1,"-")</f>
        <v>-</v>
      </c>
      <c r="Q70" s="175" t="str">
        <f t="shared" si="9"/>
        <v>-</v>
      </c>
      <c r="R70" s="161">
        <f t="shared" ref="R70:R77" si="33">O70/O$9</f>
        <v>0</v>
      </c>
      <c r="S70" s="160">
        <v>13564</v>
      </c>
      <c r="T70" s="160">
        <v>7549</v>
      </c>
      <c r="U70" s="160">
        <v>52809</v>
      </c>
      <c r="V70" s="160">
        <v>48101</v>
      </c>
      <c r="W70" s="160">
        <v>45250</v>
      </c>
      <c r="X70" s="161">
        <f t="shared" ref="X70:X77" si="34">IFERROR(W70/V70-1,"-")</f>
        <v>-5.9271117024594089E-2</v>
      </c>
      <c r="Y70" s="175">
        <f t="shared" si="10"/>
        <v>2.3360365673842525</v>
      </c>
      <c r="Z70" s="161">
        <f t="shared" si="29"/>
        <v>1.3982201678478466E-2</v>
      </c>
    </row>
    <row r="71" spans="1:26" x14ac:dyDescent="0.25">
      <c r="A71" s="158" t="s">
        <v>113</v>
      </c>
      <c r="B71" s="159" t="s">
        <v>113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  <c r="H71" s="161" t="str">
        <f t="shared" si="30"/>
        <v>-</v>
      </c>
      <c r="I71" s="175" t="str">
        <f t="shared" si="1"/>
        <v>-</v>
      </c>
      <c r="J71" s="161">
        <f t="shared" si="31"/>
        <v>0</v>
      </c>
      <c r="K71" s="160">
        <v>0</v>
      </c>
      <c r="L71" s="160">
        <v>0</v>
      </c>
      <c r="M71" s="160">
        <v>0</v>
      </c>
      <c r="N71" s="160">
        <v>0</v>
      </c>
      <c r="O71" s="160">
        <v>0</v>
      </c>
      <c r="P71" s="161" t="str">
        <f t="shared" si="32"/>
        <v>-</v>
      </c>
      <c r="Q71" s="175" t="str">
        <f t="shared" si="9"/>
        <v>-</v>
      </c>
      <c r="R71" s="161">
        <f t="shared" si="33"/>
        <v>0</v>
      </c>
      <c r="S71" s="160">
        <v>3277</v>
      </c>
      <c r="T71" s="160">
        <v>3513</v>
      </c>
      <c r="U71" s="160">
        <v>7009</v>
      </c>
      <c r="V71" s="160">
        <v>9961</v>
      </c>
      <c r="W71" s="160">
        <v>9892</v>
      </c>
      <c r="X71" s="161">
        <f t="shared" si="34"/>
        <v>-6.9270153599035877E-3</v>
      </c>
      <c r="Y71" s="175">
        <f t="shared" si="10"/>
        <v>2.0186145865120535</v>
      </c>
      <c r="Z71" s="161">
        <f t="shared" si="29"/>
        <v>1.8557679858443744E-3</v>
      </c>
    </row>
    <row r="72" spans="1:26" x14ac:dyDescent="0.25">
      <c r="A72" s="158" t="s">
        <v>116</v>
      </c>
      <c r="B72" s="159" t="s">
        <v>116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  <c r="H72" s="161" t="str">
        <f t="shared" si="30"/>
        <v>-</v>
      </c>
      <c r="I72" s="175" t="str">
        <f t="shared" si="1"/>
        <v>-</v>
      </c>
      <c r="J72" s="161">
        <f t="shared" si="31"/>
        <v>0</v>
      </c>
      <c r="K72" s="160">
        <v>0</v>
      </c>
      <c r="L72" s="160">
        <v>0</v>
      </c>
      <c r="M72" s="160">
        <v>0</v>
      </c>
      <c r="N72" s="160">
        <v>0</v>
      </c>
      <c r="O72" s="160">
        <v>0</v>
      </c>
      <c r="P72" s="161" t="str">
        <f t="shared" si="32"/>
        <v>-</v>
      </c>
      <c r="Q72" s="175" t="str">
        <f t="shared" si="9"/>
        <v>-</v>
      </c>
      <c r="R72" s="161">
        <f t="shared" si="33"/>
        <v>0</v>
      </c>
      <c r="S72" s="160">
        <v>3407</v>
      </c>
      <c r="T72" s="160">
        <v>6247</v>
      </c>
      <c r="U72" s="160">
        <v>17604</v>
      </c>
      <c r="V72" s="160">
        <v>15357</v>
      </c>
      <c r="W72" s="160">
        <v>19078</v>
      </c>
      <c r="X72" s="161">
        <f t="shared" si="34"/>
        <v>0.24229992837142666</v>
      </c>
      <c r="Y72" s="175">
        <f t="shared" si="10"/>
        <v>4.599647783974171</v>
      </c>
      <c r="Z72" s="161">
        <f t="shared" si="29"/>
        <v>4.6609986621207545E-3</v>
      </c>
    </row>
    <row r="73" spans="1:26" x14ac:dyDescent="0.25">
      <c r="A73" s="158" t="s">
        <v>123</v>
      </c>
      <c r="B73" s="159" t="s">
        <v>123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  <c r="H73" s="161" t="str">
        <f t="shared" si="30"/>
        <v>-</v>
      </c>
      <c r="I73" s="175" t="str">
        <f t="shared" si="1"/>
        <v>-</v>
      </c>
      <c r="J73" s="161">
        <f t="shared" si="31"/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1" t="str">
        <f t="shared" si="32"/>
        <v>-</v>
      </c>
      <c r="Q73" s="175" t="str">
        <f t="shared" si="9"/>
        <v>-</v>
      </c>
      <c r="R73" s="161">
        <f t="shared" si="33"/>
        <v>0</v>
      </c>
      <c r="S73" s="160">
        <v>502</v>
      </c>
      <c r="T73" s="160">
        <v>1777</v>
      </c>
      <c r="U73" s="160">
        <v>2468</v>
      </c>
      <c r="V73" s="160">
        <v>3478</v>
      </c>
      <c r="W73" s="160">
        <v>4281</v>
      </c>
      <c r="X73" s="161">
        <f t="shared" si="34"/>
        <v>0.23087981598619889</v>
      </c>
      <c r="Y73" s="175">
        <f t="shared" si="10"/>
        <v>7.5278884462151403</v>
      </c>
      <c r="Z73" s="161">
        <f t="shared" si="29"/>
        <v>6.5345061907032612E-4</v>
      </c>
    </row>
    <row r="74" spans="1:26" x14ac:dyDescent="0.25">
      <c r="A74" s="158" t="s">
        <v>119</v>
      </c>
      <c r="B74" s="159" t="s">
        <v>119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  <c r="H74" s="161" t="str">
        <f t="shared" si="30"/>
        <v>-</v>
      </c>
      <c r="I74" s="175" t="str">
        <f t="shared" ref="I74:I137" si="35">IFERROR(G74/C74-1,"-")</f>
        <v>-</v>
      </c>
      <c r="J74" s="161">
        <f t="shared" si="31"/>
        <v>0</v>
      </c>
      <c r="K74" s="160">
        <v>0</v>
      </c>
      <c r="L74" s="160">
        <v>0</v>
      </c>
      <c r="M74" s="160">
        <v>0</v>
      </c>
      <c r="N74" s="160">
        <v>0</v>
      </c>
      <c r="O74" s="160">
        <v>0</v>
      </c>
      <c r="P74" s="161" t="str">
        <f t="shared" si="32"/>
        <v>-</v>
      </c>
      <c r="Q74" s="175" t="str">
        <f t="shared" si="9"/>
        <v>-</v>
      </c>
      <c r="R74" s="161">
        <f t="shared" si="33"/>
        <v>0</v>
      </c>
      <c r="S74" s="160">
        <v>1200</v>
      </c>
      <c r="T74" s="160">
        <v>1607</v>
      </c>
      <c r="U74" s="160">
        <v>2853</v>
      </c>
      <c r="V74" s="160">
        <v>2272</v>
      </c>
      <c r="W74" s="160">
        <v>3870</v>
      </c>
      <c r="X74" s="161">
        <f t="shared" si="34"/>
        <v>0.70334507042253525</v>
      </c>
      <c r="Y74" s="175">
        <f t="shared" si="10"/>
        <v>2.2250000000000001</v>
      </c>
      <c r="Z74" s="161">
        <f t="shared" si="29"/>
        <v>7.5538679749094029E-4</v>
      </c>
    </row>
    <row r="75" spans="1:26" x14ac:dyDescent="0.25">
      <c r="A75" s="158" t="s">
        <v>128</v>
      </c>
      <c r="B75" s="159" t="s">
        <v>128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  <c r="H75" s="161" t="str">
        <f t="shared" si="30"/>
        <v>-</v>
      </c>
      <c r="I75" s="175" t="str">
        <f t="shared" si="35"/>
        <v>-</v>
      </c>
      <c r="J75" s="161">
        <f t="shared" si="31"/>
        <v>0</v>
      </c>
      <c r="K75" s="160">
        <v>0</v>
      </c>
      <c r="L75" s="160">
        <v>0</v>
      </c>
      <c r="M75" s="160">
        <v>0</v>
      </c>
      <c r="N75" s="160">
        <v>0</v>
      </c>
      <c r="O75" s="160">
        <v>0</v>
      </c>
      <c r="P75" s="161" t="str">
        <f t="shared" si="32"/>
        <v>-</v>
      </c>
      <c r="Q75" s="175" t="str">
        <f t="shared" si="9"/>
        <v>-</v>
      </c>
      <c r="R75" s="161">
        <f t="shared" si="33"/>
        <v>0</v>
      </c>
      <c r="S75" s="160">
        <v>651</v>
      </c>
      <c r="T75" s="160">
        <v>1674</v>
      </c>
      <c r="U75" s="160">
        <v>2685</v>
      </c>
      <c r="V75" s="160">
        <v>3745</v>
      </c>
      <c r="W75" s="160">
        <v>2300</v>
      </c>
      <c r="X75" s="161">
        <f t="shared" si="34"/>
        <v>-0.3858477970627503</v>
      </c>
      <c r="Y75" s="175">
        <f t="shared" si="10"/>
        <v>2.5330261136712751</v>
      </c>
      <c r="Z75" s="161">
        <f t="shared" si="29"/>
        <v>7.1090555599830866E-4</v>
      </c>
    </row>
    <row r="76" spans="1:26" x14ac:dyDescent="0.25">
      <c r="A76" s="158" t="s">
        <v>131</v>
      </c>
      <c r="B76" s="159" t="s">
        <v>131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  <c r="H76" s="161" t="str">
        <f t="shared" si="30"/>
        <v>-</v>
      </c>
      <c r="I76" s="175" t="str">
        <f t="shared" si="35"/>
        <v>-</v>
      </c>
      <c r="J76" s="161">
        <f t="shared" si="31"/>
        <v>0</v>
      </c>
      <c r="K76" s="160">
        <v>0</v>
      </c>
      <c r="L76" s="160">
        <v>0</v>
      </c>
      <c r="M76" s="160">
        <v>0</v>
      </c>
      <c r="N76" s="160">
        <v>0</v>
      </c>
      <c r="O76" s="160">
        <v>0</v>
      </c>
      <c r="P76" s="161" t="str">
        <f t="shared" si="32"/>
        <v>-</v>
      </c>
      <c r="Q76" s="175" t="str">
        <f t="shared" si="9"/>
        <v>-</v>
      </c>
      <c r="R76" s="161">
        <f t="shared" si="33"/>
        <v>0</v>
      </c>
      <c r="S76" s="160">
        <v>907</v>
      </c>
      <c r="T76" s="160">
        <v>154</v>
      </c>
      <c r="U76" s="160">
        <v>799</v>
      </c>
      <c r="V76" s="160">
        <v>1039</v>
      </c>
      <c r="W76" s="160">
        <v>628</v>
      </c>
      <c r="X76" s="161">
        <f t="shared" si="34"/>
        <v>-0.39557266602502406</v>
      </c>
      <c r="Y76" s="175">
        <f t="shared" si="10"/>
        <v>-0.30760749724366043</v>
      </c>
      <c r="Z76" s="161">
        <f t="shared" si="29"/>
        <v>2.1155066638459911E-4</v>
      </c>
    </row>
    <row r="77" spans="1:26" x14ac:dyDescent="0.25">
      <c r="A77" s="163" t="s">
        <v>145</v>
      </c>
      <c r="B77" s="164" t="s">
        <v>145</v>
      </c>
      <c r="C77" s="165">
        <f>C69-SUM(C70:C76)</f>
        <v>0</v>
      </c>
      <c r="D77" s="165">
        <f>D69-SUM(D70:D76)</f>
        <v>0</v>
      </c>
      <c r="E77" s="165">
        <f>E69-SUM(E70:E76)</f>
        <v>0</v>
      </c>
      <c r="F77" s="165">
        <f>F69-SUM(F70:F76)</f>
        <v>0</v>
      </c>
      <c r="G77" s="165">
        <f>G69-SUM(G70:G76)</f>
        <v>0</v>
      </c>
      <c r="H77" s="166" t="str">
        <f t="shared" si="30"/>
        <v>-</v>
      </c>
      <c r="I77" s="176" t="str">
        <f t="shared" si="35"/>
        <v>-</v>
      </c>
      <c r="J77" s="166">
        <f t="shared" si="31"/>
        <v>0</v>
      </c>
      <c r="K77" s="165">
        <f>K69-SUM(K70:K76)</f>
        <v>0</v>
      </c>
      <c r="L77" s="165">
        <f>L69-SUM(L70:L76)</f>
        <v>0</v>
      </c>
      <c r="M77" s="165">
        <f>M69-SUM(M70:M76)</f>
        <v>0</v>
      </c>
      <c r="N77" s="165">
        <f>N69-SUM(N70:N76)</f>
        <v>0</v>
      </c>
      <c r="O77" s="165">
        <f>O69-SUM(O70:O76)</f>
        <v>0</v>
      </c>
      <c r="P77" s="166" t="str">
        <f t="shared" si="32"/>
        <v>-</v>
      </c>
      <c r="Q77" s="176" t="str">
        <f t="shared" si="9"/>
        <v>-</v>
      </c>
      <c r="R77" s="166">
        <f t="shared" si="33"/>
        <v>0</v>
      </c>
      <c r="S77" s="165">
        <f>S69-SUM(S70:S76)</f>
        <v>6533</v>
      </c>
      <c r="T77" s="165">
        <f>T69-SUM(T70:T76)</f>
        <v>13696</v>
      </c>
      <c r="U77" s="165">
        <f>U69-SUM(U70:U76)</f>
        <v>34305</v>
      </c>
      <c r="V77" s="165">
        <f>V69-SUM(V70:V76)</f>
        <v>41457</v>
      </c>
      <c r="W77" s="165">
        <f>W69-SUM(W70:W76)</f>
        <v>47746</v>
      </c>
      <c r="X77" s="166">
        <f t="shared" si="34"/>
        <v>0.15169935113491095</v>
      </c>
      <c r="Y77" s="176">
        <f t="shared" si="10"/>
        <v>6.3084341037808054</v>
      </c>
      <c r="Z77" s="166">
        <f t="shared" si="29"/>
        <v>9.0829106512186134E-3</v>
      </c>
    </row>
    <row r="78" spans="1:26" x14ac:dyDescent="0.25">
      <c r="A78" s="1"/>
      <c r="B78" s="151" t="s">
        <v>48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x14ac:dyDescent="0.25">
      <c r="A79" s="1" t="s">
        <v>0</v>
      </c>
      <c r="B79" s="152" t="s">
        <v>68</v>
      </c>
      <c r="C79" s="172">
        <f>C80+C83</f>
        <v>34055</v>
      </c>
      <c r="D79" s="172">
        <f>D80+D83</f>
        <v>70827</v>
      </c>
      <c r="E79" s="172">
        <f>E80+E83</f>
        <v>98456</v>
      </c>
      <c r="F79" s="172">
        <f>F80+F83</f>
        <v>103299</v>
      </c>
      <c r="G79" s="172">
        <f>G80+G83</f>
        <v>118688</v>
      </c>
      <c r="H79" s="173">
        <f>IFERROR(G79/F79-1,"-")</f>
        <v>0.14897530469801246</v>
      </c>
      <c r="I79" s="173">
        <f t="shared" si="35"/>
        <v>2.4851857289678461</v>
      </c>
      <c r="J79" s="173">
        <f>G79/G$9</f>
        <v>0.15641333140048233</v>
      </c>
      <c r="K79" s="172">
        <f>K80+K83</f>
        <v>143122</v>
      </c>
      <c r="L79" s="172">
        <f>L80+L83</f>
        <v>214429</v>
      </c>
      <c r="M79" s="172">
        <f>M80+M83</f>
        <v>476344</v>
      </c>
      <c r="N79" s="172">
        <f>N80+N83</f>
        <v>549349</v>
      </c>
      <c r="O79" s="172">
        <f>O80+O83</f>
        <v>622363</v>
      </c>
      <c r="P79" s="173">
        <f>IFERROR(O79/N79-1,"-")</f>
        <v>0.13291004443441246</v>
      </c>
      <c r="Q79" s="173">
        <f t="shared" si="9"/>
        <v>3.3484789200821679</v>
      </c>
      <c r="R79" s="173">
        <f>O79/O$9</f>
        <v>0.17676598983762351</v>
      </c>
      <c r="S79" s="172">
        <f>S80+S83</f>
        <v>177177</v>
      </c>
      <c r="T79" s="172">
        <f>T80+T83</f>
        <v>285256</v>
      </c>
      <c r="U79" s="172">
        <f>U80+U83</f>
        <v>574800</v>
      </c>
      <c r="V79" s="172">
        <f>V80+V83</f>
        <v>652648</v>
      </c>
      <c r="W79" s="172">
        <f>W80+W83</f>
        <v>741051</v>
      </c>
      <c r="X79" s="173">
        <f>IFERROR(W79/V79-1,"-")</f>
        <v>0.13545280151015548</v>
      </c>
      <c r="Y79" s="173">
        <f t="shared" si="10"/>
        <v>3.1825462672920297</v>
      </c>
      <c r="Z79" s="173">
        <f t="shared" ref="Z79:Z91" si="36">U79/U$9</f>
        <v>0.15218939053550384</v>
      </c>
    </row>
    <row r="80" spans="1:26" x14ac:dyDescent="0.25">
      <c r="A80" s="1" t="s">
        <v>96</v>
      </c>
      <c r="B80" s="155" t="s">
        <v>97</v>
      </c>
      <c r="C80" s="156">
        <v>15296</v>
      </c>
      <c r="D80" s="156">
        <v>38077</v>
      </c>
      <c r="E80" s="156">
        <v>48839</v>
      </c>
      <c r="F80" s="156">
        <v>49185</v>
      </c>
      <c r="G80" s="156">
        <v>55960</v>
      </c>
      <c r="H80" s="157">
        <f>IFERROR(G80/F80-1,"-")</f>
        <v>0.13774524753481754</v>
      </c>
      <c r="I80" s="174">
        <f t="shared" si="35"/>
        <v>2.6584728033472804</v>
      </c>
      <c r="J80" s="157">
        <f>G80/G$9</f>
        <v>7.3747051304015501E-2</v>
      </c>
      <c r="K80" s="156">
        <v>67449</v>
      </c>
      <c r="L80" s="156">
        <v>109519</v>
      </c>
      <c r="M80" s="156">
        <v>230615</v>
      </c>
      <c r="N80" s="156">
        <v>229974</v>
      </c>
      <c r="O80" s="156">
        <v>243808</v>
      </c>
      <c r="P80" s="157">
        <f>IFERROR(O80/N80-1,"-")</f>
        <v>6.0154626175132897E-2</v>
      </c>
      <c r="Q80" s="174">
        <f t="shared" si="9"/>
        <v>2.6147014781538642</v>
      </c>
      <c r="R80" s="157">
        <f>O80/O$9</f>
        <v>6.9247308163131988E-2</v>
      </c>
      <c r="S80" s="156">
        <v>82745</v>
      </c>
      <c r="T80" s="156">
        <v>147596</v>
      </c>
      <c r="U80" s="156">
        <v>279454</v>
      </c>
      <c r="V80" s="156">
        <v>279159</v>
      </c>
      <c r="W80" s="156">
        <v>299768</v>
      </c>
      <c r="X80" s="157">
        <f>IFERROR(W80/V80-1,"-")</f>
        <v>7.3825311023467011E-2</v>
      </c>
      <c r="Y80" s="174">
        <f t="shared" si="10"/>
        <v>2.6227929180010876</v>
      </c>
      <c r="Z80" s="157">
        <f t="shared" si="36"/>
        <v>7.3990838452868288E-2</v>
      </c>
    </row>
    <row r="81" spans="1:26" x14ac:dyDescent="0.25">
      <c r="A81" s="158" t="s">
        <v>103</v>
      </c>
      <c r="B81" s="159" t="s">
        <v>103</v>
      </c>
      <c r="C81" s="160">
        <v>7696</v>
      </c>
      <c r="D81" s="160">
        <v>24218</v>
      </c>
      <c r="E81" s="160">
        <v>29828</v>
      </c>
      <c r="F81" s="160">
        <v>29979</v>
      </c>
      <c r="G81" s="160">
        <v>30308</v>
      </c>
      <c r="H81" s="161">
        <f>IFERROR(G81/F81-1,"-")</f>
        <v>1.0974348710764303E-2</v>
      </c>
      <c r="I81" s="175">
        <f t="shared" si="35"/>
        <v>2.938149688149688</v>
      </c>
      <c r="J81" s="161">
        <f>G81/G$9</f>
        <v>3.9941487328843846E-2</v>
      </c>
      <c r="K81" s="160">
        <v>11781</v>
      </c>
      <c r="L81" s="160">
        <v>24585</v>
      </c>
      <c r="M81" s="160">
        <v>36378</v>
      </c>
      <c r="N81" s="160">
        <v>30210</v>
      </c>
      <c r="O81" s="160">
        <v>42021</v>
      </c>
      <c r="P81" s="161">
        <f>IFERROR(O81/N81-1,"-")</f>
        <v>0.39096325719960268</v>
      </c>
      <c r="Q81" s="175">
        <f t="shared" si="9"/>
        <v>2.5668449197860963</v>
      </c>
      <c r="R81" s="161">
        <f>O81/O$9</f>
        <v>1.1934969879261424E-2</v>
      </c>
      <c r="S81" s="160">
        <v>19477</v>
      </c>
      <c r="T81" s="160">
        <v>48803</v>
      </c>
      <c r="U81" s="160">
        <v>66206</v>
      </c>
      <c r="V81" s="160">
        <v>60189</v>
      </c>
      <c r="W81" s="160">
        <v>72329</v>
      </c>
      <c r="X81" s="161">
        <f>IFERROR(W81/V81-1,"-")</f>
        <v>0.20169798468158628</v>
      </c>
      <c r="Y81" s="175">
        <f t="shared" si="10"/>
        <v>2.713559583098013</v>
      </c>
      <c r="Z81" s="161">
        <f t="shared" si="36"/>
        <v>1.7529315918221239E-2</v>
      </c>
    </row>
    <row r="82" spans="1:26" x14ac:dyDescent="0.25">
      <c r="A82" s="158" t="s">
        <v>100</v>
      </c>
      <c r="B82" s="159" t="s">
        <v>100</v>
      </c>
      <c r="C82" s="160">
        <v>7600</v>
      </c>
      <c r="D82" s="160">
        <v>13859</v>
      </c>
      <c r="E82" s="160">
        <v>19011</v>
      </c>
      <c r="F82" s="160">
        <v>19206</v>
      </c>
      <c r="G82" s="160">
        <v>25652</v>
      </c>
      <c r="H82" s="161">
        <f>IFERROR(G82/F82-1,"-")</f>
        <v>0.33562428407789224</v>
      </c>
      <c r="I82" s="175">
        <f t="shared" si="35"/>
        <v>2.3752631578947367</v>
      </c>
      <c r="J82" s="161">
        <f>G82/G$9</f>
        <v>3.3805563975171649E-2</v>
      </c>
      <c r="K82" s="160">
        <v>55668</v>
      </c>
      <c r="L82" s="160">
        <v>84934</v>
      </c>
      <c r="M82" s="160">
        <v>194237</v>
      </c>
      <c r="N82" s="160">
        <v>199764</v>
      </c>
      <c r="O82" s="160">
        <v>201787</v>
      </c>
      <c r="P82" s="161">
        <f>IFERROR(O82/N82-1,"-")</f>
        <v>1.0126949800765006E-2</v>
      </c>
      <c r="Q82" s="175">
        <f t="shared" si="9"/>
        <v>2.6248293454049003</v>
      </c>
      <c r="R82" s="161">
        <f>O82/O$9</f>
        <v>5.7312338283870563E-2</v>
      </c>
      <c r="S82" s="160">
        <v>63268</v>
      </c>
      <c r="T82" s="160">
        <v>98793</v>
      </c>
      <c r="U82" s="160">
        <v>213248</v>
      </c>
      <c r="V82" s="160">
        <v>218970</v>
      </c>
      <c r="W82" s="160">
        <v>227439</v>
      </c>
      <c r="X82" s="161">
        <f>IFERROR(W82/V82-1,"-")</f>
        <v>3.8676531031648143E-2</v>
      </c>
      <c r="Y82" s="175">
        <f t="shared" si="10"/>
        <v>2.5948504773345134</v>
      </c>
      <c r="Z82" s="161">
        <f t="shared" si="36"/>
        <v>5.6461522534647049E-2</v>
      </c>
    </row>
    <row r="83" spans="1:26" x14ac:dyDescent="0.25">
      <c r="A83" s="1" t="s">
        <v>146</v>
      </c>
      <c r="B83" s="155" t="s">
        <v>107</v>
      </c>
      <c r="C83" s="156">
        <v>18759</v>
      </c>
      <c r="D83" s="156">
        <v>32750</v>
      </c>
      <c r="E83" s="156">
        <v>49617</v>
      </c>
      <c r="F83" s="156">
        <v>54114</v>
      </c>
      <c r="G83" s="156">
        <v>62728</v>
      </c>
      <c r="H83" s="157">
        <f>IFERROR(G83/F83-1,"-")</f>
        <v>0.15918246664449121</v>
      </c>
      <c r="I83" s="174">
        <f t="shared" si="35"/>
        <v>2.3438882669651901</v>
      </c>
      <c r="J83" s="157">
        <f>G83/G$9</f>
        <v>8.2666280096466843E-2</v>
      </c>
      <c r="K83" s="156">
        <v>75673</v>
      </c>
      <c r="L83" s="156">
        <v>104910</v>
      </c>
      <c r="M83" s="156">
        <v>245729</v>
      </c>
      <c r="N83" s="156">
        <v>319375</v>
      </c>
      <c r="O83" s="156">
        <v>378555</v>
      </c>
      <c r="P83" s="157">
        <f>IFERROR(O83/N83-1,"-")</f>
        <v>0.18529941291585117</v>
      </c>
      <c r="Q83" s="174">
        <f t="shared" si="9"/>
        <v>4.0025108030605372</v>
      </c>
      <c r="R83" s="157">
        <f>O83/O$9</f>
        <v>0.10751868167449152</v>
      </c>
      <c r="S83" s="156">
        <v>94432</v>
      </c>
      <c r="T83" s="156">
        <v>137660</v>
      </c>
      <c r="U83" s="156">
        <v>295346</v>
      </c>
      <c r="V83" s="156">
        <v>373489</v>
      </c>
      <c r="W83" s="156">
        <v>441283</v>
      </c>
      <c r="X83" s="157">
        <f>IFERROR(W83/V83-1,"-")</f>
        <v>0.18151538599530381</v>
      </c>
      <c r="Y83" s="174">
        <f t="shared" si="10"/>
        <v>3.6730239749237548</v>
      </c>
      <c r="Z83" s="157">
        <f t="shared" si="36"/>
        <v>7.8198552082635556E-2</v>
      </c>
    </row>
    <row r="84" spans="1:26" x14ac:dyDescent="0.25">
      <c r="A84" s="158" t="s">
        <v>110</v>
      </c>
      <c r="B84" s="159" t="s">
        <v>110</v>
      </c>
      <c r="C84" s="160">
        <v>2578</v>
      </c>
      <c r="D84" s="160">
        <v>3228</v>
      </c>
      <c r="E84" s="160">
        <v>5828</v>
      </c>
      <c r="F84" s="160">
        <v>7060</v>
      </c>
      <c r="G84" s="160">
        <v>9146</v>
      </c>
      <c r="H84" s="161">
        <f t="shared" ref="H84:H91" si="37">IFERROR(G84/F84-1,"-")</f>
        <v>0.29546742209631738</v>
      </c>
      <c r="I84" s="175">
        <f t="shared" si="35"/>
        <v>2.5477114041892941</v>
      </c>
      <c r="J84" s="161">
        <f t="shared" ref="J84:J91" si="38">G84/G$9</f>
        <v>1.2053083116985807E-2</v>
      </c>
      <c r="K84" s="160">
        <v>15879</v>
      </c>
      <c r="L84" s="160">
        <v>11210</v>
      </c>
      <c r="M84" s="160">
        <v>56300</v>
      </c>
      <c r="N84" s="160">
        <v>75139</v>
      </c>
      <c r="O84" s="160">
        <v>87125</v>
      </c>
      <c r="P84" s="161">
        <f t="shared" ref="P84:P91" si="39">IFERROR(O84/N84-1,"-")</f>
        <v>0.15951769387402015</v>
      </c>
      <c r="Q84" s="175">
        <f t="shared" si="9"/>
        <v>4.4868064739593176</v>
      </c>
      <c r="R84" s="161">
        <f t="shared" ref="R84:R91" si="40">O84/O$9</f>
        <v>2.4745585557950825E-2</v>
      </c>
      <c r="S84" s="160">
        <v>18457</v>
      </c>
      <c r="T84" s="160">
        <v>14438</v>
      </c>
      <c r="U84" s="160">
        <v>62128</v>
      </c>
      <c r="V84" s="160">
        <v>82199</v>
      </c>
      <c r="W84" s="160">
        <v>96271</v>
      </c>
      <c r="X84" s="161">
        <f t="shared" ref="X84:X91" si="41">IFERROR(W84/V84-1,"-")</f>
        <v>0.17119429676760056</v>
      </c>
      <c r="Y84" s="175">
        <f t="shared" si="10"/>
        <v>4.2159614238500298</v>
      </c>
      <c r="Z84" s="161">
        <f t="shared" si="36"/>
        <v>1.6449586734846526E-2</v>
      </c>
    </row>
    <row r="85" spans="1:26" x14ac:dyDescent="0.25">
      <c r="A85" s="158" t="s">
        <v>113</v>
      </c>
      <c r="B85" s="159" t="s">
        <v>113</v>
      </c>
      <c r="C85" s="160">
        <v>5409</v>
      </c>
      <c r="D85" s="160">
        <v>8563</v>
      </c>
      <c r="E85" s="160">
        <v>13220</v>
      </c>
      <c r="F85" s="160">
        <v>14980</v>
      </c>
      <c r="G85" s="160">
        <v>15604</v>
      </c>
      <c r="H85" s="161">
        <f t="shared" si="37"/>
        <v>4.1655540720961337E-2</v>
      </c>
      <c r="I85" s="175">
        <f t="shared" si="35"/>
        <v>1.8848215936402291</v>
      </c>
      <c r="J85" s="161">
        <f t="shared" si="38"/>
        <v>2.0563777493707251E-2</v>
      </c>
      <c r="K85" s="160">
        <v>27251</v>
      </c>
      <c r="L85" s="160">
        <v>36097</v>
      </c>
      <c r="M85" s="160">
        <v>84214</v>
      </c>
      <c r="N85" s="160">
        <v>96686</v>
      </c>
      <c r="O85" s="160">
        <v>107377</v>
      </c>
      <c r="P85" s="161">
        <f t="shared" si="39"/>
        <v>0.11057443683677048</v>
      </c>
      <c r="Q85" s="175">
        <f t="shared" si="9"/>
        <v>2.9402957689626068</v>
      </c>
      <c r="R85" s="161">
        <f t="shared" si="40"/>
        <v>3.0497638340959376E-2</v>
      </c>
      <c r="S85" s="160">
        <v>32660</v>
      </c>
      <c r="T85" s="160">
        <v>44660</v>
      </c>
      <c r="U85" s="160">
        <v>97434</v>
      </c>
      <c r="V85" s="160">
        <v>111666</v>
      </c>
      <c r="W85" s="160">
        <v>122981</v>
      </c>
      <c r="X85" s="161">
        <f t="shared" si="41"/>
        <v>0.101328963157989</v>
      </c>
      <c r="Y85" s="175">
        <f t="shared" si="10"/>
        <v>2.7654929577464791</v>
      </c>
      <c r="Z85" s="161">
        <f t="shared" si="36"/>
        <v>2.5797531449958735E-2</v>
      </c>
    </row>
    <row r="86" spans="1:26" x14ac:dyDescent="0.25">
      <c r="A86" s="158" t="s">
        <v>116</v>
      </c>
      <c r="B86" s="159" t="s">
        <v>116</v>
      </c>
      <c r="C86" s="160">
        <v>1714</v>
      </c>
      <c r="D86" s="160">
        <v>5280</v>
      </c>
      <c r="E86" s="160">
        <v>5870</v>
      </c>
      <c r="F86" s="160">
        <v>5315</v>
      </c>
      <c r="G86" s="160">
        <v>6020</v>
      </c>
      <c r="H86" s="161">
        <f t="shared" si="37"/>
        <v>0.13264346190028231</v>
      </c>
      <c r="I86" s="175">
        <f t="shared" si="35"/>
        <v>2.5122520420070011</v>
      </c>
      <c r="J86" s="161">
        <f t="shared" si="38"/>
        <v>7.933474782883726E-3</v>
      </c>
      <c r="K86" s="160">
        <v>5151</v>
      </c>
      <c r="L86" s="160">
        <v>11108</v>
      </c>
      <c r="M86" s="160">
        <v>20133</v>
      </c>
      <c r="N86" s="160">
        <v>32539</v>
      </c>
      <c r="O86" s="160">
        <v>46070</v>
      </c>
      <c r="P86" s="161">
        <f t="shared" si="39"/>
        <v>0.41583945419342938</v>
      </c>
      <c r="Q86" s="175">
        <f t="shared" si="9"/>
        <v>7.9438943894389435</v>
      </c>
      <c r="R86" s="161">
        <f t="shared" si="40"/>
        <v>1.3084982802350582E-2</v>
      </c>
      <c r="S86" s="160">
        <v>6865</v>
      </c>
      <c r="T86" s="160">
        <v>16388</v>
      </c>
      <c r="U86" s="160">
        <v>26003</v>
      </c>
      <c r="V86" s="160">
        <v>37854</v>
      </c>
      <c r="W86" s="160">
        <v>52090</v>
      </c>
      <c r="X86" s="161">
        <f t="shared" si="41"/>
        <v>0.37607650446452157</v>
      </c>
      <c r="Y86" s="175">
        <f t="shared" si="10"/>
        <v>6.5877640203932994</v>
      </c>
      <c r="Z86" s="161">
        <f t="shared" si="36"/>
        <v>6.8847959674577354E-3</v>
      </c>
    </row>
    <row r="87" spans="1:26" x14ac:dyDescent="0.25">
      <c r="A87" s="158" t="s">
        <v>123</v>
      </c>
      <c r="B87" s="159" t="s">
        <v>123</v>
      </c>
      <c r="C87" s="160">
        <v>286</v>
      </c>
      <c r="D87" s="160">
        <v>921</v>
      </c>
      <c r="E87" s="160">
        <v>1133</v>
      </c>
      <c r="F87" s="160">
        <v>1153</v>
      </c>
      <c r="G87" s="160">
        <v>1481</v>
      </c>
      <c r="H87" s="161">
        <f t="shared" si="37"/>
        <v>0.28447528187337379</v>
      </c>
      <c r="I87" s="175">
        <f t="shared" si="35"/>
        <v>4.1783216783216783</v>
      </c>
      <c r="J87" s="161">
        <f t="shared" si="38"/>
        <v>1.951740224825714E-3</v>
      </c>
      <c r="K87" s="160">
        <v>1248</v>
      </c>
      <c r="L87" s="160">
        <v>2935</v>
      </c>
      <c r="M87" s="160">
        <v>4473</v>
      </c>
      <c r="N87" s="160">
        <v>6684</v>
      </c>
      <c r="O87" s="160">
        <v>11325</v>
      </c>
      <c r="P87" s="161">
        <f t="shared" si="39"/>
        <v>0.69434470377019752</v>
      </c>
      <c r="Q87" s="175">
        <f t="shared" ref="Q87:Q150" si="42">IFERROR(O87/K87-1,"-")</f>
        <v>8.0745192307692299</v>
      </c>
      <c r="R87" s="161">
        <f t="shared" si="40"/>
        <v>3.2165710926116853E-3</v>
      </c>
      <c r="S87" s="160">
        <v>1534</v>
      </c>
      <c r="T87" s="160">
        <v>3856</v>
      </c>
      <c r="U87" s="160">
        <v>5606</v>
      </c>
      <c r="V87" s="160">
        <v>7837</v>
      </c>
      <c r="W87" s="160">
        <v>12806</v>
      </c>
      <c r="X87" s="161">
        <f t="shared" si="41"/>
        <v>0.63404363914763295</v>
      </c>
      <c r="Y87" s="175">
        <f t="shared" ref="Y87:Y150" si="43">IFERROR(W87/S87-1,"-")</f>
        <v>7.3481095176010438</v>
      </c>
      <c r="Z87" s="161">
        <f t="shared" si="36"/>
        <v>1.4842966655219808E-3</v>
      </c>
    </row>
    <row r="88" spans="1:26" x14ac:dyDescent="0.25">
      <c r="A88" s="158" t="s">
        <v>119</v>
      </c>
      <c r="B88" s="159" t="s">
        <v>119</v>
      </c>
      <c r="C88" s="160">
        <v>240</v>
      </c>
      <c r="D88" s="160">
        <v>804</v>
      </c>
      <c r="E88" s="160">
        <v>921</v>
      </c>
      <c r="F88" s="160">
        <v>774</v>
      </c>
      <c r="G88" s="160">
        <v>909</v>
      </c>
      <c r="H88" s="161">
        <f t="shared" si="37"/>
        <v>0.17441860465116288</v>
      </c>
      <c r="I88" s="175">
        <f t="shared" si="35"/>
        <v>2.7875000000000001</v>
      </c>
      <c r="J88" s="161">
        <f t="shared" si="38"/>
        <v>1.1979283351563632E-3</v>
      </c>
      <c r="K88" s="160">
        <v>1576</v>
      </c>
      <c r="L88" s="160">
        <v>3904</v>
      </c>
      <c r="M88" s="160">
        <v>4162</v>
      </c>
      <c r="N88" s="160">
        <v>5494</v>
      </c>
      <c r="O88" s="160">
        <v>7100</v>
      </c>
      <c r="P88" s="161">
        <f t="shared" si="39"/>
        <v>0.29231889333818706</v>
      </c>
      <c r="Q88" s="175">
        <f t="shared" si="42"/>
        <v>3.5050761421319798</v>
      </c>
      <c r="R88" s="161">
        <f t="shared" si="40"/>
        <v>2.0165699565159352E-3</v>
      </c>
      <c r="S88" s="160">
        <v>1816</v>
      </c>
      <c r="T88" s="160">
        <v>4708</v>
      </c>
      <c r="U88" s="160">
        <v>5083</v>
      </c>
      <c r="V88" s="160">
        <v>6268</v>
      </c>
      <c r="W88" s="160">
        <v>8009</v>
      </c>
      <c r="X88" s="161">
        <f t="shared" si="41"/>
        <v>0.27776005105296742</v>
      </c>
      <c r="Y88" s="175">
        <f t="shared" si="43"/>
        <v>3.410242290748899</v>
      </c>
      <c r="Z88" s="161">
        <f t="shared" si="36"/>
        <v>1.345822324446705E-3</v>
      </c>
    </row>
    <row r="89" spans="1:26" x14ac:dyDescent="0.25">
      <c r="A89" s="158" t="s">
        <v>128</v>
      </c>
      <c r="B89" s="159" t="s">
        <v>128</v>
      </c>
      <c r="C89" s="160">
        <v>286</v>
      </c>
      <c r="D89" s="160">
        <v>296</v>
      </c>
      <c r="E89" s="160">
        <v>433</v>
      </c>
      <c r="F89" s="160">
        <v>454</v>
      </c>
      <c r="G89" s="160">
        <v>500</v>
      </c>
      <c r="H89" s="161">
        <f t="shared" si="37"/>
        <v>0.1013215859030836</v>
      </c>
      <c r="I89" s="175">
        <f t="shared" si="35"/>
        <v>0.74825174825174834</v>
      </c>
      <c r="J89" s="161">
        <f t="shared" si="38"/>
        <v>6.589264769836982E-4</v>
      </c>
      <c r="K89" s="160">
        <v>1422</v>
      </c>
      <c r="L89" s="160">
        <v>781</v>
      </c>
      <c r="M89" s="160">
        <v>2952</v>
      </c>
      <c r="N89" s="160">
        <v>3351</v>
      </c>
      <c r="O89" s="160">
        <v>3056</v>
      </c>
      <c r="P89" s="161">
        <f t="shared" si="39"/>
        <v>-8.8033422858848076E-2</v>
      </c>
      <c r="Q89" s="175">
        <f t="shared" si="42"/>
        <v>1.1490857946554147</v>
      </c>
      <c r="R89" s="161">
        <f t="shared" si="40"/>
        <v>8.6797715311446449E-4</v>
      </c>
      <c r="S89" s="160">
        <v>1708</v>
      </c>
      <c r="T89" s="160">
        <v>1077</v>
      </c>
      <c r="U89" s="160">
        <v>3385</v>
      </c>
      <c r="V89" s="160">
        <v>3805</v>
      </c>
      <c r="W89" s="160">
        <v>3556</v>
      </c>
      <c r="X89" s="161">
        <f t="shared" si="41"/>
        <v>-6.5440210249671504E-2</v>
      </c>
      <c r="Y89" s="175">
        <f t="shared" si="43"/>
        <v>1.081967213114754</v>
      </c>
      <c r="Z89" s="161">
        <f t="shared" si="36"/>
        <v>8.9624406221760697E-4</v>
      </c>
    </row>
    <row r="90" spans="1:26" x14ac:dyDescent="0.25">
      <c r="A90" s="158" t="s">
        <v>131</v>
      </c>
      <c r="B90" s="159" t="s">
        <v>131</v>
      </c>
      <c r="C90" s="160">
        <v>408</v>
      </c>
      <c r="D90" s="160">
        <v>385</v>
      </c>
      <c r="E90" s="160">
        <v>658</v>
      </c>
      <c r="F90" s="160">
        <v>679</v>
      </c>
      <c r="G90" s="160">
        <v>636</v>
      </c>
      <c r="H90" s="161">
        <f t="shared" si="37"/>
        <v>-6.3328424153166418E-2</v>
      </c>
      <c r="I90" s="175">
        <f t="shared" si="35"/>
        <v>0.55882352941176472</v>
      </c>
      <c r="J90" s="161">
        <f t="shared" si="38"/>
        <v>8.3815447872326407E-4</v>
      </c>
      <c r="K90" s="160">
        <v>1922</v>
      </c>
      <c r="L90" s="160">
        <v>947</v>
      </c>
      <c r="M90" s="160">
        <v>3040</v>
      </c>
      <c r="N90" s="160">
        <v>3728</v>
      </c>
      <c r="O90" s="160">
        <v>4053</v>
      </c>
      <c r="P90" s="161">
        <f t="shared" si="39"/>
        <v>8.7178111587982832E-2</v>
      </c>
      <c r="Q90" s="175">
        <f t="shared" si="42"/>
        <v>1.1087408949011448</v>
      </c>
      <c r="R90" s="161">
        <f t="shared" si="40"/>
        <v>1.1511490188393077E-3</v>
      </c>
      <c r="S90" s="160">
        <v>2330</v>
      </c>
      <c r="T90" s="160">
        <v>1332</v>
      </c>
      <c r="U90" s="160">
        <v>3698</v>
      </c>
      <c r="V90" s="160">
        <v>4407</v>
      </c>
      <c r="W90" s="160">
        <v>4689</v>
      </c>
      <c r="X90" s="161">
        <f t="shared" si="41"/>
        <v>6.3989108236895742E-2</v>
      </c>
      <c r="Y90" s="175">
        <f t="shared" si="43"/>
        <v>1.0124463519313305</v>
      </c>
      <c r="Z90" s="161">
        <f t="shared" si="36"/>
        <v>9.7911685142709325E-4</v>
      </c>
    </row>
    <row r="91" spans="1:26" x14ac:dyDescent="0.25">
      <c r="A91" s="163" t="s">
        <v>145</v>
      </c>
      <c r="B91" s="164" t="s">
        <v>145</v>
      </c>
      <c r="C91" s="165">
        <f>C83-SUM(C84:C90)</f>
        <v>7838</v>
      </c>
      <c r="D91" s="165">
        <f>D83-SUM(D84:D90)</f>
        <v>13273</v>
      </c>
      <c r="E91" s="165">
        <f>E83-SUM(E84:E90)</f>
        <v>21554</v>
      </c>
      <c r="F91" s="165">
        <f>F83-SUM(F84:F90)</f>
        <v>23699</v>
      </c>
      <c r="G91" s="165">
        <f>G83-SUM(G84:G90)</f>
        <v>28432</v>
      </c>
      <c r="H91" s="166">
        <f t="shared" si="37"/>
        <v>0.19971306806194344</v>
      </c>
      <c r="I91" s="176">
        <f t="shared" si="35"/>
        <v>2.6274559836693032</v>
      </c>
      <c r="J91" s="166">
        <f t="shared" si="38"/>
        <v>3.7469195187201015E-2</v>
      </c>
      <c r="K91" s="165">
        <f>K83-SUM(K84:K90)</f>
        <v>21224</v>
      </c>
      <c r="L91" s="165">
        <f>L83-SUM(L84:L90)</f>
        <v>37928</v>
      </c>
      <c r="M91" s="165">
        <f>M83-SUM(M84:M90)</f>
        <v>70455</v>
      </c>
      <c r="N91" s="165">
        <f>N83-SUM(N84:N90)</f>
        <v>95754</v>
      </c>
      <c r="O91" s="165">
        <f>O83-SUM(O84:O90)</f>
        <v>112449</v>
      </c>
      <c r="P91" s="166">
        <f t="shared" si="39"/>
        <v>0.17435302963844856</v>
      </c>
      <c r="Q91" s="176">
        <f t="shared" si="42"/>
        <v>4.2982001507727103</v>
      </c>
      <c r="R91" s="166">
        <f t="shared" si="40"/>
        <v>3.1938207752149353E-2</v>
      </c>
      <c r="S91" s="165">
        <f>S83-SUM(S84:S90)</f>
        <v>29062</v>
      </c>
      <c r="T91" s="165">
        <f>T83-SUM(T84:T90)</f>
        <v>51201</v>
      </c>
      <c r="U91" s="165">
        <f>U83-SUM(U84:U90)</f>
        <v>92009</v>
      </c>
      <c r="V91" s="165">
        <f>V83-SUM(V84:V90)</f>
        <v>119453</v>
      </c>
      <c r="W91" s="165">
        <f>W83-SUM(W84:W90)</f>
        <v>140881</v>
      </c>
      <c r="X91" s="166">
        <f t="shared" si="41"/>
        <v>0.17938436037604744</v>
      </c>
      <c r="Y91" s="176">
        <f t="shared" si="43"/>
        <v>3.8476016791686742</v>
      </c>
      <c r="Z91" s="166">
        <f t="shared" si="36"/>
        <v>2.4361158026759172E-2</v>
      </c>
    </row>
    <row r="92" spans="1:26" x14ac:dyDescent="0.25">
      <c r="A92" s="1"/>
      <c r="B92" s="151" t="s">
        <v>49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x14ac:dyDescent="0.25">
      <c r="A93" s="1" t="s">
        <v>0</v>
      </c>
      <c r="B93" s="152" t="s">
        <v>68</v>
      </c>
      <c r="C93" s="172">
        <f>C94+C97</f>
        <v>0</v>
      </c>
      <c r="D93" s="172">
        <f>D94+D97</f>
        <v>0</v>
      </c>
      <c r="E93" s="172">
        <f>E94+E97</f>
        <v>5131</v>
      </c>
      <c r="F93" s="172">
        <f>F94+F97</f>
        <v>7607</v>
      </c>
      <c r="G93" s="172">
        <f>G94+G97</f>
        <v>7923</v>
      </c>
      <c r="H93" s="173">
        <f>IFERROR(G93/F93-1,"-")</f>
        <v>4.1540686210069566E-2</v>
      </c>
      <c r="I93" s="173" t="str">
        <f t="shared" si="35"/>
        <v>-</v>
      </c>
      <c r="J93" s="173">
        <f>G93/G$9</f>
        <v>1.0441348954283681E-2</v>
      </c>
      <c r="K93" s="172">
        <f>K94+K97</f>
        <v>0</v>
      </c>
      <c r="L93" s="172">
        <f>L94+L97</f>
        <v>0</v>
      </c>
      <c r="M93" s="172">
        <f>M94+M97</f>
        <v>46354</v>
      </c>
      <c r="N93" s="172">
        <f>N94+N97</f>
        <v>50550</v>
      </c>
      <c r="O93" s="172">
        <f>O94+O97</f>
        <v>49465</v>
      </c>
      <c r="P93" s="173">
        <f>IFERROR(O93/N93-1,"-")</f>
        <v>-2.1463897131552945E-2</v>
      </c>
      <c r="Q93" s="173" t="str">
        <f t="shared" si="42"/>
        <v>-</v>
      </c>
      <c r="R93" s="173">
        <f>O93/O$9</f>
        <v>1.4049244070290245E-2</v>
      </c>
      <c r="S93" s="172">
        <f>S94+S97</f>
        <v>24221</v>
      </c>
      <c r="T93" s="172">
        <f>T94+T97</f>
        <v>33444</v>
      </c>
      <c r="U93" s="172">
        <f>U94+U97</f>
        <v>51485</v>
      </c>
      <c r="V93" s="172">
        <f>V94+V97</f>
        <v>58157</v>
      </c>
      <c r="W93" s="172">
        <f>W94+W97</f>
        <v>57388</v>
      </c>
      <c r="X93" s="173">
        <f>IFERROR(W93/V93-1,"-")</f>
        <v>-1.3222827862510056E-2</v>
      </c>
      <c r="Y93" s="173">
        <f t="shared" si="43"/>
        <v>1.3693489121010693</v>
      </c>
      <c r="Z93" s="173">
        <f t="shared" ref="Z93:Z105" si="44">U93/U$9</f>
        <v>1.3631647132429394E-2</v>
      </c>
    </row>
    <row r="94" spans="1:26" x14ac:dyDescent="0.25">
      <c r="A94" s="1" t="s">
        <v>96</v>
      </c>
      <c r="B94" s="155" t="s">
        <v>97</v>
      </c>
      <c r="C94" s="156">
        <v>0</v>
      </c>
      <c r="D94" s="156">
        <v>0</v>
      </c>
      <c r="E94" s="156">
        <v>3937</v>
      </c>
      <c r="F94" s="156">
        <v>5346</v>
      </c>
      <c r="G94" s="156">
        <v>5742</v>
      </c>
      <c r="H94" s="157">
        <f>IFERROR(G94/F94-1,"-")</f>
        <v>7.4074074074074181E-2</v>
      </c>
      <c r="I94" s="174" t="str">
        <f t="shared" si="35"/>
        <v>-</v>
      </c>
      <c r="J94" s="157">
        <f>G94/G$9</f>
        <v>7.5671116616807896E-3</v>
      </c>
      <c r="K94" s="156">
        <v>0</v>
      </c>
      <c r="L94" s="156">
        <v>0</v>
      </c>
      <c r="M94" s="156">
        <v>29872</v>
      </c>
      <c r="N94" s="156">
        <v>32376</v>
      </c>
      <c r="O94" s="156">
        <v>30079</v>
      </c>
      <c r="P94" s="157">
        <f>IFERROR(O94/N94-1,"-")</f>
        <v>-7.0947615517667373E-2</v>
      </c>
      <c r="Q94" s="174" t="str">
        <f t="shared" si="42"/>
        <v>-</v>
      </c>
      <c r="R94" s="157">
        <f>O94/O$9</f>
        <v>8.5431560171891283E-3</v>
      </c>
      <c r="S94" s="156">
        <v>16023</v>
      </c>
      <c r="T94" s="156">
        <v>21732</v>
      </c>
      <c r="U94" s="156">
        <v>33809</v>
      </c>
      <c r="V94" s="156">
        <v>37722</v>
      </c>
      <c r="W94" s="156">
        <v>35821</v>
      </c>
      <c r="X94" s="157">
        <f>IFERROR(W94/V94-1,"-")</f>
        <v>-5.0394994963151474E-2</v>
      </c>
      <c r="Y94" s="174">
        <f t="shared" si="43"/>
        <v>1.2355988266866378</v>
      </c>
      <c r="Z94" s="157">
        <f t="shared" si="44"/>
        <v>8.9515850810975104E-3</v>
      </c>
    </row>
    <row r="95" spans="1:26" x14ac:dyDescent="0.25">
      <c r="A95" s="158" t="s">
        <v>103</v>
      </c>
      <c r="B95" s="159" t="s">
        <v>103</v>
      </c>
      <c r="C95" s="160">
        <v>0</v>
      </c>
      <c r="D95" s="160">
        <v>0</v>
      </c>
      <c r="E95" s="160">
        <v>2928</v>
      </c>
      <c r="F95" s="160">
        <v>3814</v>
      </c>
      <c r="G95" s="160">
        <v>4202</v>
      </c>
      <c r="H95" s="161">
        <f>IFERROR(G95/F95-1,"-")</f>
        <v>0.10173046670162567</v>
      </c>
      <c r="I95" s="175" t="str">
        <f t="shared" si="35"/>
        <v>-</v>
      </c>
      <c r="J95" s="161">
        <f>G95/G$9</f>
        <v>5.5376181125709996E-3</v>
      </c>
      <c r="K95" s="160">
        <v>0</v>
      </c>
      <c r="L95" s="160">
        <v>0</v>
      </c>
      <c r="M95" s="160">
        <v>13361</v>
      </c>
      <c r="N95" s="160">
        <v>8210</v>
      </c>
      <c r="O95" s="160">
        <v>7675</v>
      </c>
      <c r="P95" s="161">
        <f>IFERROR(O95/N95-1,"-")</f>
        <v>-6.5164433617539541E-2</v>
      </c>
      <c r="Q95" s="175" t="str">
        <f t="shared" si="42"/>
        <v>-</v>
      </c>
      <c r="R95" s="161">
        <f>O95/O$9</f>
        <v>2.1798837205999721E-3</v>
      </c>
      <c r="S95" s="160">
        <v>8684</v>
      </c>
      <c r="T95" s="160">
        <v>11001</v>
      </c>
      <c r="U95" s="160">
        <v>16289</v>
      </c>
      <c r="V95" s="160">
        <v>12024</v>
      </c>
      <c r="W95" s="160">
        <v>11877</v>
      </c>
      <c r="X95" s="161">
        <f>IFERROR(W95/V95-1,"-")</f>
        <v>-1.2225548902195627E-2</v>
      </c>
      <c r="Y95" s="175">
        <f t="shared" si="43"/>
        <v>0.36768770152003682</v>
      </c>
      <c r="Z95" s="161">
        <f t="shared" si="44"/>
        <v>4.3128270397230729E-3</v>
      </c>
    </row>
    <row r="96" spans="1:26" x14ac:dyDescent="0.25">
      <c r="A96" s="158" t="s">
        <v>100</v>
      </c>
      <c r="B96" s="159" t="s">
        <v>100</v>
      </c>
      <c r="C96" s="160">
        <v>0</v>
      </c>
      <c r="D96" s="160">
        <v>0</v>
      </c>
      <c r="E96" s="160">
        <v>1009</v>
      </c>
      <c r="F96" s="160">
        <v>1532</v>
      </c>
      <c r="G96" s="160">
        <v>1540</v>
      </c>
      <c r="H96" s="161">
        <f>IFERROR(G96/F96-1,"-")</f>
        <v>5.2219321148825326E-3</v>
      </c>
      <c r="I96" s="175" t="str">
        <f t="shared" si="35"/>
        <v>-</v>
      </c>
      <c r="J96" s="161">
        <f>G96/G$9</f>
        <v>2.0294935491097905E-3</v>
      </c>
      <c r="K96" s="160">
        <v>0</v>
      </c>
      <c r="L96" s="160">
        <v>0</v>
      </c>
      <c r="M96" s="160">
        <v>16511</v>
      </c>
      <c r="N96" s="160">
        <v>24166</v>
      </c>
      <c r="O96" s="160">
        <v>22404</v>
      </c>
      <c r="P96" s="161">
        <f>IFERROR(O96/N96-1,"-")</f>
        <v>-7.2912356202929685E-2</v>
      </c>
      <c r="Q96" s="175" t="str">
        <f t="shared" si="42"/>
        <v>-</v>
      </c>
      <c r="R96" s="161">
        <f>O96/O$9</f>
        <v>6.3632722965891566E-3</v>
      </c>
      <c r="S96" s="160">
        <v>7339</v>
      </c>
      <c r="T96" s="160">
        <v>10731</v>
      </c>
      <c r="U96" s="160">
        <v>17520</v>
      </c>
      <c r="V96" s="160">
        <v>25698</v>
      </c>
      <c r="W96" s="160">
        <v>23944</v>
      </c>
      <c r="X96" s="161">
        <f>IFERROR(W96/V96-1,"-")</f>
        <v>-6.8254338859055186E-2</v>
      </c>
      <c r="Y96" s="175">
        <f t="shared" si="43"/>
        <v>2.2625698324022347</v>
      </c>
      <c r="Z96" s="161">
        <f t="shared" si="44"/>
        <v>4.6387580413744384E-3</v>
      </c>
    </row>
    <row r="97" spans="1:26" x14ac:dyDescent="0.25">
      <c r="A97" s="1" t="s">
        <v>146</v>
      </c>
      <c r="B97" s="155" t="s">
        <v>107</v>
      </c>
      <c r="C97" s="156">
        <v>0</v>
      </c>
      <c r="D97" s="156">
        <v>0</v>
      </c>
      <c r="E97" s="156">
        <v>1194</v>
      </c>
      <c r="F97" s="156">
        <v>2261</v>
      </c>
      <c r="G97" s="156">
        <v>2181</v>
      </c>
      <c r="H97" s="157">
        <f>IFERROR(G97/F97-1,"-")</f>
        <v>-3.5382574082264528E-2</v>
      </c>
      <c r="I97" s="174" t="str">
        <f t="shared" si="35"/>
        <v>-</v>
      </c>
      <c r="J97" s="157">
        <f>G97/G$9</f>
        <v>2.8742372926028915E-3</v>
      </c>
      <c r="K97" s="156">
        <v>0</v>
      </c>
      <c r="L97" s="156">
        <v>0</v>
      </c>
      <c r="M97" s="156">
        <v>16482</v>
      </c>
      <c r="N97" s="156">
        <v>18174</v>
      </c>
      <c r="O97" s="156">
        <v>19386</v>
      </c>
      <c r="P97" s="157">
        <f>IFERROR(O97/N97-1,"-")</f>
        <v>6.6688676130736146E-2</v>
      </c>
      <c r="Q97" s="174" t="str">
        <f t="shared" si="42"/>
        <v>-</v>
      </c>
      <c r="R97" s="157">
        <f>O97/O$9</f>
        <v>5.5060880531011156E-3</v>
      </c>
      <c r="S97" s="156">
        <v>8198</v>
      </c>
      <c r="T97" s="156">
        <v>11712</v>
      </c>
      <c r="U97" s="156">
        <v>17676</v>
      </c>
      <c r="V97" s="156">
        <v>20435</v>
      </c>
      <c r="W97" s="156">
        <v>21567</v>
      </c>
      <c r="X97" s="157">
        <f>IFERROR(W97/V97-1,"-")</f>
        <v>5.539515537068751E-2</v>
      </c>
      <c r="Y97" s="174">
        <f t="shared" si="43"/>
        <v>1.6307636008782631</v>
      </c>
      <c r="Z97" s="157">
        <f t="shared" si="44"/>
        <v>4.6800620513318819E-3</v>
      </c>
    </row>
    <row r="98" spans="1:26" x14ac:dyDescent="0.25">
      <c r="A98" s="158" t="s">
        <v>110</v>
      </c>
      <c r="B98" s="159" t="s">
        <v>110</v>
      </c>
      <c r="C98" s="160">
        <v>0</v>
      </c>
      <c r="D98" s="160">
        <v>0</v>
      </c>
      <c r="E98" s="160">
        <v>50</v>
      </c>
      <c r="F98" s="160">
        <v>173</v>
      </c>
      <c r="G98" s="160">
        <v>203</v>
      </c>
      <c r="H98" s="161">
        <f t="shared" ref="H98:H105" si="45">IFERROR(G98/F98-1,"-")</f>
        <v>0.17341040462427748</v>
      </c>
      <c r="I98" s="175" t="str">
        <f t="shared" si="35"/>
        <v>-</v>
      </c>
      <c r="J98" s="161">
        <f t="shared" ref="J98:J105" si="46">G98/G$9</f>
        <v>2.6752414965538145E-4</v>
      </c>
      <c r="K98" s="160">
        <v>0</v>
      </c>
      <c r="L98" s="160">
        <v>0</v>
      </c>
      <c r="M98" s="160">
        <v>2353</v>
      </c>
      <c r="N98" s="160">
        <v>2622</v>
      </c>
      <c r="O98" s="160">
        <v>2827</v>
      </c>
      <c r="P98" s="161">
        <f t="shared" ref="P98:P105" si="47">IFERROR(O98/N98-1,"-")</f>
        <v>7.8184591914568946E-2</v>
      </c>
      <c r="Q98" s="175" t="str">
        <f t="shared" si="42"/>
        <v>-</v>
      </c>
      <c r="R98" s="161">
        <f t="shared" ref="R98:R105" si="48">O98/O$9</f>
        <v>8.029356714183871E-4</v>
      </c>
      <c r="S98" s="160">
        <v>1288</v>
      </c>
      <c r="T98" s="160">
        <v>921</v>
      </c>
      <c r="U98" s="160">
        <v>2403</v>
      </c>
      <c r="V98" s="160">
        <v>2795</v>
      </c>
      <c r="W98" s="160">
        <v>3030</v>
      </c>
      <c r="X98" s="161">
        <f t="shared" ref="X98:X105" si="49">IFERROR(W98/V98-1,"-")</f>
        <v>8.4078711985688726E-2</v>
      </c>
      <c r="Y98" s="175">
        <f t="shared" si="43"/>
        <v>1.3524844720496896</v>
      </c>
      <c r="Z98" s="161">
        <f t="shared" si="44"/>
        <v>6.3624061492139131E-4</v>
      </c>
    </row>
    <row r="99" spans="1:26" x14ac:dyDescent="0.25">
      <c r="A99" s="158" t="s">
        <v>113</v>
      </c>
      <c r="B99" s="159" t="s">
        <v>113</v>
      </c>
      <c r="C99" s="160">
        <v>0</v>
      </c>
      <c r="D99" s="160">
        <v>0</v>
      </c>
      <c r="E99" s="160">
        <v>194</v>
      </c>
      <c r="F99" s="160">
        <v>319</v>
      </c>
      <c r="G99" s="160">
        <v>341</v>
      </c>
      <c r="H99" s="161">
        <f t="shared" si="45"/>
        <v>6.8965517241379226E-2</v>
      </c>
      <c r="I99" s="175" t="str">
        <f t="shared" si="35"/>
        <v>-</v>
      </c>
      <c r="J99" s="161">
        <f t="shared" si="46"/>
        <v>4.4938785730288215E-4</v>
      </c>
      <c r="K99" s="160">
        <v>0</v>
      </c>
      <c r="L99" s="160">
        <v>0</v>
      </c>
      <c r="M99" s="160">
        <v>3288</v>
      </c>
      <c r="N99" s="160">
        <v>3495</v>
      </c>
      <c r="O99" s="160">
        <v>3893</v>
      </c>
      <c r="P99" s="161">
        <f t="shared" si="47"/>
        <v>0.11387696709585127</v>
      </c>
      <c r="Q99" s="175" t="str">
        <f t="shared" si="42"/>
        <v>-</v>
      </c>
      <c r="R99" s="161">
        <f t="shared" si="48"/>
        <v>1.1057051888333149E-3</v>
      </c>
      <c r="S99" s="160">
        <v>1481</v>
      </c>
      <c r="T99" s="160">
        <v>2395</v>
      </c>
      <c r="U99" s="160">
        <v>3482</v>
      </c>
      <c r="V99" s="160">
        <v>3814</v>
      </c>
      <c r="W99" s="160">
        <v>4234</v>
      </c>
      <c r="X99" s="161">
        <f t="shared" si="49"/>
        <v>0.11012060828526482</v>
      </c>
      <c r="Y99" s="175">
        <f t="shared" si="43"/>
        <v>1.8588791357191088</v>
      </c>
      <c r="Z99" s="161">
        <f t="shared" si="44"/>
        <v>9.219266837937098E-4</v>
      </c>
    </row>
    <row r="100" spans="1:26" x14ac:dyDescent="0.25">
      <c r="A100" s="158" t="s">
        <v>116</v>
      </c>
      <c r="B100" s="159" t="s">
        <v>116</v>
      </c>
      <c r="C100" s="160">
        <v>0</v>
      </c>
      <c r="D100" s="160">
        <v>0</v>
      </c>
      <c r="E100" s="160">
        <v>346</v>
      </c>
      <c r="F100" s="160">
        <v>771</v>
      </c>
      <c r="G100" s="160">
        <v>574</v>
      </c>
      <c r="H100" s="161">
        <f t="shared" si="45"/>
        <v>-0.25551232166018156</v>
      </c>
      <c r="I100" s="175" t="str">
        <f t="shared" si="35"/>
        <v>-</v>
      </c>
      <c r="J100" s="161">
        <f t="shared" si="46"/>
        <v>7.5644759557728545E-4</v>
      </c>
      <c r="K100" s="160">
        <v>0</v>
      </c>
      <c r="L100" s="160">
        <v>0</v>
      </c>
      <c r="M100" s="160">
        <v>3066</v>
      </c>
      <c r="N100" s="160">
        <v>3114</v>
      </c>
      <c r="O100" s="160">
        <v>3111</v>
      </c>
      <c r="P100" s="161">
        <f t="shared" si="47"/>
        <v>-9.633911368015502E-4</v>
      </c>
      <c r="Q100" s="175" t="str">
        <f t="shared" si="42"/>
        <v>-</v>
      </c>
      <c r="R100" s="161">
        <f t="shared" si="48"/>
        <v>8.835984696790246E-4</v>
      </c>
      <c r="S100" s="160">
        <v>1974</v>
      </c>
      <c r="T100" s="160">
        <v>3541</v>
      </c>
      <c r="U100" s="160">
        <v>3412</v>
      </c>
      <c r="V100" s="160">
        <v>3885</v>
      </c>
      <c r="W100" s="160">
        <v>3685</v>
      </c>
      <c r="X100" s="161">
        <f t="shared" si="49"/>
        <v>-5.1480051480051525E-2</v>
      </c>
      <c r="Y100" s="175">
        <f t="shared" si="43"/>
        <v>0.86676798378926034</v>
      </c>
      <c r="Z100" s="161">
        <f t="shared" si="44"/>
        <v>9.0339283317177998E-4</v>
      </c>
    </row>
    <row r="101" spans="1:26" x14ac:dyDescent="0.25">
      <c r="A101" s="158" t="s">
        <v>123</v>
      </c>
      <c r="B101" s="159" t="s">
        <v>123</v>
      </c>
      <c r="C101" s="160">
        <v>0</v>
      </c>
      <c r="D101" s="160">
        <v>0</v>
      </c>
      <c r="E101" s="160">
        <v>32</v>
      </c>
      <c r="F101" s="160">
        <v>58</v>
      </c>
      <c r="G101" s="160">
        <v>90</v>
      </c>
      <c r="H101" s="161">
        <f t="shared" si="45"/>
        <v>0.55172413793103448</v>
      </c>
      <c r="I101" s="175" t="str">
        <f t="shared" si="35"/>
        <v>-</v>
      </c>
      <c r="J101" s="161">
        <f t="shared" si="46"/>
        <v>1.1860676585706567E-4</v>
      </c>
      <c r="K101" s="160">
        <v>0</v>
      </c>
      <c r="L101" s="160">
        <v>0</v>
      </c>
      <c r="M101" s="160">
        <v>1140</v>
      </c>
      <c r="N101" s="160">
        <v>880</v>
      </c>
      <c r="O101" s="160">
        <v>843</v>
      </c>
      <c r="P101" s="161">
        <f t="shared" si="47"/>
        <v>-4.2045454545454497E-2</v>
      </c>
      <c r="Q101" s="175" t="str">
        <f t="shared" si="42"/>
        <v>-</v>
      </c>
      <c r="R101" s="161">
        <f t="shared" si="48"/>
        <v>2.3943217934407511E-4</v>
      </c>
      <c r="S101" s="160">
        <v>323</v>
      </c>
      <c r="T101" s="160">
        <v>432</v>
      </c>
      <c r="U101" s="160">
        <v>1172</v>
      </c>
      <c r="V101" s="160">
        <v>938</v>
      </c>
      <c r="W101" s="160">
        <v>933</v>
      </c>
      <c r="X101" s="161">
        <f t="shared" si="49"/>
        <v>-5.3304904051172386E-3</v>
      </c>
      <c r="Y101" s="175">
        <f t="shared" si="43"/>
        <v>1.8885448916408669</v>
      </c>
      <c r="Z101" s="161">
        <f t="shared" si="44"/>
        <v>3.1030961327002524E-4</v>
      </c>
    </row>
    <row r="102" spans="1:26" x14ac:dyDescent="0.25">
      <c r="A102" s="158" t="s">
        <v>119</v>
      </c>
      <c r="B102" s="159" t="s">
        <v>119</v>
      </c>
      <c r="C102" s="160">
        <v>0</v>
      </c>
      <c r="D102" s="160">
        <v>0</v>
      </c>
      <c r="E102" s="160">
        <v>15</v>
      </c>
      <c r="F102" s="160">
        <v>87</v>
      </c>
      <c r="G102" s="160">
        <v>64</v>
      </c>
      <c r="H102" s="161">
        <f t="shared" si="45"/>
        <v>-0.26436781609195403</v>
      </c>
      <c r="I102" s="175" t="str">
        <f t="shared" si="35"/>
        <v>-</v>
      </c>
      <c r="J102" s="161">
        <f t="shared" si="46"/>
        <v>8.4342589053913367E-5</v>
      </c>
      <c r="K102" s="160">
        <v>0</v>
      </c>
      <c r="L102" s="160">
        <v>0</v>
      </c>
      <c r="M102" s="160">
        <v>667</v>
      </c>
      <c r="N102" s="160">
        <v>563</v>
      </c>
      <c r="O102" s="160">
        <v>839</v>
      </c>
      <c r="P102" s="161">
        <f t="shared" si="47"/>
        <v>0.49023090586145646</v>
      </c>
      <c r="Q102" s="175" t="str">
        <f t="shared" si="42"/>
        <v>-</v>
      </c>
      <c r="R102" s="161">
        <f t="shared" si="48"/>
        <v>2.382960835939253E-4</v>
      </c>
      <c r="S102" s="160">
        <v>351</v>
      </c>
      <c r="T102" s="160">
        <v>507</v>
      </c>
      <c r="U102" s="160">
        <v>682</v>
      </c>
      <c r="V102" s="160">
        <v>650</v>
      </c>
      <c r="W102" s="160">
        <v>903</v>
      </c>
      <c r="X102" s="161">
        <f t="shared" si="49"/>
        <v>0.38923076923076927</v>
      </c>
      <c r="Y102" s="175">
        <f t="shared" si="43"/>
        <v>1.5726495726495728</v>
      </c>
      <c r="Z102" s="161">
        <f t="shared" si="44"/>
        <v>1.8057265891651639E-4</v>
      </c>
    </row>
    <row r="103" spans="1:26" x14ac:dyDescent="0.25">
      <c r="A103" s="158" t="s">
        <v>128</v>
      </c>
      <c r="B103" s="159" t="s">
        <v>128</v>
      </c>
      <c r="C103" s="160">
        <v>0</v>
      </c>
      <c r="D103" s="160">
        <v>0</v>
      </c>
      <c r="E103" s="160">
        <v>10</v>
      </c>
      <c r="F103" s="160">
        <v>22</v>
      </c>
      <c r="G103" s="160">
        <v>28</v>
      </c>
      <c r="H103" s="161">
        <f t="shared" si="45"/>
        <v>0.27272727272727271</v>
      </c>
      <c r="I103" s="175" t="str">
        <f t="shared" si="35"/>
        <v>-</v>
      </c>
      <c r="J103" s="161">
        <f t="shared" si="46"/>
        <v>3.68998827110871E-5</v>
      </c>
      <c r="K103" s="160">
        <v>0</v>
      </c>
      <c r="L103" s="160">
        <v>0</v>
      </c>
      <c r="M103" s="160">
        <v>260</v>
      </c>
      <c r="N103" s="160">
        <v>131</v>
      </c>
      <c r="O103" s="160">
        <v>202</v>
      </c>
      <c r="P103" s="161">
        <f t="shared" si="47"/>
        <v>0.54198473282442738</v>
      </c>
      <c r="Q103" s="175" t="str">
        <f t="shared" si="42"/>
        <v>-</v>
      </c>
      <c r="R103" s="161">
        <f t="shared" si="48"/>
        <v>5.7372835382566045E-5</v>
      </c>
      <c r="S103" s="160">
        <v>124</v>
      </c>
      <c r="T103" s="160">
        <v>105</v>
      </c>
      <c r="U103" s="160">
        <v>270</v>
      </c>
      <c r="V103" s="160">
        <v>153</v>
      </c>
      <c r="W103" s="160">
        <v>230</v>
      </c>
      <c r="X103" s="161">
        <f t="shared" si="49"/>
        <v>0.50326797385620914</v>
      </c>
      <c r="Y103" s="175">
        <f t="shared" si="43"/>
        <v>0.85483870967741926</v>
      </c>
      <c r="Z103" s="161">
        <f t="shared" si="44"/>
        <v>7.1487709541729355E-5</v>
      </c>
    </row>
    <row r="104" spans="1:26" x14ac:dyDescent="0.25">
      <c r="A104" s="158" t="s">
        <v>131</v>
      </c>
      <c r="B104" s="159" t="s">
        <v>131</v>
      </c>
      <c r="C104" s="160">
        <v>0</v>
      </c>
      <c r="D104" s="160">
        <v>0</v>
      </c>
      <c r="E104" s="160">
        <v>11</v>
      </c>
      <c r="F104" s="160">
        <v>10</v>
      </c>
      <c r="G104" s="160">
        <v>25</v>
      </c>
      <c r="H104" s="161">
        <f t="shared" si="45"/>
        <v>1.5</v>
      </c>
      <c r="I104" s="175" t="str">
        <f t="shared" si="35"/>
        <v>-</v>
      </c>
      <c r="J104" s="161">
        <f t="shared" si="46"/>
        <v>3.2946323849184909E-5</v>
      </c>
      <c r="K104" s="160">
        <v>0</v>
      </c>
      <c r="L104" s="160">
        <v>0</v>
      </c>
      <c r="M104" s="160">
        <v>157</v>
      </c>
      <c r="N104" s="160">
        <v>260</v>
      </c>
      <c r="O104" s="160">
        <v>359</v>
      </c>
      <c r="P104" s="161">
        <f t="shared" si="47"/>
        <v>0.38076923076923075</v>
      </c>
      <c r="Q104" s="175" t="str">
        <f t="shared" si="42"/>
        <v>-</v>
      </c>
      <c r="R104" s="161">
        <f t="shared" si="48"/>
        <v>1.0196459357594658E-4</v>
      </c>
      <c r="S104" s="160">
        <v>89</v>
      </c>
      <c r="T104" s="160">
        <v>96</v>
      </c>
      <c r="U104" s="160">
        <v>168</v>
      </c>
      <c r="V104" s="160">
        <v>270</v>
      </c>
      <c r="W104" s="160">
        <v>384</v>
      </c>
      <c r="X104" s="161">
        <f t="shared" si="49"/>
        <v>0.42222222222222228</v>
      </c>
      <c r="Y104" s="175">
        <f t="shared" si="43"/>
        <v>3.3146067415730336</v>
      </c>
      <c r="Z104" s="161">
        <f t="shared" si="44"/>
        <v>4.44812414926316E-5</v>
      </c>
    </row>
    <row r="105" spans="1:26" x14ac:dyDescent="0.25">
      <c r="A105" s="163" t="s">
        <v>145</v>
      </c>
      <c r="B105" s="164" t="s">
        <v>145</v>
      </c>
      <c r="C105" s="165">
        <f>C97-SUM(C98:C104)</f>
        <v>0</v>
      </c>
      <c r="D105" s="165">
        <f>D97-SUM(D98:D104)</f>
        <v>0</v>
      </c>
      <c r="E105" s="165">
        <f>E97-SUM(E98:E104)</f>
        <v>536</v>
      </c>
      <c r="F105" s="165">
        <f>F97-SUM(F98:F104)</f>
        <v>821</v>
      </c>
      <c r="G105" s="165">
        <f>G97-SUM(G98:G104)</f>
        <v>856</v>
      </c>
      <c r="H105" s="166">
        <f t="shared" si="45"/>
        <v>4.2630937880633324E-2</v>
      </c>
      <c r="I105" s="176" t="str">
        <f t="shared" si="35"/>
        <v>-</v>
      </c>
      <c r="J105" s="166">
        <f t="shared" si="46"/>
        <v>1.1280821285960913E-3</v>
      </c>
      <c r="K105" s="165">
        <f>K97-SUM(K98:K104)</f>
        <v>0</v>
      </c>
      <c r="L105" s="165">
        <f>L97-SUM(L98:L104)</f>
        <v>0</v>
      </c>
      <c r="M105" s="165">
        <f>M97-SUM(M98:M104)</f>
        <v>5551</v>
      </c>
      <c r="N105" s="165">
        <f>N97-SUM(N98:N104)</f>
        <v>7109</v>
      </c>
      <c r="O105" s="165">
        <f>O97-SUM(O98:O104)</f>
        <v>7312</v>
      </c>
      <c r="P105" s="166">
        <f t="shared" si="47"/>
        <v>2.8555352370234877E-2</v>
      </c>
      <c r="Q105" s="176" t="str">
        <f t="shared" si="42"/>
        <v>-</v>
      </c>
      <c r="R105" s="166">
        <f t="shared" si="48"/>
        <v>2.0767830312738759E-3</v>
      </c>
      <c r="S105" s="165">
        <f>S97-SUM(S98:S104)</f>
        <v>2568</v>
      </c>
      <c r="T105" s="165">
        <f>T97-SUM(T98:T104)</f>
        <v>3715</v>
      </c>
      <c r="U105" s="165">
        <f>U97-SUM(U98:U104)</f>
        <v>6087</v>
      </c>
      <c r="V105" s="165">
        <f>V97-SUM(V98:V104)</f>
        <v>7930</v>
      </c>
      <c r="W105" s="165">
        <f>W97-SUM(W98:W104)</f>
        <v>8168</v>
      </c>
      <c r="X105" s="166">
        <f t="shared" si="49"/>
        <v>3.0012610340479196E-2</v>
      </c>
      <c r="Y105" s="176">
        <f t="shared" si="43"/>
        <v>2.1806853582554515</v>
      </c>
      <c r="Z105" s="166">
        <f t="shared" si="44"/>
        <v>1.6116506962240986E-3</v>
      </c>
    </row>
    <row r="106" spans="1:26" x14ac:dyDescent="0.25">
      <c r="A106" s="1"/>
      <c r="B106" s="151" t="s">
        <v>50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25">
      <c r="A107" s="1" t="s">
        <v>0</v>
      </c>
      <c r="B107" s="152" t="s">
        <v>68</v>
      </c>
      <c r="C107" s="172">
        <f>C108+C111</f>
        <v>0</v>
      </c>
      <c r="D107" s="172">
        <f>D108+D111</f>
        <v>0</v>
      </c>
      <c r="E107" s="172">
        <f>E108+E111</f>
        <v>0</v>
      </c>
      <c r="F107" s="172">
        <f>F108+F111</f>
        <v>0</v>
      </c>
      <c r="G107" s="172">
        <f>G108+G111</f>
        <v>0</v>
      </c>
      <c r="H107" s="173" t="str">
        <f>IFERROR(G107/F107-1,"-")</f>
        <v>-</v>
      </c>
      <c r="I107" s="173" t="str">
        <f t="shared" si="35"/>
        <v>-</v>
      </c>
      <c r="J107" s="173">
        <f>G107/G$9</f>
        <v>0</v>
      </c>
      <c r="K107" s="172">
        <f>K108+K111</f>
        <v>0</v>
      </c>
      <c r="L107" s="172">
        <f>L108+L111</f>
        <v>0</v>
      </c>
      <c r="M107" s="172">
        <f>M108+M111</f>
        <v>0</v>
      </c>
      <c r="N107" s="172">
        <f>N108+N111</f>
        <v>0</v>
      </c>
      <c r="O107" s="172">
        <f>O108+O111</f>
        <v>0</v>
      </c>
      <c r="P107" s="173" t="str">
        <f>IFERROR(O107/N107-1,"-")</f>
        <v>-</v>
      </c>
      <c r="Q107" s="173" t="str">
        <f t="shared" si="42"/>
        <v>-</v>
      </c>
      <c r="R107" s="173">
        <f>O107/O$9</f>
        <v>0</v>
      </c>
      <c r="S107" s="172">
        <f>S108+S111</f>
        <v>63499</v>
      </c>
      <c r="T107" s="172">
        <f>T108+T111</f>
        <v>95997</v>
      </c>
      <c r="U107" s="172">
        <f>U108+U111</f>
        <v>169794</v>
      </c>
      <c r="V107" s="172">
        <f>V108+V111</f>
        <v>220761</v>
      </c>
      <c r="W107" s="172">
        <f>W108+W111</f>
        <v>207278</v>
      </c>
      <c r="X107" s="173">
        <f>IFERROR(W107/V107-1,"-")</f>
        <v>-6.1075099315549441E-2</v>
      </c>
      <c r="Y107" s="173">
        <f t="shared" si="43"/>
        <v>2.2642718782972961</v>
      </c>
      <c r="Z107" s="173">
        <f t="shared" ref="Z107:Z119" si="50">U107/U$9</f>
        <v>4.4956237607142208E-2</v>
      </c>
    </row>
    <row r="108" spans="1:26" x14ac:dyDescent="0.25">
      <c r="A108" s="1" t="s">
        <v>96</v>
      </c>
      <c r="B108" s="155" t="s">
        <v>97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7" t="str">
        <f>IFERROR(G108/F108-1,"-")</f>
        <v>-</v>
      </c>
      <c r="I108" s="174" t="str">
        <f t="shared" si="35"/>
        <v>-</v>
      </c>
      <c r="J108" s="157">
        <f>G108/G$9</f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7" t="str">
        <f>IFERROR(O108/N108-1,"-")</f>
        <v>-</v>
      </c>
      <c r="Q108" s="174" t="str">
        <f t="shared" si="42"/>
        <v>-</v>
      </c>
      <c r="R108" s="157">
        <f>O108/O$9</f>
        <v>0</v>
      </c>
      <c r="S108" s="156">
        <v>28387</v>
      </c>
      <c r="T108" s="156">
        <v>39659</v>
      </c>
      <c r="U108" s="156">
        <v>41132</v>
      </c>
      <c r="V108" s="156">
        <v>48543</v>
      </c>
      <c r="W108" s="156">
        <v>43479</v>
      </c>
      <c r="X108" s="157">
        <f>IFERROR(W108/V108-1,"-")</f>
        <v>-0.10431988134231507</v>
      </c>
      <c r="Y108" s="174">
        <f t="shared" si="43"/>
        <v>0.53165181244936055</v>
      </c>
      <c r="Z108" s="157">
        <f t="shared" si="50"/>
        <v>1.089049062544597E-2</v>
      </c>
    </row>
    <row r="109" spans="1:26" x14ac:dyDescent="0.25">
      <c r="A109" s="158" t="s">
        <v>103</v>
      </c>
      <c r="B109" s="159" t="s">
        <v>103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  <c r="H109" s="161" t="str">
        <f>IFERROR(G109/F109-1,"-")</f>
        <v>-</v>
      </c>
      <c r="I109" s="175" t="str">
        <f t="shared" si="35"/>
        <v>-</v>
      </c>
      <c r="J109" s="161">
        <f>G109/G$9</f>
        <v>0</v>
      </c>
      <c r="K109" s="160">
        <v>0</v>
      </c>
      <c r="L109" s="160">
        <v>0</v>
      </c>
      <c r="M109" s="160">
        <v>0</v>
      </c>
      <c r="N109" s="160">
        <v>0</v>
      </c>
      <c r="O109" s="160">
        <v>0</v>
      </c>
      <c r="P109" s="161" t="str">
        <f>IFERROR(O109/N109-1,"-")</f>
        <v>-</v>
      </c>
      <c r="Q109" s="175" t="str">
        <f t="shared" si="42"/>
        <v>-</v>
      </c>
      <c r="R109" s="161">
        <f>O109/O$9</f>
        <v>0</v>
      </c>
      <c r="S109" s="160">
        <v>3383</v>
      </c>
      <c r="T109" s="160">
        <v>20351</v>
      </c>
      <c r="U109" s="160">
        <v>11031</v>
      </c>
      <c r="V109" s="160">
        <v>14560</v>
      </c>
      <c r="W109" s="160">
        <v>12208</v>
      </c>
      <c r="X109" s="161">
        <f>IFERROR(W109/V109-1,"-")</f>
        <v>-0.16153846153846152</v>
      </c>
      <c r="Y109" s="175">
        <f t="shared" si="43"/>
        <v>2.6086313922553948</v>
      </c>
      <c r="Z109" s="161">
        <f t="shared" si="50"/>
        <v>2.9206700887215429E-3</v>
      </c>
    </row>
    <row r="110" spans="1:26" x14ac:dyDescent="0.25">
      <c r="A110" s="158" t="s">
        <v>100</v>
      </c>
      <c r="B110" s="159" t="s">
        <v>100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1" t="str">
        <f>IFERROR(G110/F110-1,"-")</f>
        <v>-</v>
      </c>
      <c r="I110" s="175" t="str">
        <f t="shared" si="35"/>
        <v>-</v>
      </c>
      <c r="J110" s="161">
        <f>G110/G$9</f>
        <v>0</v>
      </c>
      <c r="K110" s="160">
        <v>0</v>
      </c>
      <c r="L110" s="160">
        <v>0</v>
      </c>
      <c r="M110" s="160">
        <v>0</v>
      </c>
      <c r="N110" s="160">
        <v>0</v>
      </c>
      <c r="O110" s="160">
        <v>0</v>
      </c>
      <c r="P110" s="161" t="str">
        <f>IFERROR(O110/N110-1,"-")</f>
        <v>-</v>
      </c>
      <c r="Q110" s="175" t="str">
        <f t="shared" si="42"/>
        <v>-</v>
      </c>
      <c r="R110" s="161">
        <f>O110/O$9</f>
        <v>0</v>
      </c>
      <c r="S110" s="160">
        <v>25004</v>
      </c>
      <c r="T110" s="160">
        <v>19308</v>
      </c>
      <c r="U110" s="160">
        <v>30101</v>
      </c>
      <c r="V110" s="160">
        <v>33983</v>
      </c>
      <c r="W110" s="160">
        <v>31271</v>
      </c>
      <c r="X110" s="161">
        <f>IFERROR(W110/V110-1,"-")</f>
        <v>-7.9804608186446191E-2</v>
      </c>
      <c r="Y110" s="175">
        <f t="shared" si="43"/>
        <v>0.25063989761638128</v>
      </c>
      <c r="Z110" s="161">
        <f t="shared" si="50"/>
        <v>7.9698205367244278E-3</v>
      </c>
    </row>
    <row r="111" spans="1:26" x14ac:dyDescent="0.25">
      <c r="A111" s="1" t="s">
        <v>146</v>
      </c>
      <c r="B111" s="155" t="s">
        <v>107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7" t="str">
        <f>IFERROR(G111/F111-1,"-")</f>
        <v>-</v>
      </c>
      <c r="I111" s="174" t="str">
        <f t="shared" si="35"/>
        <v>-</v>
      </c>
      <c r="J111" s="157">
        <f>G111/G$9</f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7" t="str">
        <f>IFERROR(O111/N111-1,"-")</f>
        <v>-</v>
      </c>
      <c r="Q111" s="174" t="str">
        <f t="shared" si="42"/>
        <v>-</v>
      </c>
      <c r="R111" s="157">
        <f>O111/O$9</f>
        <v>0</v>
      </c>
      <c r="S111" s="156">
        <v>35112</v>
      </c>
      <c r="T111" s="156">
        <v>56338</v>
      </c>
      <c r="U111" s="156">
        <v>128662</v>
      </c>
      <c r="V111" s="156">
        <v>172218</v>
      </c>
      <c r="W111" s="156">
        <v>163799</v>
      </c>
      <c r="X111" s="157">
        <f>IFERROR(W111/V111-1,"-")</f>
        <v>-4.8885714617519671E-2</v>
      </c>
      <c r="Y111" s="174">
        <f t="shared" si="43"/>
        <v>3.6650432900432897</v>
      </c>
      <c r="Z111" s="157">
        <f t="shared" si="50"/>
        <v>3.4065746981696232E-2</v>
      </c>
    </row>
    <row r="112" spans="1:26" x14ac:dyDescent="0.25">
      <c r="A112" s="158" t="s">
        <v>110</v>
      </c>
      <c r="B112" s="159" t="s">
        <v>110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1" t="str">
        <f t="shared" ref="H112:H119" si="51">IFERROR(G112/F112-1,"-")</f>
        <v>-</v>
      </c>
      <c r="I112" s="175" t="str">
        <f t="shared" si="35"/>
        <v>-</v>
      </c>
      <c r="J112" s="161">
        <f t="shared" ref="J112:J119" si="52">G112/G$9</f>
        <v>0</v>
      </c>
      <c r="K112" s="160">
        <v>0</v>
      </c>
      <c r="L112" s="160">
        <v>0</v>
      </c>
      <c r="M112" s="160">
        <v>0</v>
      </c>
      <c r="N112" s="160">
        <v>0</v>
      </c>
      <c r="O112" s="160">
        <v>0</v>
      </c>
      <c r="P112" s="161" t="str">
        <f t="shared" ref="P112:P119" si="53">IFERROR(O112/N112-1,"-")</f>
        <v>-</v>
      </c>
      <c r="Q112" s="175" t="str">
        <f t="shared" si="42"/>
        <v>-</v>
      </c>
      <c r="R112" s="161">
        <f t="shared" ref="R112:R119" si="54">O112/O$9</f>
        <v>0</v>
      </c>
      <c r="S112" s="160">
        <v>20258</v>
      </c>
      <c r="T112" s="160">
        <v>23009</v>
      </c>
      <c r="U112" s="160">
        <v>77726</v>
      </c>
      <c r="V112" s="160">
        <v>113230</v>
      </c>
      <c r="W112" s="160">
        <v>102157</v>
      </c>
      <c r="X112" s="161">
        <f t="shared" ref="X112:X119" si="55">IFERROR(W112/V112-1,"-")</f>
        <v>-9.7792104565927795E-2</v>
      </c>
      <c r="Y112" s="175">
        <f t="shared" si="43"/>
        <v>4.042797906999704</v>
      </c>
      <c r="Z112" s="161">
        <f t="shared" si="50"/>
        <v>2.0579458192001691E-2</v>
      </c>
    </row>
    <row r="113" spans="1:26" x14ac:dyDescent="0.25">
      <c r="A113" s="158" t="s">
        <v>113</v>
      </c>
      <c r="B113" s="159" t="s">
        <v>113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  <c r="H113" s="161" t="str">
        <f t="shared" si="51"/>
        <v>-</v>
      </c>
      <c r="I113" s="175" t="str">
        <f t="shared" si="35"/>
        <v>-</v>
      </c>
      <c r="J113" s="161">
        <f t="shared" si="52"/>
        <v>0</v>
      </c>
      <c r="K113" s="160">
        <v>0</v>
      </c>
      <c r="L113" s="160">
        <v>0</v>
      </c>
      <c r="M113" s="160">
        <v>0</v>
      </c>
      <c r="N113" s="160">
        <v>0</v>
      </c>
      <c r="O113" s="160">
        <v>0</v>
      </c>
      <c r="P113" s="161" t="str">
        <f t="shared" si="53"/>
        <v>-</v>
      </c>
      <c r="Q113" s="175" t="str">
        <f t="shared" si="42"/>
        <v>-</v>
      </c>
      <c r="R113" s="161">
        <f t="shared" si="54"/>
        <v>0</v>
      </c>
      <c r="S113" s="160">
        <v>2717</v>
      </c>
      <c r="T113" s="160">
        <v>6854</v>
      </c>
      <c r="U113" s="160">
        <v>5917</v>
      </c>
      <c r="V113" s="160">
        <v>7594</v>
      </c>
      <c r="W113" s="160">
        <v>7215</v>
      </c>
      <c r="X113" s="161">
        <f t="shared" si="55"/>
        <v>-4.9907821964708998E-2</v>
      </c>
      <c r="Y113" s="175">
        <f t="shared" si="43"/>
        <v>1.6555023923444976</v>
      </c>
      <c r="Z113" s="161">
        <f t="shared" si="50"/>
        <v>1.5666399161422689E-3</v>
      </c>
    </row>
    <row r="114" spans="1:26" x14ac:dyDescent="0.25">
      <c r="A114" s="158" t="s">
        <v>116</v>
      </c>
      <c r="B114" s="159" t="s">
        <v>116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1" t="str">
        <f t="shared" si="51"/>
        <v>-</v>
      </c>
      <c r="I114" s="175" t="str">
        <f t="shared" si="35"/>
        <v>-</v>
      </c>
      <c r="J114" s="161">
        <f t="shared" si="52"/>
        <v>0</v>
      </c>
      <c r="K114" s="160">
        <v>0</v>
      </c>
      <c r="L114" s="160">
        <v>0</v>
      </c>
      <c r="M114" s="160">
        <v>0</v>
      </c>
      <c r="N114" s="160">
        <v>0</v>
      </c>
      <c r="O114" s="160">
        <v>0</v>
      </c>
      <c r="P114" s="161" t="str">
        <f t="shared" si="53"/>
        <v>-</v>
      </c>
      <c r="Q114" s="175" t="str">
        <f t="shared" si="42"/>
        <v>-</v>
      </c>
      <c r="R114" s="161">
        <f t="shared" si="54"/>
        <v>0</v>
      </c>
      <c r="S114" s="160">
        <v>1871</v>
      </c>
      <c r="T114" s="160">
        <v>6300</v>
      </c>
      <c r="U114" s="160">
        <v>8638</v>
      </c>
      <c r="V114" s="160">
        <v>12056</v>
      </c>
      <c r="W114" s="160">
        <v>12800</v>
      </c>
      <c r="X114" s="161">
        <f t="shared" si="55"/>
        <v>6.1712010617120061E-2</v>
      </c>
      <c r="Y114" s="175">
        <f t="shared" si="43"/>
        <v>5.841261357562801</v>
      </c>
      <c r="Z114" s="161">
        <f t="shared" si="50"/>
        <v>2.2870771667461414E-3</v>
      </c>
    </row>
    <row r="115" spans="1:26" x14ac:dyDescent="0.25">
      <c r="A115" s="158" t="s">
        <v>123</v>
      </c>
      <c r="B115" s="159" t="s">
        <v>123</v>
      </c>
      <c r="C115" s="160">
        <v>0</v>
      </c>
      <c r="D115" s="160">
        <v>0</v>
      </c>
      <c r="E115" s="160">
        <v>0</v>
      </c>
      <c r="F115" s="160">
        <v>0</v>
      </c>
      <c r="G115" s="160">
        <v>0</v>
      </c>
      <c r="H115" s="161" t="str">
        <f t="shared" si="51"/>
        <v>-</v>
      </c>
      <c r="I115" s="175" t="str">
        <f t="shared" si="35"/>
        <v>-</v>
      </c>
      <c r="J115" s="161">
        <f t="shared" si="52"/>
        <v>0</v>
      </c>
      <c r="K115" s="160">
        <v>0</v>
      </c>
      <c r="L115" s="160">
        <v>0</v>
      </c>
      <c r="M115" s="160">
        <v>0</v>
      </c>
      <c r="N115" s="160">
        <v>0</v>
      </c>
      <c r="O115" s="160">
        <v>0</v>
      </c>
      <c r="P115" s="161" t="str">
        <f t="shared" si="53"/>
        <v>-</v>
      </c>
      <c r="Q115" s="175" t="str">
        <f t="shared" si="42"/>
        <v>-</v>
      </c>
      <c r="R115" s="161">
        <f t="shared" si="54"/>
        <v>0</v>
      </c>
      <c r="S115" s="160">
        <v>1133</v>
      </c>
      <c r="T115" s="160">
        <v>3529</v>
      </c>
      <c r="U115" s="160">
        <v>5894</v>
      </c>
      <c r="V115" s="160">
        <v>6032</v>
      </c>
      <c r="W115" s="160">
        <v>5918</v>
      </c>
      <c r="X115" s="161">
        <f t="shared" si="55"/>
        <v>-1.8899204244031798E-2</v>
      </c>
      <c r="Y115" s="175">
        <f t="shared" si="43"/>
        <v>4.2233009708737868</v>
      </c>
      <c r="Z115" s="161">
        <f t="shared" si="50"/>
        <v>1.5605502223664921E-3</v>
      </c>
    </row>
    <row r="116" spans="1:26" x14ac:dyDescent="0.25">
      <c r="A116" s="158" t="s">
        <v>119</v>
      </c>
      <c r="B116" s="159" t="s">
        <v>119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  <c r="H116" s="161" t="str">
        <f t="shared" si="51"/>
        <v>-</v>
      </c>
      <c r="I116" s="175" t="str">
        <f t="shared" si="35"/>
        <v>-</v>
      </c>
      <c r="J116" s="161">
        <f t="shared" si="52"/>
        <v>0</v>
      </c>
      <c r="K116" s="160">
        <v>0</v>
      </c>
      <c r="L116" s="160">
        <v>0</v>
      </c>
      <c r="M116" s="160">
        <v>0</v>
      </c>
      <c r="N116" s="160">
        <v>0</v>
      </c>
      <c r="O116" s="160">
        <v>0</v>
      </c>
      <c r="P116" s="161" t="str">
        <f t="shared" si="53"/>
        <v>-</v>
      </c>
      <c r="Q116" s="175" t="str">
        <f t="shared" si="42"/>
        <v>-</v>
      </c>
      <c r="R116" s="161">
        <f t="shared" si="54"/>
        <v>0</v>
      </c>
      <c r="S116" s="160">
        <v>2557</v>
      </c>
      <c r="T116" s="160">
        <v>4170</v>
      </c>
      <c r="U116" s="160">
        <v>4317</v>
      </c>
      <c r="V116" s="160">
        <v>4916</v>
      </c>
      <c r="W116" s="160">
        <v>4686</v>
      </c>
      <c r="X116" s="161">
        <f t="shared" si="55"/>
        <v>-4.6786004882017895E-2</v>
      </c>
      <c r="Y116" s="175">
        <f t="shared" si="43"/>
        <v>0.83261634728197098</v>
      </c>
      <c r="Z116" s="161">
        <f t="shared" si="50"/>
        <v>1.1430090447838727E-3</v>
      </c>
    </row>
    <row r="117" spans="1:26" x14ac:dyDescent="0.25">
      <c r="A117" s="158" t="s">
        <v>128</v>
      </c>
      <c r="B117" s="159" t="s">
        <v>128</v>
      </c>
      <c r="C117" s="160">
        <v>0</v>
      </c>
      <c r="D117" s="160">
        <v>0</v>
      </c>
      <c r="E117" s="160">
        <v>0</v>
      </c>
      <c r="F117" s="160">
        <v>0</v>
      </c>
      <c r="G117" s="160">
        <v>0</v>
      </c>
      <c r="H117" s="161" t="str">
        <f t="shared" si="51"/>
        <v>-</v>
      </c>
      <c r="I117" s="175" t="str">
        <f t="shared" si="35"/>
        <v>-</v>
      </c>
      <c r="J117" s="161">
        <f t="shared" si="52"/>
        <v>0</v>
      </c>
      <c r="K117" s="160">
        <v>0</v>
      </c>
      <c r="L117" s="160">
        <v>0</v>
      </c>
      <c r="M117" s="160">
        <v>0</v>
      </c>
      <c r="N117" s="160">
        <v>0</v>
      </c>
      <c r="O117" s="160">
        <v>0</v>
      </c>
      <c r="P117" s="161" t="str">
        <f t="shared" si="53"/>
        <v>-</v>
      </c>
      <c r="Q117" s="175" t="str">
        <f t="shared" si="42"/>
        <v>-</v>
      </c>
      <c r="R117" s="161">
        <f t="shared" si="54"/>
        <v>0</v>
      </c>
      <c r="S117" s="160">
        <v>226</v>
      </c>
      <c r="T117" s="160">
        <v>308</v>
      </c>
      <c r="U117" s="160">
        <v>1123</v>
      </c>
      <c r="V117" s="160">
        <v>1300</v>
      </c>
      <c r="W117" s="160">
        <v>1069</v>
      </c>
      <c r="X117" s="161">
        <f t="shared" si="55"/>
        <v>-0.1776923076923077</v>
      </c>
      <c r="Y117" s="175">
        <f t="shared" si="43"/>
        <v>3.7300884955752212</v>
      </c>
      <c r="Z117" s="161">
        <f t="shared" si="50"/>
        <v>2.9733591783467434E-4</v>
      </c>
    </row>
    <row r="118" spans="1:26" x14ac:dyDescent="0.25">
      <c r="A118" s="158" t="s">
        <v>131</v>
      </c>
      <c r="B118" s="159" t="s">
        <v>131</v>
      </c>
      <c r="C118" s="160">
        <v>0</v>
      </c>
      <c r="D118" s="160">
        <v>0</v>
      </c>
      <c r="E118" s="160">
        <v>0</v>
      </c>
      <c r="F118" s="160">
        <v>0</v>
      </c>
      <c r="G118" s="160">
        <v>0</v>
      </c>
      <c r="H118" s="161" t="str">
        <f t="shared" si="51"/>
        <v>-</v>
      </c>
      <c r="I118" s="175" t="str">
        <f t="shared" si="35"/>
        <v>-</v>
      </c>
      <c r="J118" s="161">
        <f t="shared" si="52"/>
        <v>0</v>
      </c>
      <c r="K118" s="160">
        <v>0</v>
      </c>
      <c r="L118" s="160">
        <v>0</v>
      </c>
      <c r="M118" s="160">
        <v>0</v>
      </c>
      <c r="N118" s="160">
        <v>0</v>
      </c>
      <c r="O118" s="160">
        <v>0</v>
      </c>
      <c r="P118" s="161" t="str">
        <f t="shared" si="53"/>
        <v>-</v>
      </c>
      <c r="Q118" s="175" t="str">
        <f t="shared" si="42"/>
        <v>-</v>
      </c>
      <c r="R118" s="161">
        <f t="shared" si="54"/>
        <v>0</v>
      </c>
      <c r="S118" s="160">
        <v>549</v>
      </c>
      <c r="T118" s="160">
        <v>470</v>
      </c>
      <c r="U118" s="160">
        <v>840</v>
      </c>
      <c r="V118" s="160">
        <v>770</v>
      </c>
      <c r="W118" s="160">
        <v>1368</v>
      </c>
      <c r="X118" s="161">
        <f t="shared" si="55"/>
        <v>0.77662337662337655</v>
      </c>
      <c r="Y118" s="175">
        <f t="shared" si="43"/>
        <v>1.4918032786885247</v>
      </c>
      <c r="Z118" s="161">
        <f t="shared" si="50"/>
        <v>2.2240620746315801E-4</v>
      </c>
    </row>
    <row r="119" spans="1:26" x14ac:dyDescent="0.25">
      <c r="A119" s="163" t="s">
        <v>145</v>
      </c>
      <c r="B119" s="164" t="s">
        <v>145</v>
      </c>
      <c r="C119" s="165">
        <f>C111-SUM(C112:C118)</f>
        <v>0</v>
      </c>
      <c r="D119" s="165">
        <f>D111-SUM(D112:D118)</f>
        <v>0</v>
      </c>
      <c r="E119" s="165">
        <f>E111-SUM(E112:E118)</f>
        <v>0</v>
      </c>
      <c r="F119" s="165">
        <f>F111-SUM(F112:F118)</f>
        <v>0</v>
      </c>
      <c r="G119" s="165">
        <f>G111-SUM(G112:G118)</f>
        <v>0</v>
      </c>
      <c r="H119" s="166" t="str">
        <f t="shared" si="51"/>
        <v>-</v>
      </c>
      <c r="I119" s="176" t="str">
        <f t="shared" si="35"/>
        <v>-</v>
      </c>
      <c r="J119" s="166">
        <f t="shared" si="52"/>
        <v>0</v>
      </c>
      <c r="K119" s="165">
        <f>K111-SUM(K112:K118)</f>
        <v>0</v>
      </c>
      <c r="L119" s="165">
        <f>L111-SUM(L112:L118)</f>
        <v>0</v>
      </c>
      <c r="M119" s="165">
        <f>M111-SUM(M112:M118)</f>
        <v>0</v>
      </c>
      <c r="N119" s="165">
        <f>N111-SUM(N112:N118)</f>
        <v>0</v>
      </c>
      <c r="O119" s="165">
        <f>O111-SUM(O112:O118)</f>
        <v>0</v>
      </c>
      <c r="P119" s="166" t="str">
        <f t="shared" si="53"/>
        <v>-</v>
      </c>
      <c r="Q119" s="176" t="str">
        <f t="shared" si="42"/>
        <v>-</v>
      </c>
      <c r="R119" s="166">
        <f t="shared" si="54"/>
        <v>0</v>
      </c>
      <c r="S119" s="165">
        <f>S111-SUM(S112:S118)</f>
        <v>5801</v>
      </c>
      <c r="T119" s="165">
        <f>T111-SUM(T112:T118)</f>
        <v>11698</v>
      </c>
      <c r="U119" s="165">
        <f>U111-SUM(U112:U118)</f>
        <v>24207</v>
      </c>
      <c r="V119" s="165">
        <f>V111-SUM(V112:V118)</f>
        <v>26320</v>
      </c>
      <c r="W119" s="165">
        <f>W111-SUM(W112:W118)</f>
        <v>28586</v>
      </c>
      <c r="X119" s="166">
        <f t="shared" si="55"/>
        <v>8.6094224924012197E-2</v>
      </c>
      <c r="Y119" s="176">
        <f t="shared" si="43"/>
        <v>3.9277710739527665</v>
      </c>
      <c r="Z119" s="166">
        <f t="shared" si="50"/>
        <v>6.4092703143579354E-3</v>
      </c>
    </row>
    <row r="120" spans="1:26" x14ac:dyDescent="0.25">
      <c r="A120" s="1"/>
      <c r="B120" s="151" t="s">
        <v>51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25">
      <c r="A121" s="1" t="s">
        <v>0</v>
      </c>
      <c r="B121" s="152" t="s">
        <v>68</v>
      </c>
      <c r="C121" s="172">
        <f>C122+C125</f>
        <v>48728</v>
      </c>
      <c r="D121" s="172">
        <f>D122+D125</f>
        <v>61314</v>
      </c>
      <c r="E121" s="172">
        <f>E122+E125</f>
        <v>93434</v>
      </c>
      <c r="F121" s="172">
        <f>F122+F125</f>
        <v>93472</v>
      </c>
      <c r="G121" s="172">
        <f>G122+G125</f>
        <v>99644</v>
      </c>
      <c r="H121" s="173">
        <f>IFERROR(G121/F121-1,"-")</f>
        <v>6.6030469017459792E-2</v>
      </c>
      <c r="I121" s="173">
        <f t="shared" si="35"/>
        <v>1.0449023148908223</v>
      </c>
      <c r="J121" s="173">
        <f>G121/G$9</f>
        <v>0.13131613974512724</v>
      </c>
      <c r="K121" s="172">
        <f>K122+K125</f>
        <v>54788</v>
      </c>
      <c r="L121" s="172">
        <f>L122+L125</f>
        <v>102944</v>
      </c>
      <c r="M121" s="172">
        <f>M122+M125</f>
        <v>135697</v>
      </c>
      <c r="N121" s="172">
        <f>N122+N125</f>
        <v>145637</v>
      </c>
      <c r="O121" s="172">
        <f>O122+O125</f>
        <v>151227</v>
      </c>
      <c r="P121" s="173">
        <f>IFERROR(O121/N121-1,"-")</f>
        <v>3.8383103194929769E-2</v>
      </c>
      <c r="Q121" s="173">
        <f t="shared" si="42"/>
        <v>1.7602212163247426</v>
      </c>
      <c r="R121" s="173">
        <f>O121/O$9</f>
        <v>4.2952088001976807E-2</v>
      </c>
      <c r="S121" s="172">
        <f>S122+S125</f>
        <v>103516</v>
      </c>
      <c r="T121" s="172">
        <f>T122+T125</f>
        <v>164258</v>
      </c>
      <c r="U121" s="172">
        <f>U122+U125</f>
        <v>229131</v>
      </c>
      <c r="V121" s="172">
        <f>V122+V125</f>
        <v>239109</v>
      </c>
      <c r="W121" s="172">
        <f>W122+W125</f>
        <v>250871</v>
      </c>
      <c r="X121" s="173">
        <f>IFERROR(W121/V121-1,"-")</f>
        <v>4.9190954752853289E-2</v>
      </c>
      <c r="Y121" s="173">
        <f t="shared" si="43"/>
        <v>1.4234997488310985</v>
      </c>
      <c r="Z121" s="173">
        <f t="shared" ref="Z121:Z133" si="56">U121/U$9</f>
        <v>6.066685324076293E-2</v>
      </c>
    </row>
    <row r="122" spans="1:26" x14ac:dyDescent="0.25">
      <c r="A122" s="1" t="s">
        <v>96</v>
      </c>
      <c r="B122" s="155" t="s">
        <v>97</v>
      </c>
      <c r="C122" s="156">
        <v>23736</v>
      </c>
      <c r="D122" s="156">
        <v>32824</v>
      </c>
      <c r="E122" s="156">
        <v>51574</v>
      </c>
      <c r="F122" s="156">
        <v>60712</v>
      </c>
      <c r="G122" s="156">
        <v>66829</v>
      </c>
      <c r="H122" s="157">
        <f>IFERROR(G122/F122-1,"-")</f>
        <v>0.10075438134141512</v>
      </c>
      <c r="I122" s="174">
        <f t="shared" si="35"/>
        <v>1.8155123019885404</v>
      </c>
      <c r="J122" s="157">
        <f>G122/G$9</f>
        <v>8.8070795060687129E-2</v>
      </c>
      <c r="K122" s="156">
        <v>37835</v>
      </c>
      <c r="L122" s="156">
        <v>71733</v>
      </c>
      <c r="M122" s="156">
        <v>83312</v>
      </c>
      <c r="N122" s="156">
        <v>85718</v>
      </c>
      <c r="O122" s="156">
        <v>89737</v>
      </c>
      <c r="P122" s="157">
        <f>IFERROR(O122/N122-1,"-")</f>
        <v>4.6886301593597635E-2</v>
      </c>
      <c r="Q122" s="174">
        <f t="shared" si="42"/>
        <v>1.3717985991806527</v>
      </c>
      <c r="R122" s="157">
        <f>O122/O$9</f>
        <v>2.5487456082798659E-2</v>
      </c>
      <c r="S122" s="156">
        <v>61571</v>
      </c>
      <c r="T122" s="156">
        <v>104557</v>
      </c>
      <c r="U122" s="156">
        <v>134886</v>
      </c>
      <c r="V122" s="156">
        <v>146430</v>
      </c>
      <c r="W122" s="156">
        <v>156566</v>
      </c>
      <c r="X122" s="157">
        <f>IFERROR(W122/V122-1,"-")</f>
        <v>6.9220788089872309E-2</v>
      </c>
      <c r="Y122" s="174">
        <f t="shared" si="43"/>
        <v>1.5428529664939665</v>
      </c>
      <c r="Z122" s="157">
        <f t="shared" si="56"/>
        <v>3.5713671071280394E-2</v>
      </c>
    </row>
    <row r="123" spans="1:26" x14ac:dyDescent="0.25">
      <c r="A123" s="158" t="s">
        <v>103</v>
      </c>
      <c r="B123" s="159" t="s">
        <v>103</v>
      </c>
      <c r="C123" s="160">
        <v>11647</v>
      </c>
      <c r="D123" s="160">
        <v>15693</v>
      </c>
      <c r="E123" s="160">
        <v>29334</v>
      </c>
      <c r="F123" s="160">
        <v>29429</v>
      </c>
      <c r="G123" s="160">
        <v>38467</v>
      </c>
      <c r="H123" s="161">
        <f>IFERROR(G123/F123-1,"-")</f>
        <v>0.3071120323490435</v>
      </c>
      <c r="I123" s="175">
        <f t="shared" si="35"/>
        <v>2.3027389027217309</v>
      </c>
      <c r="J123" s="161">
        <f>G123/G$9</f>
        <v>5.0693849580263836E-2</v>
      </c>
      <c r="K123" s="160">
        <v>16144</v>
      </c>
      <c r="L123" s="160">
        <v>37554</v>
      </c>
      <c r="M123" s="160">
        <v>40531</v>
      </c>
      <c r="N123" s="160">
        <v>36692</v>
      </c>
      <c r="O123" s="160">
        <v>37326</v>
      </c>
      <c r="P123" s="161">
        <f>IFERROR(O123/N123-1,"-")</f>
        <v>1.7278970892837586E-2</v>
      </c>
      <c r="Q123" s="175">
        <f t="shared" si="42"/>
        <v>1.3120664023785928</v>
      </c>
      <c r="R123" s="161">
        <f>O123/O$9</f>
        <v>1.0601477492523069E-2</v>
      </c>
      <c r="S123" s="160">
        <v>27791</v>
      </c>
      <c r="T123" s="160">
        <v>53247</v>
      </c>
      <c r="U123" s="160">
        <v>69865</v>
      </c>
      <c r="V123" s="160">
        <v>66121</v>
      </c>
      <c r="W123" s="160">
        <v>75793</v>
      </c>
      <c r="X123" s="161">
        <f>IFERROR(W123/V123-1,"-")</f>
        <v>0.14627727953297742</v>
      </c>
      <c r="Y123" s="175">
        <f t="shared" si="43"/>
        <v>1.7272498290813574</v>
      </c>
      <c r="Z123" s="161">
        <f t="shared" si="56"/>
        <v>1.8498106767158969E-2</v>
      </c>
    </row>
    <row r="124" spans="1:26" x14ac:dyDescent="0.25">
      <c r="A124" s="158" t="s">
        <v>100</v>
      </c>
      <c r="B124" s="159" t="s">
        <v>100</v>
      </c>
      <c r="C124" s="160">
        <v>12089</v>
      </c>
      <c r="D124" s="160">
        <v>17131</v>
      </c>
      <c r="E124" s="160">
        <v>22240</v>
      </c>
      <c r="F124" s="160">
        <v>31283</v>
      </c>
      <c r="G124" s="160">
        <v>28362</v>
      </c>
      <c r="H124" s="161">
        <f>IFERROR(G124/F124-1,"-")</f>
        <v>-9.337339769203723E-2</v>
      </c>
      <c r="I124" s="175">
        <f t="shared" si="35"/>
        <v>1.3460997601124989</v>
      </c>
      <c r="J124" s="161">
        <f>G124/G$9</f>
        <v>3.7376945480423293E-2</v>
      </c>
      <c r="K124" s="160">
        <v>21691</v>
      </c>
      <c r="L124" s="160">
        <v>34179</v>
      </c>
      <c r="M124" s="160">
        <v>42781</v>
      </c>
      <c r="N124" s="160">
        <v>49026</v>
      </c>
      <c r="O124" s="160">
        <v>52411</v>
      </c>
      <c r="P124" s="161">
        <f>IFERROR(O124/N124-1,"-")</f>
        <v>6.9044996532452219E-2</v>
      </c>
      <c r="Q124" s="175">
        <f t="shared" si="42"/>
        <v>1.4162555898759854</v>
      </c>
      <c r="R124" s="161">
        <f>O124/O$9</f>
        <v>1.4885978590275588E-2</v>
      </c>
      <c r="S124" s="160">
        <v>33780</v>
      </c>
      <c r="T124" s="160">
        <v>51310</v>
      </c>
      <c r="U124" s="160">
        <v>65021</v>
      </c>
      <c r="V124" s="160">
        <v>80309</v>
      </c>
      <c r="W124" s="160">
        <v>80773</v>
      </c>
      <c r="X124" s="161">
        <f>IFERROR(W124/V124-1,"-")</f>
        <v>5.7776836967213807E-3</v>
      </c>
      <c r="Y124" s="175">
        <f t="shared" si="43"/>
        <v>1.3911486086441682</v>
      </c>
      <c r="Z124" s="161">
        <f t="shared" si="56"/>
        <v>1.7215564304121425E-2</v>
      </c>
    </row>
    <row r="125" spans="1:26" x14ac:dyDescent="0.25">
      <c r="A125" s="1" t="s">
        <v>146</v>
      </c>
      <c r="B125" s="155" t="s">
        <v>107</v>
      </c>
      <c r="C125" s="156">
        <v>24992</v>
      </c>
      <c r="D125" s="156">
        <v>28490</v>
      </c>
      <c r="E125" s="156">
        <v>41860</v>
      </c>
      <c r="F125" s="156">
        <v>32760</v>
      </c>
      <c r="G125" s="156">
        <v>32815</v>
      </c>
      <c r="H125" s="157">
        <f>IFERROR(G125/F125-1,"-")</f>
        <v>1.6788766788766729E-3</v>
      </c>
      <c r="I125" s="174">
        <f t="shared" si="35"/>
        <v>0.31302016645326503</v>
      </c>
      <c r="J125" s="157">
        <f>G125/G$9</f>
        <v>4.3245344684440107E-2</v>
      </c>
      <c r="K125" s="156">
        <v>16953</v>
      </c>
      <c r="L125" s="156">
        <v>31211</v>
      </c>
      <c r="M125" s="156">
        <v>52385</v>
      </c>
      <c r="N125" s="156">
        <v>59919</v>
      </c>
      <c r="O125" s="156">
        <v>61490</v>
      </c>
      <c r="P125" s="157">
        <f>IFERROR(O125/N125-1,"-")</f>
        <v>2.6218728616966169E-2</v>
      </c>
      <c r="Q125" s="174">
        <f t="shared" si="42"/>
        <v>2.6270866513301478</v>
      </c>
      <c r="R125" s="157">
        <f>O125/O$9</f>
        <v>1.7464631919178148E-2</v>
      </c>
      <c r="S125" s="156">
        <v>41945</v>
      </c>
      <c r="T125" s="156">
        <v>59701</v>
      </c>
      <c r="U125" s="156">
        <v>94245</v>
      </c>
      <c r="V125" s="156">
        <v>92679</v>
      </c>
      <c r="W125" s="156">
        <v>94305</v>
      </c>
      <c r="X125" s="157">
        <f>IFERROR(W125/V125-1,"-")</f>
        <v>1.7544427540219454E-2</v>
      </c>
      <c r="Y125" s="174">
        <f t="shared" si="43"/>
        <v>1.2483013470020263</v>
      </c>
      <c r="Z125" s="157">
        <f t="shared" si="56"/>
        <v>2.4953182169482533E-2</v>
      </c>
    </row>
    <row r="126" spans="1:26" x14ac:dyDescent="0.25">
      <c r="A126" s="158" t="s">
        <v>110</v>
      </c>
      <c r="B126" s="159" t="s">
        <v>110</v>
      </c>
      <c r="C126" s="160">
        <v>1440</v>
      </c>
      <c r="D126" s="160">
        <v>653</v>
      </c>
      <c r="E126" s="160">
        <v>2495</v>
      </c>
      <c r="F126" s="160">
        <v>3067</v>
      </c>
      <c r="G126" s="160">
        <v>2396</v>
      </c>
      <c r="H126" s="161">
        <f t="shared" ref="H126:H133" si="57">IFERROR(G126/F126-1,"-")</f>
        <v>-0.21878056732963813</v>
      </c>
      <c r="I126" s="175">
        <f t="shared" si="35"/>
        <v>0.66388888888888897</v>
      </c>
      <c r="J126" s="161">
        <f t="shared" ref="J126:J133" si="58">G126/G$9</f>
        <v>3.1575756777058816E-3</v>
      </c>
      <c r="K126" s="160">
        <v>2501</v>
      </c>
      <c r="L126" s="160">
        <v>2683</v>
      </c>
      <c r="M126" s="160">
        <v>7422</v>
      </c>
      <c r="N126" s="160">
        <v>8579</v>
      </c>
      <c r="O126" s="160">
        <v>8260</v>
      </c>
      <c r="P126" s="161">
        <f t="shared" ref="P126:P133" si="59">IFERROR(O126/N126-1,"-")</f>
        <v>-3.7183820958153646E-2</v>
      </c>
      <c r="Q126" s="175">
        <f t="shared" si="42"/>
        <v>2.3026789284286284</v>
      </c>
      <c r="R126" s="161">
        <f t="shared" ref="R126:R133" si="60">O126/O$9</f>
        <v>2.3460377240593837E-3</v>
      </c>
      <c r="S126" s="160">
        <v>3941</v>
      </c>
      <c r="T126" s="160">
        <v>3336</v>
      </c>
      <c r="U126" s="160">
        <v>9917</v>
      </c>
      <c r="V126" s="160">
        <v>11646</v>
      </c>
      <c r="W126" s="160">
        <v>10656</v>
      </c>
      <c r="X126" s="161">
        <f t="shared" ref="X126:X133" si="61">IFERROR(W126/V126-1,"-")</f>
        <v>-8.5007727975270453E-2</v>
      </c>
      <c r="Y126" s="175">
        <f t="shared" si="43"/>
        <v>1.7038822633849278</v>
      </c>
      <c r="Z126" s="161">
        <f t="shared" si="56"/>
        <v>2.6257170945382597E-3</v>
      </c>
    </row>
    <row r="127" spans="1:26" x14ac:dyDescent="0.25">
      <c r="A127" s="158" t="s">
        <v>113</v>
      </c>
      <c r="B127" s="159" t="s">
        <v>113</v>
      </c>
      <c r="C127" s="160">
        <v>1742</v>
      </c>
      <c r="D127" s="160">
        <v>2401</v>
      </c>
      <c r="E127" s="160">
        <v>4143</v>
      </c>
      <c r="F127" s="160">
        <v>4500</v>
      </c>
      <c r="G127" s="160">
        <v>4504</v>
      </c>
      <c r="H127" s="161">
        <f t="shared" si="57"/>
        <v>8.8888888888893902E-4</v>
      </c>
      <c r="I127" s="175">
        <f t="shared" si="35"/>
        <v>1.5855338691159586</v>
      </c>
      <c r="J127" s="161">
        <f t="shared" si="58"/>
        <v>5.9356097046691534E-3</v>
      </c>
      <c r="K127" s="160">
        <v>2311</v>
      </c>
      <c r="L127" s="160">
        <v>4913</v>
      </c>
      <c r="M127" s="160">
        <v>7118</v>
      </c>
      <c r="N127" s="160">
        <v>8816</v>
      </c>
      <c r="O127" s="160">
        <v>8623</v>
      </c>
      <c r="P127" s="161">
        <f t="shared" si="59"/>
        <v>-2.1892014519056313E-2</v>
      </c>
      <c r="Q127" s="175">
        <f t="shared" si="42"/>
        <v>2.7312851579402855</v>
      </c>
      <c r="R127" s="161">
        <f t="shared" si="60"/>
        <v>2.4491384133854799E-3</v>
      </c>
      <c r="S127" s="160">
        <v>4053</v>
      </c>
      <c r="T127" s="160">
        <v>7314</v>
      </c>
      <c r="U127" s="160">
        <v>11261</v>
      </c>
      <c r="V127" s="160">
        <v>13316</v>
      </c>
      <c r="W127" s="160">
        <v>13127</v>
      </c>
      <c r="X127" s="161">
        <f t="shared" si="61"/>
        <v>-1.4193451486932962E-2</v>
      </c>
      <c r="Y127" s="175">
        <f t="shared" si="43"/>
        <v>2.2388354305452749</v>
      </c>
      <c r="Z127" s="161">
        <f t="shared" si="56"/>
        <v>2.9815670264793123E-3</v>
      </c>
    </row>
    <row r="128" spans="1:26" x14ac:dyDescent="0.25">
      <c r="A128" s="158" t="s">
        <v>116</v>
      </c>
      <c r="B128" s="159" t="s">
        <v>116</v>
      </c>
      <c r="C128" s="160">
        <v>1315</v>
      </c>
      <c r="D128" s="160">
        <v>2102</v>
      </c>
      <c r="E128" s="160">
        <v>2821</v>
      </c>
      <c r="F128" s="160">
        <v>3000</v>
      </c>
      <c r="G128" s="160">
        <v>2742</v>
      </c>
      <c r="H128" s="161">
        <f t="shared" si="57"/>
        <v>-8.5999999999999965E-2</v>
      </c>
      <c r="I128" s="175">
        <f t="shared" si="35"/>
        <v>1.0851711026615969</v>
      </c>
      <c r="J128" s="161">
        <f t="shared" si="58"/>
        <v>3.6135527997786009E-3</v>
      </c>
      <c r="K128" s="160">
        <v>1591</v>
      </c>
      <c r="L128" s="160">
        <v>5032</v>
      </c>
      <c r="M128" s="160">
        <v>5703</v>
      </c>
      <c r="N128" s="160">
        <v>5756</v>
      </c>
      <c r="O128" s="160">
        <v>5825</v>
      </c>
      <c r="P128" s="161">
        <f t="shared" si="59"/>
        <v>1.1987491313412146E-2</v>
      </c>
      <c r="Q128" s="175">
        <f t="shared" si="42"/>
        <v>2.6612193588937774</v>
      </c>
      <c r="R128" s="161">
        <f t="shared" si="60"/>
        <v>1.6544394361556792E-3</v>
      </c>
      <c r="S128" s="160">
        <v>2906</v>
      </c>
      <c r="T128" s="160">
        <v>7134</v>
      </c>
      <c r="U128" s="160">
        <v>8524</v>
      </c>
      <c r="V128" s="160">
        <v>8756</v>
      </c>
      <c r="W128" s="160">
        <v>8567</v>
      </c>
      <c r="X128" s="161">
        <f t="shared" si="61"/>
        <v>-2.1585198720877163E-2</v>
      </c>
      <c r="Y128" s="175">
        <f t="shared" si="43"/>
        <v>1.9480385409497591</v>
      </c>
      <c r="Z128" s="161">
        <f t="shared" si="56"/>
        <v>2.2568934671618559E-3</v>
      </c>
    </row>
    <row r="129" spans="1:26" x14ac:dyDescent="0.25">
      <c r="A129" s="158" t="s">
        <v>123</v>
      </c>
      <c r="B129" s="159" t="s">
        <v>123</v>
      </c>
      <c r="C129" s="160">
        <v>369</v>
      </c>
      <c r="D129" s="160">
        <v>359</v>
      </c>
      <c r="E129" s="160">
        <v>801</v>
      </c>
      <c r="F129" s="160">
        <v>649</v>
      </c>
      <c r="G129" s="160">
        <v>650</v>
      </c>
      <c r="H129" s="161">
        <f t="shared" si="57"/>
        <v>1.5408320493066618E-3</v>
      </c>
      <c r="I129" s="175">
        <f t="shared" si="35"/>
        <v>0.7615176151761518</v>
      </c>
      <c r="J129" s="161">
        <f t="shared" si="58"/>
        <v>8.5660442007880764E-4</v>
      </c>
      <c r="K129" s="160">
        <v>415</v>
      </c>
      <c r="L129" s="160">
        <v>974</v>
      </c>
      <c r="M129" s="160">
        <v>1772</v>
      </c>
      <c r="N129" s="160">
        <v>1988</v>
      </c>
      <c r="O129" s="160">
        <v>1706</v>
      </c>
      <c r="P129" s="161">
        <f t="shared" si="59"/>
        <v>-0.14185110663983902</v>
      </c>
      <c r="Q129" s="175">
        <f t="shared" si="42"/>
        <v>3.1108433734939762</v>
      </c>
      <c r="R129" s="161">
        <f t="shared" si="60"/>
        <v>4.8454483743889937E-4</v>
      </c>
      <c r="S129" s="160">
        <v>784</v>
      </c>
      <c r="T129" s="160">
        <v>1333</v>
      </c>
      <c r="U129" s="160">
        <v>2573</v>
      </c>
      <c r="V129" s="160">
        <v>2637</v>
      </c>
      <c r="W129" s="160">
        <v>2356</v>
      </c>
      <c r="X129" s="161">
        <f t="shared" si="61"/>
        <v>-0.10656048540007579</v>
      </c>
      <c r="Y129" s="175">
        <f t="shared" si="43"/>
        <v>2.0051020408163267</v>
      </c>
      <c r="Z129" s="161">
        <f t="shared" si="56"/>
        <v>6.812513950032209E-4</v>
      </c>
    </row>
    <row r="130" spans="1:26" x14ac:dyDescent="0.25">
      <c r="A130" s="158" t="s">
        <v>119</v>
      </c>
      <c r="B130" s="159" t="s">
        <v>119</v>
      </c>
      <c r="C130" s="160">
        <v>323</v>
      </c>
      <c r="D130" s="160">
        <v>312</v>
      </c>
      <c r="E130" s="160">
        <v>635</v>
      </c>
      <c r="F130" s="160">
        <v>526</v>
      </c>
      <c r="G130" s="160">
        <v>594</v>
      </c>
      <c r="H130" s="161">
        <f t="shared" si="57"/>
        <v>0.12927756653992395</v>
      </c>
      <c r="I130" s="175">
        <f t="shared" si="35"/>
        <v>0.83900928792569651</v>
      </c>
      <c r="J130" s="161">
        <f t="shared" si="58"/>
        <v>7.8280465465663338E-4</v>
      </c>
      <c r="K130" s="160">
        <v>489</v>
      </c>
      <c r="L130" s="160">
        <v>1045</v>
      </c>
      <c r="M130" s="160">
        <v>1201</v>
      </c>
      <c r="N130" s="160">
        <v>1408</v>
      </c>
      <c r="O130" s="160">
        <v>1497</v>
      </c>
      <c r="P130" s="161">
        <f t="shared" si="59"/>
        <v>6.3210227272727293E-2</v>
      </c>
      <c r="Q130" s="175">
        <f t="shared" si="42"/>
        <v>2.0613496932515338</v>
      </c>
      <c r="R130" s="161">
        <f t="shared" si="60"/>
        <v>4.2518383449357113E-4</v>
      </c>
      <c r="S130" s="160">
        <v>812</v>
      </c>
      <c r="T130" s="160">
        <v>1357</v>
      </c>
      <c r="U130" s="160">
        <v>1836</v>
      </c>
      <c r="V130" s="160">
        <v>1934</v>
      </c>
      <c r="W130" s="160">
        <v>2091</v>
      </c>
      <c r="X130" s="161">
        <f t="shared" si="61"/>
        <v>8.1178903826266913E-2</v>
      </c>
      <c r="Y130" s="175">
        <f t="shared" si="43"/>
        <v>1.5751231527093594</v>
      </c>
      <c r="Z130" s="161">
        <f t="shared" si="56"/>
        <v>4.8611642488375966E-4</v>
      </c>
    </row>
    <row r="131" spans="1:26" x14ac:dyDescent="0.25">
      <c r="A131" s="158" t="s">
        <v>128</v>
      </c>
      <c r="B131" s="159" t="s">
        <v>128</v>
      </c>
      <c r="C131" s="160">
        <v>186</v>
      </c>
      <c r="D131" s="160">
        <v>123</v>
      </c>
      <c r="E131" s="160">
        <v>250</v>
      </c>
      <c r="F131" s="160">
        <v>203</v>
      </c>
      <c r="G131" s="160">
        <v>235</v>
      </c>
      <c r="H131" s="161">
        <f t="shared" si="57"/>
        <v>0.1576354679802956</v>
      </c>
      <c r="I131" s="175">
        <f t="shared" si="35"/>
        <v>0.26344086021505375</v>
      </c>
      <c r="J131" s="161">
        <f t="shared" si="58"/>
        <v>3.0969544418233812E-4</v>
      </c>
      <c r="K131" s="160">
        <v>492</v>
      </c>
      <c r="L131" s="160">
        <v>432</v>
      </c>
      <c r="M131" s="160">
        <v>825</v>
      </c>
      <c r="N131" s="160">
        <v>1138</v>
      </c>
      <c r="O131" s="160">
        <v>1099</v>
      </c>
      <c r="P131" s="161">
        <f t="shared" si="59"/>
        <v>-3.4270650263620417E-2</v>
      </c>
      <c r="Q131" s="175">
        <f t="shared" si="42"/>
        <v>1.2337398373983741</v>
      </c>
      <c r="R131" s="161">
        <f t="shared" si="60"/>
        <v>3.1214230735366374E-4</v>
      </c>
      <c r="S131" s="160">
        <v>678</v>
      </c>
      <c r="T131" s="160">
        <v>555</v>
      </c>
      <c r="U131" s="160">
        <v>1075</v>
      </c>
      <c r="V131" s="160">
        <v>1341</v>
      </c>
      <c r="W131" s="160">
        <v>1334</v>
      </c>
      <c r="X131" s="161">
        <f t="shared" si="61"/>
        <v>-5.2199850857569396E-3</v>
      </c>
      <c r="Y131" s="175">
        <f t="shared" si="43"/>
        <v>0.96755162241887915</v>
      </c>
      <c r="Z131" s="161">
        <f t="shared" si="56"/>
        <v>2.8462699169392246E-4</v>
      </c>
    </row>
    <row r="132" spans="1:26" x14ac:dyDescent="0.25">
      <c r="A132" s="158" t="s">
        <v>131</v>
      </c>
      <c r="B132" s="159" t="s">
        <v>131</v>
      </c>
      <c r="C132" s="160">
        <v>210</v>
      </c>
      <c r="D132" s="160">
        <v>177</v>
      </c>
      <c r="E132" s="160">
        <v>253</v>
      </c>
      <c r="F132" s="160">
        <v>358</v>
      </c>
      <c r="G132" s="160">
        <v>378</v>
      </c>
      <c r="H132" s="161">
        <f t="shared" si="57"/>
        <v>5.5865921787709549E-2</v>
      </c>
      <c r="I132" s="175">
        <f t="shared" si="35"/>
        <v>0.8</v>
      </c>
      <c r="J132" s="161">
        <f t="shared" si="58"/>
        <v>4.9814841659967578E-4</v>
      </c>
      <c r="K132" s="160">
        <v>887</v>
      </c>
      <c r="L132" s="160">
        <v>742</v>
      </c>
      <c r="M132" s="160">
        <v>1632</v>
      </c>
      <c r="N132" s="160">
        <v>2097</v>
      </c>
      <c r="O132" s="160">
        <v>2115</v>
      </c>
      <c r="P132" s="161">
        <f t="shared" si="59"/>
        <v>8.5836909871244149E-3</v>
      </c>
      <c r="Q132" s="175">
        <f t="shared" si="42"/>
        <v>1.3844419391206313</v>
      </c>
      <c r="R132" s="161">
        <f t="shared" si="60"/>
        <v>6.0071062789171872E-4</v>
      </c>
      <c r="S132" s="160">
        <v>1097</v>
      </c>
      <c r="T132" s="160">
        <v>919</v>
      </c>
      <c r="U132" s="160">
        <v>1885</v>
      </c>
      <c r="V132" s="160">
        <v>2455</v>
      </c>
      <c r="W132" s="160">
        <v>2493</v>
      </c>
      <c r="X132" s="161">
        <f t="shared" si="61"/>
        <v>1.5478615071283119E-2</v>
      </c>
      <c r="Y132" s="175">
        <f t="shared" si="43"/>
        <v>1.2725615314494076</v>
      </c>
      <c r="Z132" s="161">
        <f t="shared" si="56"/>
        <v>4.9909012031911057E-4</v>
      </c>
    </row>
    <row r="133" spans="1:26" x14ac:dyDescent="0.25">
      <c r="A133" s="163" t="s">
        <v>145</v>
      </c>
      <c r="B133" s="164" t="s">
        <v>145</v>
      </c>
      <c r="C133" s="165">
        <f>C125-SUM(C126:C132)</f>
        <v>19407</v>
      </c>
      <c r="D133" s="165">
        <f>D125-SUM(D126:D132)</f>
        <v>22363</v>
      </c>
      <c r="E133" s="165">
        <f>E125-SUM(E126:E132)</f>
        <v>30462</v>
      </c>
      <c r="F133" s="165">
        <f>F125-SUM(F126:F132)</f>
        <v>20457</v>
      </c>
      <c r="G133" s="165">
        <f>G125-SUM(G126:G132)</f>
        <v>21316</v>
      </c>
      <c r="H133" s="166">
        <f t="shared" si="57"/>
        <v>4.199051669355236E-2</v>
      </c>
      <c r="I133" s="176">
        <f t="shared" si="35"/>
        <v>9.8366568763848194E-2</v>
      </c>
      <c r="J133" s="166">
        <f t="shared" si="58"/>
        <v>2.809135356676902E-2</v>
      </c>
      <c r="K133" s="165">
        <f>K125-SUM(K126:K132)</f>
        <v>8267</v>
      </c>
      <c r="L133" s="165">
        <f>L125-SUM(L126:L132)</f>
        <v>15390</v>
      </c>
      <c r="M133" s="165">
        <f>M125-SUM(M126:M132)</f>
        <v>26712</v>
      </c>
      <c r="N133" s="165">
        <f>N125-SUM(N126:N132)</f>
        <v>30137</v>
      </c>
      <c r="O133" s="165">
        <f>O125-SUM(O126:O132)</f>
        <v>32365</v>
      </c>
      <c r="P133" s="166">
        <f t="shared" si="59"/>
        <v>7.3929057304974011E-2</v>
      </c>
      <c r="Q133" s="176">
        <f t="shared" si="42"/>
        <v>2.9149631063263577</v>
      </c>
      <c r="R133" s="166">
        <f t="shared" si="60"/>
        <v>9.1924347383997521E-3</v>
      </c>
      <c r="S133" s="165">
        <f>S125-SUM(S126:S132)</f>
        <v>27674</v>
      </c>
      <c r="T133" s="165">
        <f>T125-SUM(T126:T132)</f>
        <v>37753</v>
      </c>
      <c r="U133" s="165">
        <f>U125-SUM(U126:U132)</f>
        <v>57174</v>
      </c>
      <c r="V133" s="165">
        <f>V125-SUM(V126:V132)</f>
        <v>50594</v>
      </c>
      <c r="W133" s="165">
        <f>W125-SUM(W126:W132)</f>
        <v>53681</v>
      </c>
      <c r="X133" s="166">
        <f t="shared" si="61"/>
        <v>6.1015140135193935E-2</v>
      </c>
      <c r="Y133" s="176">
        <f t="shared" si="43"/>
        <v>0.93976295439762958</v>
      </c>
      <c r="Z133" s="166">
        <f t="shared" si="56"/>
        <v>1.513791964940309E-2</v>
      </c>
    </row>
    <row r="134" spans="1:26" x14ac:dyDescent="0.25">
      <c r="A134" s="1"/>
      <c r="B134" s="151" t="s">
        <v>52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x14ac:dyDescent="0.25">
      <c r="A135" s="1" t="s">
        <v>0</v>
      </c>
      <c r="B135" s="152" t="s">
        <v>68</v>
      </c>
      <c r="C135" s="172">
        <f>C136+C139</f>
        <v>0</v>
      </c>
      <c r="D135" s="172">
        <f>D136+D139</f>
        <v>29237</v>
      </c>
      <c r="E135" s="172">
        <f>E136+E139</f>
        <v>47385</v>
      </c>
      <c r="F135" s="172">
        <f>F136+F139</f>
        <v>49008</v>
      </c>
      <c r="G135" s="172">
        <f>G136+G139</f>
        <v>52595</v>
      </c>
      <c r="H135" s="173">
        <f>IFERROR(G135/F135-1,"-")</f>
        <v>7.3192131896833157E-2</v>
      </c>
      <c r="I135" s="173" t="str">
        <f t="shared" si="35"/>
        <v>-</v>
      </c>
      <c r="J135" s="173">
        <f>G135/G$9</f>
        <v>6.9312476113915208E-2</v>
      </c>
      <c r="K135" s="172">
        <f>K136+K139</f>
        <v>0</v>
      </c>
      <c r="L135" s="172">
        <f>L136+L139</f>
        <v>87353</v>
      </c>
      <c r="M135" s="172">
        <f>M136+M139</f>
        <v>163913</v>
      </c>
      <c r="N135" s="172">
        <f>N136+N139</f>
        <v>180038</v>
      </c>
      <c r="O135" s="172">
        <f>O136+O139</f>
        <v>183335</v>
      </c>
      <c r="P135" s="173">
        <f>IFERROR(O135/N135-1,"-")</f>
        <v>1.8312800630977843E-2</v>
      </c>
      <c r="Q135" s="173" t="str">
        <f t="shared" si="42"/>
        <v>-</v>
      </c>
      <c r="R135" s="173">
        <f>O135/O$9</f>
        <v>5.2071528588429436E-2</v>
      </c>
      <c r="S135" s="172">
        <f>S136+S139</f>
        <v>77095</v>
      </c>
      <c r="T135" s="172">
        <f>T136+T139</f>
        <v>116590</v>
      </c>
      <c r="U135" s="172">
        <f>U136+U139</f>
        <v>211298</v>
      </c>
      <c r="V135" s="172">
        <f>V136+V139</f>
        <v>229046</v>
      </c>
      <c r="W135" s="172">
        <f>W136+W139</f>
        <v>235930</v>
      </c>
      <c r="X135" s="173">
        <f>IFERROR(W135/V135-1,"-")</f>
        <v>3.0055098102564459E-2</v>
      </c>
      <c r="Y135" s="173">
        <f t="shared" si="43"/>
        <v>2.0602503404890071</v>
      </c>
      <c r="Z135" s="173">
        <f t="shared" ref="Z135:Z147" si="62">U135/U$9</f>
        <v>5.5945222410179005E-2</v>
      </c>
    </row>
    <row r="136" spans="1:26" x14ac:dyDescent="0.25">
      <c r="A136" s="1" t="s">
        <v>96</v>
      </c>
      <c r="B136" s="155" t="s">
        <v>97</v>
      </c>
      <c r="C136" s="156">
        <v>0</v>
      </c>
      <c r="D136" s="156">
        <v>9339</v>
      </c>
      <c r="E136" s="156">
        <v>5486</v>
      </c>
      <c r="F136" s="156">
        <v>7999</v>
      </c>
      <c r="G136" s="156">
        <v>6701</v>
      </c>
      <c r="H136" s="157">
        <f>IFERROR(G136/F136-1,"-")</f>
        <v>-0.16227028378547315</v>
      </c>
      <c r="I136" s="174" t="str">
        <f t="shared" si="35"/>
        <v>-</v>
      </c>
      <c r="J136" s="157">
        <f>G136/G$9</f>
        <v>8.8309326445355236E-3</v>
      </c>
      <c r="K136" s="156">
        <v>0</v>
      </c>
      <c r="L136" s="156">
        <v>28431</v>
      </c>
      <c r="M136" s="156">
        <v>15843</v>
      </c>
      <c r="N136" s="156">
        <v>15164</v>
      </c>
      <c r="O136" s="156">
        <v>14762</v>
      </c>
      <c r="P136" s="157">
        <f>IFERROR(O136/N136-1,"-")</f>
        <v>-2.6510155631759402E-2</v>
      </c>
      <c r="Q136" s="174" t="str">
        <f t="shared" si="42"/>
        <v>-</v>
      </c>
      <c r="R136" s="157">
        <f>O136/O$9</f>
        <v>4.1927613659279205E-3</v>
      </c>
      <c r="S136" s="156">
        <v>22432</v>
      </c>
      <c r="T136" s="156">
        <v>37770</v>
      </c>
      <c r="U136" s="156">
        <v>21329</v>
      </c>
      <c r="V136" s="156">
        <v>23163</v>
      </c>
      <c r="W136" s="156">
        <v>21463</v>
      </c>
      <c r="X136" s="157">
        <f>IFERROR(W136/V136-1,"-")</f>
        <v>-7.3392911108232983E-2</v>
      </c>
      <c r="Y136" s="174">
        <f t="shared" si="43"/>
        <v>-4.3197218259629078E-2</v>
      </c>
      <c r="Z136" s="157">
        <f t="shared" si="62"/>
        <v>5.6472642845020208E-3</v>
      </c>
    </row>
    <row r="137" spans="1:26" x14ac:dyDescent="0.25">
      <c r="A137" s="158" t="s">
        <v>103</v>
      </c>
      <c r="B137" s="159" t="s">
        <v>103</v>
      </c>
      <c r="C137" s="160">
        <v>0</v>
      </c>
      <c r="D137" s="160">
        <v>9339</v>
      </c>
      <c r="E137" s="160">
        <v>5415</v>
      </c>
      <c r="F137" s="160">
        <v>7999</v>
      </c>
      <c r="G137" s="160">
        <v>6701</v>
      </c>
      <c r="H137" s="161">
        <f>IFERROR(G137/F137-1,"-")</f>
        <v>-0.16227028378547315</v>
      </c>
      <c r="I137" s="175" t="str">
        <f t="shared" si="35"/>
        <v>-</v>
      </c>
      <c r="J137" s="161">
        <f>G137/G$9</f>
        <v>8.8309326445355236E-3</v>
      </c>
      <c r="K137" s="160">
        <v>0</v>
      </c>
      <c r="L137" s="160">
        <v>20185</v>
      </c>
      <c r="M137" s="160">
        <v>9264</v>
      </c>
      <c r="N137" s="160">
        <v>6639</v>
      </c>
      <c r="O137" s="160">
        <v>6321</v>
      </c>
      <c r="P137" s="161">
        <f>IFERROR(O137/N137-1,"-")</f>
        <v>-4.7898779936737412E-2</v>
      </c>
      <c r="Q137" s="175" t="str">
        <f t="shared" si="42"/>
        <v>-</v>
      </c>
      <c r="R137" s="161">
        <f>O137/O$9</f>
        <v>1.7953153091742572E-3</v>
      </c>
      <c r="S137" s="160">
        <v>16366</v>
      </c>
      <c r="T137" s="160">
        <v>29524</v>
      </c>
      <c r="U137" s="160">
        <v>14679</v>
      </c>
      <c r="V137" s="160">
        <v>14638</v>
      </c>
      <c r="W137" s="160">
        <v>13022</v>
      </c>
      <c r="X137" s="161">
        <f>IFERROR(W137/V137-1,"-")</f>
        <v>-0.11039759529990434</v>
      </c>
      <c r="Y137" s="175">
        <f t="shared" si="43"/>
        <v>-0.20432604179396308</v>
      </c>
      <c r="Z137" s="161">
        <f t="shared" si="62"/>
        <v>3.8865484754186863E-3</v>
      </c>
    </row>
    <row r="138" spans="1:26" x14ac:dyDescent="0.25">
      <c r="A138" s="158" t="s">
        <v>100</v>
      </c>
      <c r="B138" s="159" t="s">
        <v>100</v>
      </c>
      <c r="C138" s="160">
        <v>0</v>
      </c>
      <c r="D138" s="160">
        <v>0</v>
      </c>
      <c r="E138" s="160">
        <v>71</v>
      </c>
      <c r="F138" s="160">
        <v>0</v>
      </c>
      <c r="G138" s="160">
        <v>0</v>
      </c>
      <c r="H138" s="161" t="str">
        <f>IFERROR(G138/F138-1,"-")</f>
        <v>-</v>
      </c>
      <c r="I138" s="175" t="str">
        <f t="shared" ref="I138:I161" si="63">IFERROR(G138/C138-1,"-")</f>
        <v>-</v>
      </c>
      <c r="J138" s="161">
        <f>G138/G$9</f>
        <v>0</v>
      </c>
      <c r="K138" s="160">
        <v>0</v>
      </c>
      <c r="L138" s="160">
        <v>8246</v>
      </c>
      <c r="M138" s="160">
        <v>6579</v>
      </c>
      <c r="N138" s="160">
        <v>8525</v>
      </c>
      <c r="O138" s="160">
        <v>8441</v>
      </c>
      <c r="P138" s="161">
        <f>IFERROR(O138/N138-1,"-")</f>
        <v>-9.8533724340176265E-3</v>
      </c>
      <c r="Q138" s="175" t="str">
        <f t="shared" si="42"/>
        <v>-</v>
      </c>
      <c r="R138" s="161">
        <f>O138/O$9</f>
        <v>2.3974460567536631E-3</v>
      </c>
      <c r="S138" s="160">
        <v>6066</v>
      </c>
      <c r="T138" s="160">
        <v>8246</v>
      </c>
      <c r="U138" s="160">
        <v>6650</v>
      </c>
      <c r="V138" s="160">
        <v>8525</v>
      </c>
      <c r="W138" s="160">
        <v>8441</v>
      </c>
      <c r="X138" s="161">
        <f>IFERROR(W138/V138-1,"-")</f>
        <v>-9.8533724340176265E-3</v>
      </c>
      <c r="Y138" s="175">
        <f t="shared" si="43"/>
        <v>0.39152654137817344</v>
      </c>
      <c r="Z138" s="161">
        <f t="shared" si="62"/>
        <v>1.7607158090833343E-3</v>
      </c>
    </row>
    <row r="139" spans="1:26" x14ac:dyDescent="0.25">
      <c r="A139" s="1" t="s">
        <v>146</v>
      </c>
      <c r="B139" s="155" t="s">
        <v>107</v>
      </c>
      <c r="C139" s="156">
        <v>0</v>
      </c>
      <c r="D139" s="156">
        <v>19898</v>
      </c>
      <c r="E139" s="156">
        <v>41899</v>
      </c>
      <c r="F139" s="156">
        <v>41009</v>
      </c>
      <c r="G139" s="156">
        <v>45894</v>
      </c>
      <c r="H139" s="157">
        <f>IFERROR(G139/F139-1,"-")</f>
        <v>0.11912019312833766</v>
      </c>
      <c r="I139" s="174" t="str">
        <f t="shared" si="63"/>
        <v>-</v>
      </c>
      <c r="J139" s="157">
        <f>G139/G$9</f>
        <v>6.0481543469379687E-2</v>
      </c>
      <c r="K139" s="156">
        <v>0</v>
      </c>
      <c r="L139" s="156">
        <v>58922</v>
      </c>
      <c r="M139" s="156">
        <v>148070</v>
      </c>
      <c r="N139" s="156">
        <v>164874</v>
      </c>
      <c r="O139" s="156">
        <v>168573</v>
      </c>
      <c r="P139" s="157">
        <f>IFERROR(O139/N139-1,"-")</f>
        <v>2.2435314239965143E-2</v>
      </c>
      <c r="Q139" s="174" t="str">
        <f t="shared" si="42"/>
        <v>-</v>
      </c>
      <c r="R139" s="157">
        <f>O139/O$9</f>
        <v>4.7878767222501513E-2</v>
      </c>
      <c r="S139" s="156">
        <v>54663</v>
      </c>
      <c r="T139" s="156">
        <v>78820</v>
      </c>
      <c r="U139" s="156">
        <v>189969</v>
      </c>
      <c r="V139" s="156">
        <v>205883</v>
      </c>
      <c r="W139" s="156">
        <v>214467</v>
      </c>
      <c r="X139" s="157">
        <f>IFERROR(W139/V139-1,"-")</f>
        <v>4.1693583248738397E-2</v>
      </c>
      <c r="Y139" s="174">
        <f t="shared" si="43"/>
        <v>2.9234399868283849</v>
      </c>
      <c r="Z139" s="157">
        <f t="shared" si="62"/>
        <v>5.0297958125676979E-2</v>
      </c>
    </row>
    <row r="140" spans="1:26" x14ac:dyDescent="0.25">
      <c r="A140" s="158" t="s">
        <v>110</v>
      </c>
      <c r="B140" s="159" t="s">
        <v>110</v>
      </c>
      <c r="C140" s="160">
        <v>0</v>
      </c>
      <c r="D140" s="160">
        <v>8616</v>
      </c>
      <c r="E140" s="160">
        <v>22074</v>
      </c>
      <c r="F140" s="160">
        <v>20929</v>
      </c>
      <c r="G140" s="160">
        <v>26456</v>
      </c>
      <c r="H140" s="161">
        <f t="shared" ref="H140:H147" si="64">IFERROR(G140/F140-1,"-")</f>
        <v>0.26408332935161738</v>
      </c>
      <c r="I140" s="175" t="str">
        <f t="shared" si="63"/>
        <v>-</v>
      </c>
      <c r="J140" s="161">
        <f t="shared" ref="J140:J147" si="65">G140/G$9</f>
        <v>3.4865117750161434E-2</v>
      </c>
      <c r="K140" s="160">
        <v>0</v>
      </c>
      <c r="L140" s="160">
        <v>13586</v>
      </c>
      <c r="M140" s="160">
        <v>60071</v>
      </c>
      <c r="N140" s="160">
        <v>68669</v>
      </c>
      <c r="O140" s="160">
        <v>70810</v>
      </c>
      <c r="P140" s="161">
        <f t="shared" ref="P140:P147" si="66">IFERROR(O140/N140-1,"-")</f>
        <v>3.1178552185120001E-2</v>
      </c>
      <c r="Q140" s="175" t="str">
        <f t="shared" si="42"/>
        <v>-</v>
      </c>
      <c r="R140" s="161">
        <f t="shared" ref="R140:R147" si="67">O140/O$9</f>
        <v>2.0111735017027236E-2</v>
      </c>
      <c r="S140" s="160">
        <v>18862</v>
      </c>
      <c r="T140" s="160">
        <v>22202</v>
      </c>
      <c r="U140" s="160">
        <v>82145</v>
      </c>
      <c r="V140" s="160">
        <v>89598</v>
      </c>
      <c r="W140" s="160">
        <v>97266</v>
      </c>
      <c r="X140" s="161">
        <f t="shared" ref="X140:X147" si="68">IFERROR(W140/V140-1,"-")</f>
        <v>8.5582267461327355E-2</v>
      </c>
      <c r="Y140" s="175">
        <f t="shared" si="43"/>
        <v>4.1567172092036904</v>
      </c>
      <c r="Z140" s="161">
        <f t="shared" si="62"/>
        <v>2.1749473704834661E-2</v>
      </c>
    </row>
    <row r="141" spans="1:26" x14ac:dyDescent="0.25">
      <c r="A141" s="158" t="s">
        <v>113</v>
      </c>
      <c r="B141" s="159" t="s">
        <v>113</v>
      </c>
      <c r="C141" s="160">
        <v>0</v>
      </c>
      <c r="D141" s="160">
        <v>1411</v>
      </c>
      <c r="E141" s="160">
        <v>1553</v>
      </c>
      <c r="F141" s="160">
        <v>1880</v>
      </c>
      <c r="G141" s="160">
        <v>1664</v>
      </c>
      <c r="H141" s="161">
        <f t="shared" si="64"/>
        <v>-0.11489361702127665</v>
      </c>
      <c r="I141" s="175" t="str">
        <f t="shared" si="63"/>
        <v>-</v>
      </c>
      <c r="J141" s="161">
        <f t="shared" si="65"/>
        <v>2.1929073154017473E-3</v>
      </c>
      <c r="K141" s="160">
        <v>0</v>
      </c>
      <c r="L141" s="160">
        <v>6291</v>
      </c>
      <c r="M141" s="160">
        <v>11965</v>
      </c>
      <c r="N141" s="160">
        <v>16181</v>
      </c>
      <c r="O141" s="160">
        <v>16944</v>
      </c>
      <c r="P141" s="161">
        <f t="shared" si="66"/>
        <v>4.7154069587788117E-2</v>
      </c>
      <c r="Q141" s="175" t="str">
        <f t="shared" si="42"/>
        <v>-</v>
      </c>
      <c r="R141" s="161">
        <f t="shared" si="67"/>
        <v>4.8125015976346486E-3</v>
      </c>
      <c r="S141" s="160">
        <v>5188</v>
      </c>
      <c r="T141" s="160">
        <v>7702</v>
      </c>
      <c r="U141" s="160">
        <v>13518</v>
      </c>
      <c r="V141" s="160">
        <v>18061</v>
      </c>
      <c r="W141" s="160">
        <v>18608</v>
      </c>
      <c r="X141" s="161">
        <f t="shared" si="68"/>
        <v>3.0286252145506953E-2</v>
      </c>
      <c r="Y141" s="175">
        <f t="shared" si="43"/>
        <v>2.5867386276021587</v>
      </c>
      <c r="Z141" s="161">
        <f t="shared" si="62"/>
        <v>3.5791513243892499E-3</v>
      </c>
    </row>
    <row r="142" spans="1:26" x14ac:dyDescent="0.25">
      <c r="A142" s="158" t="s">
        <v>116</v>
      </c>
      <c r="B142" s="159" t="s">
        <v>116</v>
      </c>
      <c r="C142" s="160">
        <v>0</v>
      </c>
      <c r="D142" s="160">
        <v>2188</v>
      </c>
      <c r="E142" s="160">
        <v>5813</v>
      </c>
      <c r="F142" s="160">
        <v>5043</v>
      </c>
      <c r="G142" s="160">
        <v>5027</v>
      </c>
      <c r="H142" s="161">
        <f t="shared" si="64"/>
        <v>-3.1727146539758388E-3</v>
      </c>
      <c r="I142" s="175" t="str">
        <f t="shared" si="63"/>
        <v>-</v>
      </c>
      <c r="J142" s="161">
        <f t="shared" si="65"/>
        <v>6.6248467995941012E-3</v>
      </c>
      <c r="K142" s="160">
        <v>0</v>
      </c>
      <c r="L142" s="160">
        <v>10850</v>
      </c>
      <c r="M142" s="160">
        <v>17158</v>
      </c>
      <c r="N142" s="160">
        <v>15976</v>
      </c>
      <c r="O142" s="160">
        <v>15484</v>
      </c>
      <c r="P142" s="161">
        <f t="shared" si="66"/>
        <v>-3.0796194291437207E-2</v>
      </c>
      <c r="Q142" s="175" t="str">
        <f t="shared" si="42"/>
        <v>-</v>
      </c>
      <c r="R142" s="161">
        <f t="shared" si="67"/>
        <v>4.3978266488299634E-3</v>
      </c>
      <c r="S142" s="160">
        <v>5864</v>
      </c>
      <c r="T142" s="160">
        <v>13038</v>
      </c>
      <c r="U142" s="160">
        <v>22971</v>
      </c>
      <c r="V142" s="160">
        <v>21019</v>
      </c>
      <c r="W142" s="160">
        <v>20511</v>
      </c>
      <c r="X142" s="161">
        <f t="shared" si="68"/>
        <v>-2.4168609353442116E-2</v>
      </c>
      <c r="Y142" s="175">
        <f t="shared" si="43"/>
        <v>2.4977830832196455</v>
      </c>
      <c r="Z142" s="161">
        <f t="shared" si="62"/>
        <v>6.0820154662335748E-3</v>
      </c>
    </row>
    <row r="143" spans="1:26" x14ac:dyDescent="0.25">
      <c r="A143" s="158" t="s">
        <v>123</v>
      </c>
      <c r="B143" s="159" t="s">
        <v>123</v>
      </c>
      <c r="C143" s="160">
        <v>0</v>
      </c>
      <c r="D143" s="160">
        <v>2549</v>
      </c>
      <c r="E143" s="160">
        <v>4370</v>
      </c>
      <c r="F143" s="160">
        <v>3569</v>
      </c>
      <c r="G143" s="160">
        <v>2063</v>
      </c>
      <c r="H143" s="161">
        <f t="shared" si="64"/>
        <v>-0.42196693751751191</v>
      </c>
      <c r="I143" s="175" t="str">
        <f t="shared" si="63"/>
        <v>-</v>
      </c>
      <c r="J143" s="161">
        <f t="shared" si="65"/>
        <v>2.7187306440347387E-3</v>
      </c>
      <c r="K143" s="160">
        <v>0</v>
      </c>
      <c r="L143" s="160">
        <v>1210</v>
      </c>
      <c r="M143" s="160">
        <v>3896</v>
      </c>
      <c r="N143" s="160">
        <v>3738</v>
      </c>
      <c r="O143" s="160">
        <v>3046</v>
      </c>
      <c r="P143" s="161">
        <f t="shared" si="66"/>
        <v>-0.18512573568753343</v>
      </c>
      <c r="Q143" s="175" t="str">
        <f t="shared" si="42"/>
        <v>-</v>
      </c>
      <c r="R143" s="161">
        <f t="shared" si="67"/>
        <v>8.6513691373908989E-4</v>
      </c>
      <c r="S143" s="160">
        <v>782</v>
      </c>
      <c r="T143" s="160">
        <v>3759</v>
      </c>
      <c r="U143" s="160">
        <v>8266</v>
      </c>
      <c r="V143" s="160">
        <v>7307</v>
      </c>
      <c r="W143" s="160">
        <v>5109</v>
      </c>
      <c r="X143" s="161">
        <f t="shared" si="68"/>
        <v>-0.30080744491583411</v>
      </c>
      <c r="Y143" s="175">
        <f t="shared" si="43"/>
        <v>5.5332480818414318</v>
      </c>
      <c r="Z143" s="161">
        <f t="shared" si="62"/>
        <v>2.1885829891553146E-3</v>
      </c>
    </row>
    <row r="144" spans="1:26" x14ac:dyDescent="0.25">
      <c r="A144" s="158" t="s">
        <v>119</v>
      </c>
      <c r="B144" s="159" t="s">
        <v>119</v>
      </c>
      <c r="C144" s="160">
        <v>0</v>
      </c>
      <c r="D144" s="160">
        <v>902</v>
      </c>
      <c r="E144" s="160">
        <v>435</v>
      </c>
      <c r="F144" s="160">
        <v>1205</v>
      </c>
      <c r="G144" s="160">
        <v>791</v>
      </c>
      <c r="H144" s="161">
        <f t="shared" si="64"/>
        <v>-0.34356846473029046</v>
      </c>
      <c r="I144" s="175" t="str">
        <f t="shared" si="63"/>
        <v>-</v>
      </c>
      <c r="J144" s="161">
        <f t="shared" si="65"/>
        <v>1.0424216865882105E-3</v>
      </c>
      <c r="K144" s="160">
        <v>0</v>
      </c>
      <c r="L144" s="160">
        <v>1918</v>
      </c>
      <c r="M144" s="160">
        <v>3253</v>
      </c>
      <c r="N144" s="160">
        <v>3495</v>
      </c>
      <c r="O144" s="160">
        <v>3931</v>
      </c>
      <c r="P144" s="161">
        <f t="shared" si="66"/>
        <v>0.12474964234620889</v>
      </c>
      <c r="Q144" s="175" t="str">
        <f t="shared" si="42"/>
        <v>-</v>
      </c>
      <c r="R144" s="161">
        <f t="shared" si="67"/>
        <v>1.1164980984597382E-3</v>
      </c>
      <c r="S144" s="160">
        <v>1676</v>
      </c>
      <c r="T144" s="160">
        <v>2820</v>
      </c>
      <c r="U144" s="160">
        <v>3688</v>
      </c>
      <c r="V144" s="160">
        <v>4700</v>
      </c>
      <c r="W144" s="160">
        <v>4722</v>
      </c>
      <c r="X144" s="161">
        <f t="shared" si="68"/>
        <v>4.6808510638298717E-3</v>
      </c>
      <c r="Y144" s="175">
        <f t="shared" si="43"/>
        <v>1.8174224343675416</v>
      </c>
      <c r="Z144" s="161">
        <f t="shared" si="62"/>
        <v>9.7646915848110323E-4</v>
      </c>
    </row>
    <row r="145" spans="1:26" x14ac:dyDescent="0.25">
      <c r="A145" s="158" t="s">
        <v>128</v>
      </c>
      <c r="B145" s="159" t="s">
        <v>128</v>
      </c>
      <c r="C145" s="160">
        <v>0</v>
      </c>
      <c r="D145" s="160">
        <v>93</v>
      </c>
      <c r="E145" s="160">
        <v>79</v>
      </c>
      <c r="F145" s="160">
        <v>139</v>
      </c>
      <c r="G145" s="160">
        <v>6</v>
      </c>
      <c r="H145" s="161">
        <f t="shared" si="64"/>
        <v>-0.95683453237410077</v>
      </c>
      <c r="I145" s="175" t="str">
        <f t="shared" si="63"/>
        <v>-</v>
      </c>
      <c r="J145" s="161">
        <f t="shared" si="65"/>
        <v>7.9071177238043773E-6</v>
      </c>
      <c r="K145" s="160">
        <v>0</v>
      </c>
      <c r="L145" s="160">
        <v>1104</v>
      </c>
      <c r="M145" s="160">
        <v>2826</v>
      </c>
      <c r="N145" s="160">
        <v>3106</v>
      </c>
      <c r="O145" s="160">
        <v>3058</v>
      </c>
      <c r="P145" s="161">
        <f t="shared" si="66"/>
        <v>-1.5453960077269846E-2</v>
      </c>
      <c r="Q145" s="175" t="str">
        <f t="shared" si="42"/>
        <v>-</v>
      </c>
      <c r="R145" s="161">
        <f t="shared" si="67"/>
        <v>8.6854520098953944E-4</v>
      </c>
      <c r="S145" s="160">
        <v>1597</v>
      </c>
      <c r="T145" s="160">
        <v>1197</v>
      </c>
      <c r="U145" s="160">
        <v>2905</v>
      </c>
      <c r="V145" s="160">
        <v>3245</v>
      </c>
      <c r="W145" s="160">
        <v>3064</v>
      </c>
      <c r="X145" s="161">
        <f t="shared" si="68"/>
        <v>-5.5778120184899804E-2</v>
      </c>
      <c r="Y145" s="175">
        <f t="shared" si="43"/>
        <v>0.9185973700688792</v>
      </c>
      <c r="Z145" s="161">
        <f t="shared" si="62"/>
        <v>7.6915480081008814E-4</v>
      </c>
    </row>
    <row r="146" spans="1:26" x14ac:dyDescent="0.25">
      <c r="A146" s="158" t="s">
        <v>131</v>
      </c>
      <c r="B146" s="159" t="s">
        <v>131</v>
      </c>
      <c r="C146" s="160">
        <v>0</v>
      </c>
      <c r="D146" s="160">
        <v>75</v>
      </c>
      <c r="E146" s="160">
        <v>49</v>
      </c>
      <c r="F146" s="160">
        <v>93</v>
      </c>
      <c r="G146" s="160">
        <v>54</v>
      </c>
      <c r="H146" s="161">
        <f t="shared" si="64"/>
        <v>-0.41935483870967738</v>
      </c>
      <c r="I146" s="175" t="str">
        <f t="shared" si="63"/>
        <v>-</v>
      </c>
      <c r="J146" s="161">
        <f t="shared" si="65"/>
        <v>7.1164059514239401E-5</v>
      </c>
      <c r="K146" s="160">
        <v>0</v>
      </c>
      <c r="L146" s="160">
        <v>715</v>
      </c>
      <c r="M146" s="160">
        <v>1637</v>
      </c>
      <c r="N146" s="160">
        <v>2212</v>
      </c>
      <c r="O146" s="160">
        <v>1992</v>
      </c>
      <c r="P146" s="161">
        <f t="shared" si="66"/>
        <v>-9.9457504520795714E-2</v>
      </c>
      <c r="Q146" s="175" t="str">
        <f t="shared" si="42"/>
        <v>-</v>
      </c>
      <c r="R146" s="161">
        <f t="shared" si="67"/>
        <v>5.6577568357461165E-4</v>
      </c>
      <c r="S146" s="160">
        <v>3384</v>
      </c>
      <c r="T146" s="160">
        <v>790</v>
      </c>
      <c r="U146" s="160">
        <v>1686</v>
      </c>
      <c r="V146" s="160">
        <v>2305</v>
      </c>
      <c r="W146" s="160">
        <v>2046</v>
      </c>
      <c r="X146" s="161">
        <f t="shared" si="68"/>
        <v>-0.11236442516268985</v>
      </c>
      <c r="Y146" s="175">
        <f t="shared" si="43"/>
        <v>-0.39539007092198586</v>
      </c>
      <c r="Z146" s="161">
        <f t="shared" si="62"/>
        <v>4.4640103069391E-4</v>
      </c>
    </row>
    <row r="147" spans="1:26" x14ac:dyDescent="0.25">
      <c r="A147" s="163" t="s">
        <v>145</v>
      </c>
      <c r="B147" s="164" t="s">
        <v>145</v>
      </c>
      <c r="C147" s="165">
        <f>C139-SUM(C140:C146)</f>
        <v>0</v>
      </c>
      <c r="D147" s="165">
        <f>D139-SUM(D140:D146)</f>
        <v>4064</v>
      </c>
      <c r="E147" s="165">
        <f>E139-SUM(E140:E146)</f>
        <v>7526</v>
      </c>
      <c r="F147" s="165">
        <f>F139-SUM(F140:F146)</f>
        <v>8151</v>
      </c>
      <c r="G147" s="165">
        <f>G139-SUM(G140:G146)</f>
        <v>9833</v>
      </c>
      <c r="H147" s="166">
        <f t="shared" si="64"/>
        <v>0.20635504846031161</v>
      </c>
      <c r="I147" s="176" t="str">
        <f t="shared" si="63"/>
        <v>-</v>
      </c>
      <c r="J147" s="166">
        <f t="shared" si="65"/>
        <v>1.2958448096361408E-2</v>
      </c>
      <c r="K147" s="165">
        <f>K139-SUM(K140:K146)</f>
        <v>0</v>
      </c>
      <c r="L147" s="165">
        <f>L139-SUM(L140:L146)</f>
        <v>23248</v>
      </c>
      <c r="M147" s="165">
        <f>M139-SUM(M140:M146)</f>
        <v>47264</v>
      </c>
      <c r="N147" s="165">
        <f>N139-SUM(N140:N146)</f>
        <v>51497</v>
      </c>
      <c r="O147" s="165">
        <f>O139-SUM(O140:O146)</f>
        <v>53308</v>
      </c>
      <c r="P147" s="166">
        <f t="shared" si="66"/>
        <v>3.5167097112453138E-2</v>
      </c>
      <c r="Q147" s="176" t="str">
        <f t="shared" si="42"/>
        <v>-</v>
      </c>
      <c r="R147" s="166">
        <f t="shared" si="67"/>
        <v>1.5140748062246686E-2</v>
      </c>
      <c r="S147" s="165">
        <f>S139-SUM(S140:S146)</f>
        <v>17310</v>
      </c>
      <c r="T147" s="165">
        <f>T139-SUM(T140:T146)</f>
        <v>27312</v>
      </c>
      <c r="U147" s="165">
        <f>U139-SUM(U140:U146)</f>
        <v>54790</v>
      </c>
      <c r="V147" s="165">
        <f>V139-SUM(V140:V146)</f>
        <v>59648</v>
      </c>
      <c r="W147" s="165">
        <f>W139-SUM(W140:W146)</f>
        <v>63141</v>
      </c>
      <c r="X147" s="166">
        <f t="shared" si="68"/>
        <v>5.8560219957081605E-2</v>
      </c>
      <c r="Y147" s="176">
        <f t="shared" si="43"/>
        <v>2.6476603119584055</v>
      </c>
      <c r="Z147" s="166">
        <f t="shared" si="62"/>
        <v>1.4506709651079081E-2</v>
      </c>
    </row>
    <row r="148" spans="1:26" x14ac:dyDescent="0.25">
      <c r="A148" s="1"/>
      <c r="B148" s="151" t="s">
        <v>53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x14ac:dyDescent="0.25">
      <c r="A149" s="1" t="s">
        <v>0</v>
      </c>
      <c r="B149" s="152" t="s">
        <v>68</v>
      </c>
      <c r="C149" s="172">
        <f>C150+C153</f>
        <v>11846</v>
      </c>
      <c r="D149" s="172">
        <f>D150+D153</f>
        <v>15189</v>
      </c>
      <c r="E149" s="172">
        <f>E150+E153</f>
        <v>30370</v>
      </c>
      <c r="F149" s="172">
        <f>F150+F153</f>
        <v>30695</v>
      </c>
      <c r="G149" s="172">
        <f>G150+G153</f>
        <v>35796</v>
      </c>
      <c r="H149" s="173">
        <f>IFERROR(G149/F149-1,"-")</f>
        <v>0.16618341749470589</v>
      </c>
      <c r="I149" s="173">
        <f t="shared" si="63"/>
        <v>2.0217795036299173</v>
      </c>
      <c r="J149" s="173">
        <f>G149/G$9</f>
        <v>4.717386434021692E-2</v>
      </c>
      <c r="K149" s="172">
        <f>K150+K153</f>
        <v>30203</v>
      </c>
      <c r="L149" s="172">
        <f>L150+L153</f>
        <v>55599</v>
      </c>
      <c r="M149" s="172">
        <f>M150+M153</f>
        <v>77698</v>
      </c>
      <c r="N149" s="172">
        <f>N150+N153</f>
        <v>83047</v>
      </c>
      <c r="O149" s="172">
        <f>O150+O153</f>
        <v>81300</v>
      </c>
      <c r="P149" s="173">
        <f>IFERROR(O149/N149-1,"-")</f>
        <v>-2.1036280660348905E-2</v>
      </c>
      <c r="Q149" s="173">
        <f t="shared" si="42"/>
        <v>1.6917855842134886</v>
      </c>
      <c r="R149" s="173">
        <f>O149/O$9</f>
        <v>2.3091146121795143E-2</v>
      </c>
      <c r="S149" s="172">
        <f>S150+S153</f>
        <v>42049</v>
      </c>
      <c r="T149" s="172">
        <f>T150+T153</f>
        <v>70788</v>
      </c>
      <c r="U149" s="172">
        <f>U150+U153</f>
        <v>108068</v>
      </c>
      <c r="V149" s="172">
        <f>V150+V153</f>
        <v>113742</v>
      </c>
      <c r="W149" s="172">
        <f>W150+W153</f>
        <v>117096</v>
      </c>
      <c r="X149" s="173">
        <f>IFERROR(W149/V149-1,"-")</f>
        <v>2.948778815213382E-2</v>
      </c>
      <c r="Y149" s="173">
        <f t="shared" si="43"/>
        <v>1.7847511236890297</v>
      </c>
      <c r="Z149" s="173">
        <f t="shared" ref="Z149:Z161" si="69">U149/U$9</f>
        <v>2.8613088128724477E-2</v>
      </c>
    </row>
    <row r="150" spans="1:26" x14ac:dyDescent="0.25">
      <c r="A150" s="1" t="s">
        <v>96</v>
      </c>
      <c r="B150" s="155" t="s">
        <v>97</v>
      </c>
      <c r="C150" s="156">
        <v>8198</v>
      </c>
      <c r="D150" s="156">
        <v>8139</v>
      </c>
      <c r="E150" s="156">
        <v>18008</v>
      </c>
      <c r="F150" s="156">
        <v>17683</v>
      </c>
      <c r="G150" s="156">
        <v>18511</v>
      </c>
      <c r="H150" s="157">
        <f>IFERROR(G150/F150-1,"-")</f>
        <v>4.6824633829101403E-2</v>
      </c>
      <c r="I150" s="174">
        <f t="shared" si="63"/>
        <v>1.2579897535984386</v>
      </c>
      <c r="J150" s="157">
        <f>G150/G$9</f>
        <v>2.4394776030890474E-2</v>
      </c>
      <c r="K150" s="156">
        <v>13645</v>
      </c>
      <c r="L150" s="156">
        <v>31999</v>
      </c>
      <c r="M150" s="156">
        <v>38624</v>
      </c>
      <c r="N150" s="156">
        <v>38986</v>
      </c>
      <c r="O150" s="156">
        <v>34388</v>
      </c>
      <c r="P150" s="157">
        <f>IFERROR(O150/N150-1,"-")</f>
        <v>-0.11793977325193661</v>
      </c>
      <c r="Q150" s="174">
        <f t="shared" si="42"/>
        <v>1.5201905459875413</v>
      </c>
      <c r="R150" s="157">
        <f>O150/O$9</f>
        <v>9.7670151640380249E-3</v>
      </c>
      <c r="S150" s="156">
        <v>21843</v>
      </c>
      <c r="T150" s="156">
        <v>40138</v>
      </c>
      <c r="U150" s="156">
        <v>56632</v>
      </c>
      <c r="V150" s="156">
        <v>56669</v>
      </c>
      <c r="W150" s="156">
        <v>52899</v>
      </c>
      <c r="X150" s="157">
        <f>IFERROR(W150/V150-1,"-")</f>
        <v>-6.6526672431135192E-2</v>
      </c>
      <c r="Y150" s="174">
        <f t="shared" si="43"/>
        <v>1.4217827221535502</v>
      </c>
      <c r="Z150" s="157">
        <f t="shared" si="69"/>
        <v>1.4994414691730434E-2</v>
      </c>
    </row>
    <row r="151" spans="1:26" x14ac:dyDescent="0.25">
      <c r="A151" s="158" t="s">
        <v>103</v>
      </c>
      <c r="B151" s="159" t="s">
        <v>103</v>
      </c>
      <c r="C151" s="160">
        <v>3239</v>
      </c>
      <c r="D151" s="160">
        <v>4159</v>
      </c>
      <c r="E151" s="160">
        <v>6621</v>
      </c>
      <c r="F151" s="160">
        <v>5819</v>
      </c>
      <c r="G151" s="160">
        <v>5597</v>
      </c>
      <c r="H151" s="161">
        <f>IFERROR(G151/F151-1,"-")</f>
        <v>-3.8150885031792425E-2</v>
      </c>
      <c r="I151" s="175">
        <f t="shared" si="63"/>
        <v>0.72800246989811668</v>
      </c>
      <c r="J151" s="161">
        <f>G151/G$9</f>
        <v>7.3760229833555171E-3</v>
      </c>
      <c r="K151" s="160">
        <v>11144</v>
      </c>
      <c r="L151" s="160">
        <v>28141</v>
      </c>
      <c r="M151" s="160">
        <v>34603</v>
      </c>
      <c r="N151" s="160">
        <v>36698</v>
      </c>
      <c r="O151" s="160">
        <v>31174</v>
      </c>
      <c r="P151" s="161">
        <f>IFERROR(O151/N151-1,"-")</f>
        <v>-0.15052591421875849</v>
      </c>
      <c r="Q151" s="175">
        <f t="shared" ref="Q151:Q161" si="70">IFERROR(O151/K151-1,"-")</f>
        <v>1.7973797559224693</v>
      </c>
      <c r="R151" s="161">
        <f>O151/O$9</f>
        <v>8.8541622287926433E-3</v>
      </c>
      <c r="S151" s="160">
        <v>14383</v>
      </c>
      <c r="T151" s="160">
        <v>32300</v>
      </c>
      <c r="U151" s="160">
        <v>41224</v>
      </c>
      <c r="V151" s="160">
        <v>42517</v>
      </c>
      <c r="W151" s="160">
        <v>36771</v>
      </c>
      <c r="X151" s="161">
        <f>IFERROR(W151/V151-1,"-")</f>
        <v>-0.1351459416233507</v>
      </c>
      <c r="Y151" s="175">
        <f t="shared" ref="Y151:Y161" si="71">IFERROR(W151/S151-1,"-")</f>
        <v>1.5565598275742194</v>
      </c>
      <c r="Z151" s="161">
        <f t="shared" si="69"/>
        <v>1.0914849400549079E-2</v>
      </c>
    </row>
    <row r="152" spans="1:26" x14ac:dyDescent="0.25">
      <c r="A152" s="158" t="s">
        <v>100</v>
      </c>
      <c r="B152" s="159" t="s">
        <v>100</v>
      </c>
      <c r="C152" s="160">
        <v>4959</v>
      </c>
      <c r="D152" s="160">
        <v>3980</v>
      </c>
      <c r="E152" s="160">
        <v>11387</v>
      </c>
      <c r="F152" s="160">
        <v>11864</v>
      </c>
      <c r="G152" s="160">
        <v>12914</v>
      </c>
      <c r="H152" s="161">
        <f>IFERROR(G152/F152-1,"-")</f>
        <v>8.8503034389750601E-2</v>
      </c>
      <c r="I152" s="175">
        <f t="shared" si="63"/>
        <v>1.6041540633192177</v>
      </c>
      <c r="J152" s="161">
        <f>G152/G$9</f>
        <v>1.7018753047534956E-2</v>
      </c>
      <c r="K152" s="160">
        <v>2501</v>
      </c>
      <c r="L152" s="160">
        <v>3858</v>
      </c>
      <c r="M152" s="160">
        <v>4021</v>
      </c>
      <c r="N152" s="160">
        <v>2288</v>
      </c>
      <c r="O152" s="160">
        <v>3214</v>
      </c>
      <c r="P152" s="161">
        <f>IFERROR(O152/N152-1,"-")</f>
        <v>0.4047202797202798</v>
      </c>
      <c r="Q152" s="175">
        <f t="shared" si="70"/>
        <v>0.28508596561375454</v>
      </c>
      <c r="R152" s="161">
        <f>O152/O$9</f>
        <v>9.1285293524538246E-4</v>
      </c>
      <c r="S152" s="160">
        <v>7460</v>
      </c>
      <c r="T152" s="160">
        <v>7838</v>
      </c>
      <c r="U152" s="160">
        <v>15408</v>
      </c>
      <c r="V152" s="160">
        <v>14152</v>
      </c>
      <c r="W152" s="160">
        <v>16128</v>
      </c>
      <c r="X152" s="161">
        <f>IFERROR(W152/V152-1,"-")</f>
        <v>0.13962690785754672</v>
      </c>
      <c r="Y152" s="175">
        <f t="shared" si="71"/>
        <v>1.1619302949061661</v>
      </c>
      <c r="Z152" s="161">
        <f t="shared" si="69"/>
        <v>4.0795652911813553E-3</v>
      </c>
    </row>
    <row r="153" spans="1:26" x14ac:dyDescent="0.25">
      <c r="A153" s="1" t="s">
        <v>146</v>
      </c>
      <c r="B153" s="155" t="s">
        <v>107</v>
      </c>
      <c r="C153" s="156">
        <v>3648</v>
      </c>
      <c r="D153" s="156">
        <v>7050</v>
      </c>
      <c r="E153" s="156">
        <v>12362</v>
      </c>
      <c r="F153" s="156">
        <v>13012</v>
      </c>
      <c r="G153" s="156">
        <v>17285</v>
      </c>
      <c r="H153" s="157">
        <f>IFERROR(G153/F153-1,"-")</f>
        <v>0.3283891792191822</v>
      </c>
      <c r="I153" s="174">
        <f t="shared" si="63"/>
        <v>3.7382127192982457</v>
      </c>
      <c r="J153" s="157">
        <f>G153/G$9</f>
        <v>2.2779088309326446E-2</v>
      </c>
      <c r="K153" s="156">
        <v>16558</v>
      </c>
      <c r="L153" s="156">
        <v>23600</v>
      </c>
      <c r="M153" s="156">
        <v>39074</v>
      </c>
      <c r="N153" s="156">
        <v>44061</v>
      </c>
      <c r="O153" s="156">
        <v>46912</v>
      </c>
      <c r="P153" s="157">
        <f>IFERROR(O153/N153-1,"-")</f>
        <v>6.4705748848187694E-2</v>
      </c>
      <c r="Q153" s="174">
        <f t="shared" si="70"/>
        <v>1.8331924145428191</v>
      </c>
      <c r="R153" s="157">
        <f>O153/O$9</f>
        <v>1.332413095775712E-2</v>
      </c>
      <c r="S153" s="156">
        <v>20206</v>
      </c>
      <c r="T153" s="156">
        <v>30650</v>
      </c>
      <c r="U153" s="156">
        <v>51436</v>
      </c>
      <c r="V153" s="156">
        <v>57073</v>
      </c>
      <c r="W153" s="156">
        <v>64197</v>
      </c>
      <c r="X153" s="157">
        <f>IFERROR(W153/V153-1,"-")</f>
        <v>0.12482259562314924</v>
      </c>
      <c r="Y153" s="174">
        <f t="shared" si="71"/>
        <v>2.1771256062555677</v>
      </c>
      <c r="Z153" s="157">
        <f t="shared" si="69"/>
        <v>1.3618673436994043E-2</v>
      </c>
    </row>
    <row r="154" spans="1:26" x14ac:dyDescent="0.25">
      <c r="A154" s="158" t="s">
        <v>110</v>
      </c>
      <c r="B154" s="159" t="s">
        <v>110</v>
      </c>
      <c r="C154" s="160">
        <v>434</v>
      </c>
      <c r="D154" s="160">
        <v>401</v>
      </c>
      <c r="E154" s="160">
        <v>974</v>
      </c>
      <c r="F154" s="160">
        <v>983</v>
      </c>
      <c r="G154" s="160">
        <v>1429</v>
      </c>
      <c r="H154" s="161">
        <f t="shared" ref="H154:H161" si="72">IFERROR(G154/F154-1,"-")</f>
        <v>0.45371312309257372</v>
      </c>
      <c r="I154" s="175">
        <f t="shared" si="63"/>
        <v>2.2926267281105992</v>
      </c>
      <c r="J154" s="161">
        <f t="shared" ref="J154:J161" si="73">G154/G$9</f>
        <v>1.8832118712194094E-3</v>
      </c>
      <c r="K154" s="160">
        <v>5335</v>
      </c>
      <c r="L154" s="160">
        <v>5197</v>
      </c>
      <c r="M154" s="160">
        <v>18197</v>
      </c>
      <c r="N154" s="160">
        <v>17767</v>
      </c>
      <c r="O154" s="160">
        <v>18362</v>
      </c>
      <c r="P154" s="161">
        <f t="shared" ref="P154:P161" si="74">IFERROR(O154/N154-1,"-")</f>
        <v>3.3489052738222558E-2</v>
      </c>
      <c r="Q154" s="175">
        <f t="shared" si="70"/>
        <v>2.4417994376757264</v>
      </c>
      <c r="R154" s="161">
        <f t="shared" ref="R154:R161" si="75">O154/O$9</f>
        <v>5.2152475410627607E-3</v>
      </c>
      <c r="S154" s="160">
        <v>5769</v>
      </c>
      <c r="T154" s="160">
        <v>5598</v>
      </c>
      <c r="U154" s="160">
        <v>19171</v>
      </c>
      <c r="V154" s="160">
        <v>18750</v>
      </c>
      <c r="W154" s="160">
        <v>19791</v>
      </c>
      <c r="X154" s="161">
        <f t="shared" ref="X154:X161" si="76">IFERROR(W154/V154-1,"-")</f>
        <v>5.5520000000000014E-2</v>
      </c>
      <c r="Y154" s="175">
        <f t="shared" si="71"/>
        <v>2.4305772230889238</v>
      </c>
      <c r="Z154" s="161">
        <f t="shared" si="69"/>
        <v>5.0758921467573834E-3</v>
      </c>
    </row>
    <row r="155" spans="1:26" x14ac:dyDescent="0.25">
      <c r="A155" s="158" t="s">
        <v>113</v>
      </c>
      <c r="B155" s="159" t="s">
        <v>113</v>
      </c>
      <c r="C155" s="160">
        <v>651</v>
      </c>
      <c r="D155" s="160">
        <v>1400</v>
      </c>
      <c r="E155" s="160">
        <v>2438</v>
      </c>
      <c r="F155" s="160">
        <v>2568</v>
      </c>
      <c r="G155" s="160">
        <v>2962</v>
      </c>
      <c r="H155" s="161">
        <f t="shared" si="72"/>
        <v>0.15342679127725867</v>
      </c>
      <c r="I155" s="175">
        <f t="shared" si="63"/>
        <v>3.5499231950844852</v>
      </c>
      <c r="J155" s="161">
        <f t="shared" si="73"/>
        <v>3.903480449651428E-3</v>
      </c>
      <c r="K155" s="160">
        <v>3972</v>
      </c>
      <c r="L155" s="160">
        <v>6636</v>
      </c>
      <c r="M155" s="160">
        <v>7498</v>
      </c>
      <c r="N155" s="160">
        <v>7764</v>
      </c>
      <c r="O155" s="160">
        <v>7140</v>
      </c>
      <c r="P155" s="161">
        <f t="shared" si="74"/>
        <v>-8.037094281298296E-2</v>
      </c>
      <c r="Q155" s="175">
        <f t="shared" si="70"/>
        <v>0.797583081570997</v>
      </c>
      <c r="R155" s="161">
        <f t="shared" si="75"/>
        <v>2.0279309140174332E-3</v>
      </c>
      <c r="S155" s="160">
        <v>4623</v>
      </c>
      <c r="T155" s="160">
        <v>8036</v>
      </c>
      <c r="U155" s="160">
        <v>9936</v>
      </c>
      <c r="V155" s="160">
        <v>10332</v>
      </c>
      <c r="W155" s="160">
        <v>10102</v>
      </c>
      <c r="X155" s="161">
        <f t="shared" si="76"/>
        <v>-2.2260936895083239E-2</v>
      </c>
      <c r="Y155" s="175">
        <f t="shared" si="71"/>
        <v>1.1851611507678999</v>
      </c>
      <c r="Z155" s="161">
        <f t="shared" si="69"/>
        <v>2.6307477111356405E-3</v>
      </c>
    </row>
    <row r="156" spans="1:26" x14ac:dyDescent="0.25">
      <c r="A156" s="158" t="s">
        <v>116</v>
      </c>
      <c r="B156" s="159" t="s">
        <v>116</v>
      </c>
      <c r="C156" s="160">
        <v>563</v>
      </c>
      <c r="D156" s="160">
        <v>1370</v>
      </c>
      <c r="E156" s="160">
        <v>2211</v>
      </c>
      <c r="F156" s="160">
        <v>2245</v>
      </c>
      <c r="G156" s="160">
        <v>2884</v>
      </c>
      <c r="H156" s="161">
        <f t="shared" si="72"/>
        <v>0.2846325167037862</v>
      </c>
      <c r="I156" s="175">
        <f t="shared" si="63"/>
        <v>4.1225577264653639</v>
      </c>
      <c r="J156" s="161">
        <f t="shared" si="73"/>
        <v>3.8006879192419708E-3</v>
      </c>
      <c r="K156" s="160">
        <v>1717</v>
      </c>
      <c r="L156" s="160">
        <v>3754</v>
      </c>
      <c r="M156" s="160">
        <v>4261</v>
      </c>
      <c r="N156" s="160">
        <v>7004</v>
      </c>
      <c r="O156" s="160">
        <v>8840</v>
      </c>
      <c r="P156" s="161">
        <f t="shared" si="74"/>
        <v>0.26213592233009719</v>
      </c>
      <c r="Q156" s="175">
        <f t="shared" si="70"/>
        <v>4.1485148514851486</v>
      </c>
      <c r="R156" s="161">
        <f t="shared" si="75"/>
        <v>2.5107716078311081E-3</v>
      </c>
      <c r="S156" s="160">
        <v>2280</v>
      </c>
      <c r="T156" s="160">
        <v>5124</v>
      </c>
      <c r="U156" s="160">
        <v>6472</v>
      </c>
      <c r="V156" s="160">
        <v>9249</v>
      </c>
      <c r="W156" s="160">
        <v>11724</v>
      </c>
      <c r="X156" s="161">
        <f t="shared" si="76"/>
        <v>0.26759649691858578</v>
      </c>
      <c r="Y156" s="175">
        <f t="shared" si="71"/>
        <v>4.1421052631578945</v>
      </c>
      <c r="Z156" s="161">
        <f t="shared" si="69"/>
        <v>1.7135868746447128E-3</v>
      </c>
    </row>
    <row r="157" spans="1:26" x14ac:dyDescent="0.25">
      <c r="A157" s="158" t="s">
        <v>123</v>
      </c>
      <c r="B157" s="159" t="s">
        <v>123</v>
      </c>
      <c r="C157" s="160">
        <v>250</v>
      </c>
      <c r="D157" s="160">
        <v>317</v>
      </c>
      <c r="E157" s="160">
        <v>761</v>
      </c>
      <c r="F157" s="160">
        <v>634</v>
      </c>
      <c r="G157" s="160">
        <v>898</v>
      </c>
      <c r="H157" s="161">
        <f t="shared" si="72"/>
        <v>0.41640378548895907</v>
      </c>
      <c r="I157" s="175">
        <f t="shared" si="63"/>
        <v>2.5920000000000001</v>
      </c>
      <c r="J157" s="161">
        <f t="shared" si="73"/>
        <v>1.1834319526627219E-3</v>
      </c>
      <c r="K157" s="160">
        <v>328</v>
      </c>
      <c r="L157" s="160">
        <v>589</v>
      </c>
      <c r="M157" s="160">
        <v>856</v>
      </c>
      <c r="N157" s="160">
        <v>868</v>
      </c>
      <c r="O157" s="160">
        <v>969</v>
      </c>
      <c r="P157" s="161">
        <f t="shared" si="74"/>
        <v>0.11635944700460832</v>
      </c>
      <c r="Q157" s="175">
        <f t="shared" si="70"/>
        <v>1.9542682926829267</v>
      </c>
      <c r="R157" s="161">
        <f t="shared" si="75"/>
        <v>2.7521919547379454E-4</v>
      </c>
      <c r="S157" s="160">
        <v>578</v>
      </c>
      <c r="T157" s="160">
        <v>906</v>
      </c>
      <c r="U157" s="160">
        <v>1617</v>
      </c>
      <c r="V157" s="160">
        <v>1502</v>
      </c>
      <c r="W157" s="160">
        <v>1867</v>
      </c>
      <c r="X157" s="161">
        <f t="shared" si="76"/>
        <v>0.24300932090545935</v>
      </c>
      <c r="Y157" s="175">
        <f t="shared" si="71"/>
        <v>2.2301038062283736</v>
      </c>
      <c r="Z157" s="161">
        <f t="shared" si="69"/>
        <v>4.2813194936657916E-4</v>
      </c>
    </row>
    <row r="158" spans="1:26" x14ac:dyDescent="0.25">
      <c r="A158" s="158" t="s">
        <v>119</v>
      </c>
      <c r="B158" s="159" t="s">
        <v>119</v>
      </c>
      <c r="C158" s="160">
        <v>236</v>
      </c>
      <c r="D158" s="160">
        <v>351</v>
      </c>
      <c r="E158" s="160">
        <v>597</v>
      </c>
      <c r="F158" s="160">
        <v>569</v>
      </c>
      <c r="G158" s="160">
        <v>772</v>
      </c>
      <c r="H158" s="161">
        <f t="shared" si="72"/>
        <v>0.35676625659050965</v>
      </c>
      <c r="I158" s="175">
        <f t="shared" si="63"/>
        <v>2.2711864406779663</v>
      </c>
      <c r="J158" s="161">
        <f t="shared" si="73"/>
        <v>1.0173824804628299E-3</v>
      </c>
      <c r="K158" s="160">
        <v>1262</v>
      </c>
      <c r="L158" s="160">
        <v>1393</v>
      </c>
      <c r="M158" s="160">
        <v>2346</v>
      </c>
      <c r="N158" s="160">
        <v>2305</v>
      </c>
      <c r="O158" s="160">
        <v>2540</v>
      </c>
      <c r="P158" s="161">
        <f t="shared" si="74"/>
        <v>0.10195227765726678</v>
      </c>
      <c r="Q158" s="175">
        <f t="shared" si="70"/>
        <v>1.0126782884310619</v>
      </c>
      <c r="R158" s="161">
        <f t="shared" si="75"/>
        <v>7.2142080134513734E-4</v>
      </c>
      <c r="S158" s="160">
        <v>1498</v>
      </c>
      <c r="T158" s="160">
        <v>1744</v>
      </c>
      <c r="U158" s="160">
        <v>2943</v>
      </c>
      <c r="V158" s="160">
        <v>2874</v>
      </c>
      <c r="W158" s="160">
        <v>3312</v>
      </c>
      <c r="X158" s="161">
        <f t="shared" si="76"/>
        <v>0.15240083507306879</v>
      </c>
      <c r="Y158" s="175">
        <f t="shared" si="71"/>
        <v>1.2109479305740987</v>
      </c>
      <c r="Z158" s="161">
        <f t="shared" si="69"/>
        <v>7.7921603400485004E-4</v>
      </c>
    </row>
    <row r="159" spans="1:26" x14ac:dyDescent="0.25">
      <c r="A159" s="158" t="s">
        <v>128</v>
      </c>
      <c r="B159" s="159" t="s">
        <v>128</v>
      </c>
      <c r="C159" s="160">
        <v>58</v>
      </c>
      <c r="D159" s="160">
        <v>71</v>
      </c>
      <c r="E159" s="160">
        <v>195</v>
      </c>
      <c r="F159" s="160">
        <v>156</v>
      </c>
      <c r="G159" s="160">
        <v>110</v>
      </c>
      <c r="H159" s="161">
        <f t="shared" si="72"/>
        <v>-0.29487179487179482</v>
      </c>
      <c r="I159" s="175">
        <f t="shared" si="63"/>
        <v>0.89655172413793105</v>
      </c>
      <c r="J159" s="161">
        <f t="shared" si="73"/>
        <v>1.449638249364136E-4</v>
      </c>
      <c r="K159" s="160">
        <v>174</v>
      </c>
      <c r="L159" s="160">
        <v>211</v>
      </c>
      <c r="M159" s="160">
        <v>277</v>
      </c>
      <c r="N159" s="160">
        <v>276</v>
      </c>
      <c r="O159" s="160">
        <v>264</v>
      </c>
      <c r="P159" s="161">
        <f t="shared" si="74"/>
        <v>-4.3478260869565188E-2</v>
      </c>
      <c r="Q159" s="175">
        <f t="shared" si="70"/>
        <v>0.51724137931034475</v>
      </c>
      <c r="R159" s="161">
        <f t="shared" si="75"/>
        <v>7.4982319509888295E-5</v>
      </c>
      <c r="S159" s="160">
        <v>232</v>
      </c>
      <c r="T159" s="160">
        <v>282</v>
      </c>
      <c r="U159" s="160">
        <v>472</v>
      </c>
      <c r="V159" s="160">
        <v>432</v>
      </c>
      <c r="W159" s="160">
        <v>374</v>
      </c>
      <c r="X159" s="161">
        <f t="shared" si="76"/>
        <v>-0.1342592592592593</v>
      </c>
      <c r="Y159" s="175">
        <f t="shared" si="71"/>
        <v>0.61206896551724133</v>
      </c>
      <c r="Z159" s="161">
        <f t="shared" si="69"/>
        <v>1.2497110705072688E-4</v>
      </c>
    </row>
    <row r="160" spans="1:26" x14ac:dyDescent="0.25">
      <c r="A160" s="158" t="s">
        <v>131</v>
      </c>
      <c r="B160" s="159" t="s">
        <v>131</v>
      </c>
      <c r="C160" s="160">
        <v>70</v>
      </c>
      <c r="D160" s="160">
        <v>84</v>
      </c>
      <c r="E160" s="160">
        <v>99</v>
      </c>
      <c r="F160" s="160">
        <v>155</v>
      </c>
      <c r="G160" s="160">
        <v>126</v>
      </c>
      <c r="H160" s="161">
        <f t="shared" si="72"/>
        <v>-0.18709677419354842</v>
      </c>
      <c r="I160" s="175">
        <f t="shared" si="63"/>
        <v>0.8</v>
      </c>
      <c r="J160" s="161">
        <f t="shared" si="73"/>
        <v>1.6604947219989194E-4</v>
      </c>
      <c r="K160" s="160">
        <v>228</v>
      </c>
      <c r="L160" s="160">
        <v>362</v>
      </c>
      <c r="M160" s="160">
        <v>555</v>
      </c>
      <c r="N160" s="160">
        <v>677</v>
      </c>
      <c r="O160" s="160">
        <v>456</v>
      </c>
      <c r="P160" s="161">
        <f t="shared" si="74"/>
        <v>-0.3264401772525849</v>
      </c>
      <c r="Q160" s="175">
        <f t="shared" si="70"/>
        <v>1</v>
      </c>
      <c r="R160" s="161">
        <f t="shared" si="75"/>
        <v>1.2951491551707977E-4</v>
      </c>
      <c r="S160" s="160">
        <v>298</v>
      </c>
      <c r="T160" s="160">
        <v>446</v>
      </c>
      <c r="U160" s="160">
        <v>654</v>
      </c>
      <c r="V160" s="160">
        <v>832</v>
      </c>
      <c r="W160" s="160">
        <v>582</v>
      </c>
      <c r="X160" s="161">
        <f t="shared" si="76"/>
        <v>-0.30048076923076927</v>
      </c>
      <c r="Y160" s="175">
        <f t="shared" si="71"/>
        <v>0.95302013422818788</v>
      </c>
      <c r="Z160" s="161">
        <f t="shared" si="69"/>
        <v>1.7315911866774445E-4</v>
      </c>
    </row>
    <row r="161" spans="1:26" x14ac:dyDescent="0.25">
      <c r="A161" s="163" t="s">
        <v>145</v>
      </c>
      <c r="B161" s="164" t="s">
        <v>145</v>
      </c>
      <c r="C161" s="165">
        <f>C153-SUM(C154:C160)</f>
        <v>1386</v>
      </c>
      <c r="D161" s="165">
        <f>D153-SUM(D154:D160)</f>
        <v>3056</v>
      </c>
      <c r="E161" s="165">
        <f>E153-SUM(E154:E160)</f>
        <v>5087</v>
      </c>
      <c r="F161" s="165">
        <f>F153-SUM(F154:F160)</f>
        <v>5702</v>
      </c>
      <c r="G161" s="165">
        <f>G153-SUM(G154:G160)</f>
        <v>8104</v>
      </c>
      <c r="H161" s="166">
        <f t="shared" si="72"/>
        <v>0.42125569975447208</v>
      </c>
      <c r="I161" s="176">
        <f t="shared" si="63"/>
        <v>4.8470418470418473</v>
      </c>
      <c r="J161" s="166">
        <f t="shared" si="73"/>
        <v>1.0679880338951779E-2</v>
      </c>
      <c r="K161" s="165">
        <f>K153-SUM(K154:K160)</f>
        <v>3542</v>
      </c>
      <c r="L161" s="165">
        <f>L153-SUM(L154:L160)</f>
        <v>5458</v>
      </c>
      <c r="M161" s="165">
        <f>M153-SUM(M154:M160)</f>
        <v>5084</v>
      </c>
      <c r="N161" s="165">
        <f>N153-SUM(N154:N160)</f>
        <v>7400</v>
      </c>
      <c r="O161" s="165">
        <f>O153-SUM(O154:O160)</f>
        <v>8341</v>
      </c>
      <c r="P161" s="166">
        <f t="shared" si="74"/>
        <v>0.12716216216216214</v>
      </c>
      <c r="Q161" s="176">
        <f t="shared" si="70"/>
        <v>1.3548842461885942</v>
      </c>
      <c r="R161" s="166">
        <f t="shared" si="75"/>
        <v>2.3690436629999175E-3</v>
      </c>
      <c r="S161" s="165">
        <f>S153-SUM(S154:S160)</f>
        <v>4928</v>
      </c>
      <c r="T161" s="165">
        <f>T153-SUM(T154:T160)</f>
        <v>8514</v>
      </c>
      <c r="U161" s="165">
        <f>U153-SUM(U154:U160)</f>
        <v>10171</v>
      </c>
      <c r="V161" s="165">
        <f>V153-SUM(V154:V160)</f>
        <v>13102</v>
      </c>
      <c r="W161" s="165">
        <f>W153-SUM(W154:W160)</f>
        <v>16445</v>
      </c>
      <c r="X161" s="166">
        <f t="shared" si="76"/>
        <v>0.25515188520836518</v>
      </c>
      <c r="Y161" s="176">
        <f t="shared" si="71"/>
        <v>2.3370535714285716</v>
      </c>
      <c r="Z161" s="166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D5D1-D382-475C-86BC-DEE6AC8914CC}">
  <sheetPr codeName="Hoja20"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DD6C-6FE7-4A62-B05C-3F7D3B9933ED}">
  <sheetPr codeName="Hoja22"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64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O4" s="264" t="s">
        <v>265</v>
      </c>
      <c r="P4" s="264"/>
      <c r="Q4" s="264"/>
      <c r="R4" s="264"/>
      <c r="S4" s="264"/>
      <c r="T4" s="264"/>
      <c r="U4" s="264"/>
      <c r="V4" s="264"/>
      <c r="W4" s="264"/>
      <c r="X4" s="264"/>
    </row>
    <row r="5" spans="1:24" ht="6" customHeight="1" x14ac:dyDescent="0.25"/>
    <row r="6" spans="1:24" ht="15.75" x14ac:dyDescent="0.25">
      <c r="B6" s="141"/>
      <c r="C6" s="294" t="s">
        <v>43</v>
      </c>
      <c r="D6" s="295"/>
      <c r="E6" s="295"/>
      <c r="F6" s="295"/>
      <c r="G6" s="295"/>
      <c r="H6" s="295"/>
      <c r="I6" s="295"/>
      <c r="J6" s="295"/>
      <c r="K6" s="295"/>
      <c r="L6" s="295"/>
    </row>
    <row r="7" spans="1:24" s="142" customFormat="1" ht="72" customHeight="1" x14ac:dyDescent="0.25">
      <c r="B7" s="143"/>
      <c r="C7" s="168" t="s">
        <v>317</v>
      </c>
      <c r="D7" s="168" t="s">
        <v>311</v>
      </c>
      <c r="E7" s="168" t="s">
        <v>312</v>
      </c>
      <c r="F7" s="168" t="s">
        <v>313</v>
      </c>
      <c r="G7" s="168" t="s">
        <v>314</v>
      </c>
      <c r="H7" s="168" t="s">
        <v>315</v>
      </c>
      <c r="I7" s="168" t="s">
        <v>316</v>
      </c>
      <c r="J7" s="169" t="str">
        <f>CONCATENATE("var. ",RIGHT(I7,2),"/",RIGHT(H7,2))</f>
        <v>var. 25/24</v>
      </c>
      <c r="K7" s="168" t="str">
        <f>CONCATENATE("dif. ",RIGHT(I7,2),"/",RIGHT(H7,2))</f>
        <v>dif. 25/24</v>
      </c>
      <c r="L7" s="169" t="str">
        <f>CONCATENATE("Cuota s/ total lugares de residencia ",RIGHT(I7,4))</f>
        <v>Cuota s/ total lugares de residencia 2025</v>
      </c>
      <c r="O7" s="143"/>
      <c r="P7" s="168" t="s">
        <v>311</v>
      </c>
      <c r="Q7" s="168" t="s">
        <v>312</v>
      </c>
      <c r="R7" s="168" t="s">
        <v>313</v>
      </c>
      <c r="S7" s="168" t="s">
        <v>314</v>
      </c>
      <c r="T7" s="168" t="s">
        <v>315</v>
      </c>
      <c r="U7" s="168" t="s">
        <v>316</v>
      </c>
      <c r="V7" s="169" t="str">
        <f>CONCATENATE("var. ",RIGHT(U7,2),"/",RIGHT(T7,2))</f>
        <v>var. 25/24</v>
      </c>
      <c r="W7" s="168" t="str">
        <f>CONCATENATE("dif. ",RIGHT(U7,2),"/",RIGHT(T7,2))</f>
        <v>dif. 25/24</v>
      </c>
      <c r="X7" s="169" t="str">
        <f>CONCATENATE("Cuota s/ total lugares de residencia ",RIGHT(U7,4))</f>
        <v>Cuota s/ total lugares de residencia 2025</v>
      </c>
    </row>
    <row r="8" spans="1:24" x14ac:dyDescent="0.25">
      <c r="A8" s="1"/>
      <c r="B8" s="148" t="s">
        <v>43</v>
      </c>
      <c r="C8" s="149"/>
      <c r="D8" s="149"/>
      <c r="E8" s="149"/>
      <c r="F8" s="149"/>
      <c r="G8" s="149"/>
      <c r="H8" s="149"/>
      <c r="I8" s="150"/>
      <c r="J8" s="150"/>
      <c r="K8" s="150"/>
      <c r="L8" s="149"/>
      <c r="O8" s="151" t="s">
        <v>49</v>
      </c>
      <c r="P8" s="149"/>
      <c r="Q8" s="149"/>
      <c r="R8" s="149"/>
      <c r="S8" s="149"/>
      <c r="T8" s="149"/>
      <c r="U8" s="150"/>
      <c r="V8" s="150"/>
      <c r="W8" s="150"/>
      <c r="X8" s="149"/>
    </row>
    <row r="9" spans="1:24" x14ac:dyDescent="0.25">
      <c r="A9" s="1"/>
      <c r="B9" s="152" t="s">
        <v>68</v>
      </c>
      <c r="C9" s="172">
        <v>466593</v>
      </c>
      <c r="D9" s="172">
        <v>484978</v>
      </c>
      <c r="E9" s="172">
        <v>58605</v>
      </c>
      <c r="F9" s="172">
        <v>348878</v>
      </c>
      <c r="G9" s="172">
        <v>496191</v>
      </c>
      <c r="H9" s="172">
        <v>514135</v>
      </c>
      <c r="I9" s="172">
        <v>519530</v>
      </c>
      <c r="J9" s="173">
        <f>IFERROR(I9/H9-1,"-")</f>
        <v>1.0493352913145459E-2</v>
      </c>
      <c r="K9" s="172">
        <f t="shared" ref="K9:K21" si="0">I9-H9</f>
        <v>5395</v>
      </c>
      <c r="L9" s="173">
        <f t="shared" ref="L9:L21" si="1">I9/I$9</f>
        <v>1</v>
      </c>
      <c r="O9" s="152" t="s">
        <v>68</v>
      </c>
      <c r="P9" s="172">
        <v>5501</v>
      </c>
      <c r="Q9" s="172">
        <v>1199</v>
      </c>
      <c r="R9" s="172">
        <v>3897</v>
      </c>
      <c r="S9" s="172">
        <v>5725</v>
      </c>
      <c r="T9" s="172">
        <v>5545</v>
      </c>
      <c r="U9" s="172">
        <v>5676</v>
      </c>
      <c r="V9" s="173">
        <f>IFERROR(U9/T9-1,"-")</f>
        <v>2.362488728584311E-2</v>
      </c>
      <c r="W9" s="172">
        <f>U9-T9</f>
        <v>131</v>
      </c>
      <c r="X9" s="173">
        <f t="shared" ref="X9:X21" si="2">U9/U$9</f>
        <v>1</v>
      </c>
    </row>
    <row r="10" spans="1:24" x14ac:dyDescent="0.25">
      <c r="A10" s="1" t="s">
        <v>96</v>
      </c>
      <c r="B10" s="155" t="s">
        <v>97</v>
      </c>
      <c r="C10" s="156">
        <v>57228</v>
      </c>
      <c r="D10" s="156">
        <v>67208</v>
      </c>
      <c r="E10" s="156">
        <v>21837</v>
      </c>
      <c r="F10" s="156">
        <v>49855</v>
      </c>
      <c r="G10" s="156">
        <v>71641</v>
      </c>
      <c r="H10" s="156">
        <v>62501</v>
      </c>
      <c r="I10" s="156">
        <v>64036</v>
      </c>
      <c r="J10" s="174">
        <f>IFERROR(I10/H10-1,"-")</f>
        <v>2.4559607046287235E-2</v>
      </c>
      <c r="K10" s="155">
        <f t="shared" si="0"/>
        <v>1535</v>
      </c>
      <c r="L10" s="157">
        <f t="shared" si="1"/>
        <v>0.12325755971743692</v>
      </c>
      <c r="O10" s="155" t="s">
        <v>97</v>
      </c>
      <c r="P10" s="156">
        <v>3135</v>
      </c>
      <c r="Q10" s="156">
        <v>586</v>
      </c>
      <c r="R10" s="156">
        <v>1891</v>
      </c>
      <c r="S10" s="156">
        <v>3142</v>
      </c>
      <c r="T10" s="156">
        <v>2238</v>
      </c>
      <c r="U10" s="156">
        <v>2761</v>
      </c>
      <c r="V10" s="174">
        <f>IFERROR(U10/T10-1,"-")</f>
        <v>0.23369079535299364</v>
      </c>
      <c r="W10" s="155">
        <f t="shared" ref="W10:W20" si="3">U10-T10</f>
        <v>523</v>
      </c>
      <c r="X10" s="157">
        <f t="shared" si="2"/>
        <v>0.48643410852713176</v>
      </c>
    </row>
    <row r="11" spans="1:24" x14ac:dyDescent="0.25">
      <c r="A11" s="158" t="s">
        <v>103</v>
      </c>
      <c r="B11" s="159" t="s">
        <v>103</v>
      </c>
      <c r="C11" s="160">
        <v>18477</v>
      </c>
      <c r="D11" s="160">
        <v>21085</v>
      </c>
      <c r="E11" s="160">
        <v>15270</v>
      </c>
      <c r="F11" s="160">
        <v>19221</v>
      </c>
      <c r="G11" s="160">
        <v>27326</v>
      </c>
      <c r="H11" s="160">
        <v>21146</v>
      </c>
      <c r="I11" s="160">
        <v>19952</v>
      </c>
      <c r="J11" s="175">
        <f>IFERROR(I11/H11-1,"-")</f>
        <v>-5.6464579589520447E-2</v>
      </c>
      <c r="K11" s="159">
        <f t="shared" si="0"/>
        <v>-1194</v>
      </c>
      <c r="L11" s="161">
        <f t="shared" si="1"/>
        <v>3.8403942024522165E-2</v>
      </c>
      <c r="O11" s="159" t="s">
        <v>103</v>
      </c>
      <c r="P11" s="160">
        <v>1885</v>
      </c>
      <c r="Q11" s="160">
        <v>279</v>
      </c>
      <c r="R11" s="160">
        <v>758</v>
      </c>
      <c r="S11" s="160">
        <v>1501</v>
      </c>
      <c r="T11" s="160">
        <v>734</v>
      </c>
      <c r="U11" s="160">
        <v>950</v>
      </c>
      <c r="V11" s="175">
        <f>IFERROR(U11/T11-1,"-")</f>
        <v>0.29427792915531326</v>
      </c>
      <c r="W11" s="159">
        <f t="shared" si="3"/>
        <v>216</v>
      </c>
      <c r="X11" s="161">
        <f t="shared" si="2"/>
        <v>0.16737138830162085</v>
      </c>
    </row>
    <row r="12" spans="1:24" x14ac:dyDescent="0.25">
      <c r="A12" s="158" t="s">
        <v>100</v>
      </c>
      <c r="B12" s="159" t="s">
        <v>100</v>
      </c>
      <c r="C12" s="160">
        <v>38751</v>
      </c>
      <c r="D12" s="160">
        <v>46123</v>
      </c>
      <c r="E12" s="160">
        <v>6567</v>
      </c>
      <c r="F12" s="160">
        <v>30634</v>
      </c>
      <c r="G12" s="160">
        <v>44315</v>
      </c>
      <c r="H12" s="160">
        <v>41355</v>
      </c>
      <c r="I12" s="160">
        <v>44084</v>
      </c>
      <c r="J12" s="175">
        <f>IFERROR(I12/H12-1,"-")</f>
        <v>6.5989602224640231E-2</v>
      </c>
      <c r="K12" s="159">
        <f t="shared" si="0"/>
        <v>2729</v>
      </c>
      <c r="L12" s="161">
        <f t="shared" si="1"/>
        <v>8.4853617692914746E-2</v>
      </c>
      <c r="O12" s="159" t="s">
        <v>100</v>
      </c>
      <c r="P12" s="160">
        <v>1250</v>
      </c>
      <c r="Q12" s="160">
        <v>307</v>
      </c>
      <c r="R12" s="160">
        <v>1133</v>
      </c>
      <c r="S12" s="160">
        <v>1641</v>
      </c>
      <c r="T12" s="160">
        <v>1504</v>
      </c>
      <c r="U12" s="160">
        <v>1811</v>
      </c>
      <c r="V12" s="175">
        <f>IFERROR(U12/T12-1,"-")</f>
        <v>0.2041223404255319</v>
      </c>
      <c r="W12" s="159">
        <f t="shared" si="3"/>
        <v>307</v>
      </c>
      <c r="X12" s="161">
        <f t="shared" si="2"/>
        <v>0.31906272022551091</v>
      </c>
    </row>
    <row r="13" spans="1:24" x14ac:dyDescent="0.25">
      <c r="A13" s="1"/>
      <c r="B13" s="155" t="s">
        <v>107</v>
      </c>
      <c r="C13" s="156">
        <v>409365</v>
      </c>
      <c r="D13" s="156">
        <v>417770</v>
      </c>
      <c r="E13" s="156">
        <v>36768</v>
      </c>
      <c r="F13" s="156">
        <v>299023</v>
      </c>
      <c r="G13" s="156">
        <v>424550</v>
      </c>
      <c r="H13" s="156">
        <v>451634</v>
      </c>
      <c r="I13" s="156">
        <v>455494</v>
      </c>
      <c r="J13" s="174">
        <f>IFERROR(I13/H13-1,"-")</f>
        <v>8.5467436021202658E-3</v>
      </c>
      <c r="K13" s="155">
        <f t="shared" si="0"/>
        <v>3860</v>
      </c>
      <c r="L13" s="157">
        <f t="shared" si="1"/>
        <v>0.8767424402825631</v>
      </c>
      <c r="O13" s="155" t="s">
        <v>107</v>
      </c>
      <c r="P13" s="156">
        <v>2366</v>
      </c>
      <c r="Q13" s="156">
        <v>613</v>
      </c>
      <c r="R13" s="156">
        <v>2006</v>
      </c>
      <c r="S13" s="156">
        <v>2583</v>
      </c>
      <c r="T13" s="156">
        <v>3307</v>
      </c>
      <c r="U13" s="156">
        <v>2915</v>
      </c>
      <c r="V13" s="174">
        <f>IFERROR(U13/T13-1,"-")</f>
        <v>-0.11853643785908674</v>
      </c>
      <c r="W13" s="155">
        <f t="shared" si="3"/>
        <v>-392</v>
      </c>
      <c r="X13" s="157">
        <f t="shared" si="2"/>
        <v>0.51356589147286824</v>
      </c>
    </row>
    <row r="14" spans="1:24" s="56" customFormat="1" x14ac:dyDescent="0.25">
      <c r="B14" s="159" t="s">
        <v>110</v>
      </c>
      <c r="C14" s="160">
        <v>162886</v>
      </c>
      <c r="D14" s="160">
        <v>165600</v>
      </c>
      <c r="E14" s="160">
        <v>4672</v>
      </c>
      <c r="F14" s="160">
        <v>96256</v>
      </c>
      <c r="G14" s="160">
        <v>165242</v>
      </c>
      <c r="H14" s="160">
        <v>183399</v>
      </c>
      <c r="I14" s="160">
        <v>188077</v>
      </c>
      <c r="J14" s="175">
        <f t="shared" ref="J14:J21" si="4">IFERROR(I14/H14-1,"-")</f>
        <v>2.5507227411272648E-2</v>
      </c>
      <c r="K14" s="159">
        <f t="shared" si="0"/>
        <v>4678</v>
      </c>
      <c r="L14" s="161">
        <f t="shared" si="1"/>
        <v>0.36201374319096108</v>
      </c>
      <c r="O14" s="159" t="s">
        <v>110</v>
      </c>
      <c r="P14" s="160">
        <v>391</v>
      </c>
      <c r="Q14" s="160">
        <v>24</v>
      </c>
      <c r="R14" s="160">
        <v>326</v>
      </c>
      <c r="S14" s="160">
        <v>437</v>
      </c>
      <c r="T14" s="160">
        <v>466</v>
      </c>
      <c r="U14" s="160">
        <v>416</v>
      </c>
      <c r="V14" s="175">
        <f t="shared" ref="V14:V21" si="5">IFERROR(U14/T14-1,"-")</f>
        <v>-0.10729613733905574</v>
      </c>
      <c r="W14" s="159">
        <f t="shared" si="3"/>
        <v>-50</v>
      </c>
      <c r="X14" s="161">
        <f t="shared" si="2"/>
        <v>7.3291050035236088E-2</v>
      </c>
    </row>
    <row r="15" spans="1:24" s="56" customFormat="1" x14ac:dyDescent="0.25">
      <c r="B15" s="159" t="s">
        <v>113</v>
      </c>
      <c r="C15" s="160">
        <v>59498</v>
      </c>
      <c r="D15" s="160">
        <v>53507</v>
      </c>
      <c r="E15" s="160">
        <v>5565</v>
      </c>
      <c r="F15" s="160">
        <v>34917</v>
      </c>
      <c r="G15" s="160">
        <v>48636</v>
      </c>
      <c r="H15" s="160">
        <v>52305</v>
      </c>
      <c r="I15" s="160">
        <v>51762</v>
      </c>
      <c r="J15" s="175">
        <f t="shared" si="4"/>
        <v>-1.0381416690564915E-2</v>
      </c>
      <c r="K15" s="159">
        <f t="shared" si="0"/>
        <v>-543</v>
      </c>
      <c r="L15" s="161">
        <f t="shared" si="1"/>
        <v>9.963236001770831E-2</v>
      </c>
      <c r="O15" s="159" t="s">
        <v>113</v>
      </c>
      <c r="P15" s="160">
        <v>526</v>
      </c>
      <c r="Q15" s="160">
        <v>97</v>
      </c>
      <c r="R15" s="160">
        <v>410</v>
      </c>
      <c r="S15" s="160">
        <v>541</v>
      </c>
      <c r="T15" s="160">
        <v>738</v>
      </c>
      <c r="U15" s="160">
        <v>635</v>
      </c>
      <c r="V15" s="175">
        <f t="shared" si="5"/>
        <v>-0.13956639566395668</v>
      </c>
      <c r="W15" s="159">
        <f t="shared" si="3"/>
        <v>-103</v>
      </c>
      <c r="X15" s="161">
        <f t="shared" si="2"/>
        <v>0.11187455954897815</v>
      </c>
    </row>
    <row r="16" spans="1:24" x14ac:dyDescent="0.25">
      <c r="A16" s="1"/>
      <c r="B16" s="159" t="s">
        <v>116</v>
      </c>
      <c r="C16" s="160">
        <v>15797</v>
      </c>
      <c r="D16" s="160">
        <v>16914</v>
      </c>
      <c r="E16" s="160">
        <v>6288</v>
      </c>
      <c r="F16" s="160">
        <v>14292</v>
      </c>
      <c r="G16" s="160">
        <v>20310</v>
      </c>
      <c r="H16" s="160">
        <v>20435</v>
      </c>
      <c r="I16" s="160">
        <v>19938</v>
      </c>
      <c r="J16" s="175">
        <f t="shared" si="4"/>
        <v>-2.4321017861512084E-2</v>
      </c>
      <c r="K16" s="159">
        <f t="shared" si="0"/>
        <v>-497</v>
      </c>
      <c r="L16" s="161">
        <f t="shared" si="1"/>
        <v>3.837699459126518E-2</v>
      </c>
      <c r="O16" s="159" t="s">
        <v>116</v>
      </c>
      <c r="P16" s="160">
        <v>427</v>
      </c>
      <c r="Q16" s="160">
        <v>241</v>
      </c>
      <c r="R16" s="160">
        <v>349</v>
      </c>
      <c r="S16" s="160">
        <v>499</v>
      </c>
      <c r="T16" s="160">
        <v>424</v>
      </c>
      <c r="U16" s="160">
        <v>431</v>
      </c>
      <c r="V16" s="175">
        <f t="shared" si="5"/>
        <v>1.6509433962264231E-2</v>
      </c>
      <c r="W16" s="159">
        <f t="shared" si="3"/>
        <v>7</v>
      </c>
      <c r="X16" s="161">
        <f t="shared" si="2"/>
        <v>7.5933756166314301E-2</v>
      </c>
    </row>
    <row r="17" spans="1:24" x14ac:dyDescent="0.25">
      <c r="A17" s="1"/>
      <c r="B17" s="159" t="s">
        <v>123</v>
      </c>
      <c r="C17" s="160">
        <v>12401</v>
      </c>
      <c r="D17" s="160">
        <v>12933</v>
      </c>
      <c r="E17" s="160">
        <v>580</v>
      </c>
      <c r="F17" s="160">
        <v>18123</v>
      </c>
      <c r="G17" s="160">
        <v>15395</v>
      </c>
      <c r="H17" s="160">
        <v>16147</v>
      </c>
      <c r="I17" s="160">
        <v>15057</v>
      </c>
      <c r="J17" s="175">
        <f t="shared" si="4"/>
        <v>-6.7504799653186343E-2</v>
      </c>
      <c r="K17" s="159">
        <f t="shared" si="0"/>
        <v>-1090</v>
      </c>
      <c r="L17" s="161">
        <f t="shared" si="1"/>
        <v>2.8981964467884435E-2</v>
      </c>
      <c r="O17" s="159" t="s">
        <v>123</v>
      </c>
      <c r="P17" s="160">
        <v>93</v>
      </c>
      <c r="Q17" s="160">
        <v>5</v>
      </c>
      <c r="R17" s="160">
        <v>136</v>
      </c>
      <c r="S17" s="160">
        <v>151</v>
      </c>
      <c r="T17" s="160">
        <v>169</v>
      </c>
      <c r="U17" s="160">
        <v>190</v>
      </c>
      <c r="V17" s="175">
        <f t="shared" si="5"/>
        <v>0.12426035502958577</v>
      </c>
      <c r="W17" s="159">
        <f t="shared" si="3"/>
        <v>21</v>
      </c>
      <c r="X17" s="161">
        <f t="shared" si="2"/>
        <v>3.3474277660324174E-2</v>
      </c>
    </row>
    <row r="18" spans="1:24" x14ac:dyDescent="0.25">
      <c r="A18" s="1"/>
      <c r="B18" s="159" t="s">
        <v>119</v>
      </c>
      <c r="C18" s="160">
        <v>15147</v>
      </c>
      <c r="D18" s="160">
        <v>15929</v>
      </c>
      <c r="E18" s="160">
        <v>2334</v>
      </c>
      <c r="F18" s="160">
        <v>16022</v>
      </c>
      <c r="G18" s="160">
        <v>16222</v>
      </c>
      <c r="H18" s="160">
        <v>16846</v>
      </c>
      <c r="I18" s="160">
        <v>15410</v>
      </c>
      <c r="J18" s="175">
        <f t="shared" si="4"/>
        <v>-8.5242787605366299E-2</v>
      </c>
      <c r="K18" s="159">
        <f t="shared" si="0"/>
        <v>-1436</v>
      </c>
      <c r="L18" s="161">
        <f t="shared" si="1"/>
        <v>2.966142474929263E-2</v>
      </c>
      <c r="O18" s="159" t="s">
        <v>119</v>
      </c>
      <c r="P18" s="160">
        <v>74</v>
      </c>
      <c r="Q18" s="160">
        <v>24</v>
      </c>
      <c r="R18" s="160">
        <v>104</v>
      </c>
      <c r="S18" s="160">
        <v>90</v>
      </c>
      <c r="T18" s="160">
        <v>176</v>
      </c>
      <c r="U18" s="160">
        <v>145</v>
      </c>
      <c r="V18" s="175">
        <f t="shared" si="5"/>
        <v>-0.17613636363636365</v>
      </c>
      <c r="W18" s="159">
        <f t="shared" si="3"/>
        <v>-31</v>
      </c>
      <c r="X18" s="161">
        <f t="shared" si="2"/>
        <v>2.5546159267089499E-2</v>
      </c>
    </row>
    <row r="19" spans="1:24" x14ac:dyDescent="0.25">
      <c r="A19" s="1"/>
      <c r="B19" s="159" t="s">
        <v>128</v>
      </c>
      <c r="C19" s="160">
        <v>13553</v>
      </c>
      <c r="D19" s="160">
        <v>13215</v>
      </c>
      <c r="E19" s="160">
        <v>171</v>
      </c>
      <c r="F19" s="160">
        <v>10264</v>
      </c>
      <c r="G19" s="160">
        <v>13172</v>
      </c>
      <c r="H19" s="160">
        <v>11587</v>
      </c>
      <c r="I19" s="160">
        <v>10490</v>
      </c>
      <c r="J19" s="175">
        <f t="shared" si="4"/>
        <v>-9.4675066885302472E-2</v>
      </c>
      <c r="K19" s="159">
        <f t="shared" si="0"/>
        <v>-1097</v>
      </c>
      <c r="L19" s="161">
        <f t="shared" si="1"/>
        <v>2.0191326776124573E-2</v>
      </c>
      <c r="O19" s="159" t="s">
        <v>128</v>
      </c>
      <c r="P19" s="160">
        <v>92</v>
      </c>
      <c r="Q19" s="160">
        <v>4</v>
      </c>
      <c r="R19" s="160">
        <v>50</v>
      </c>
      <c r="S19" s="160">
        <v>39</v>
      </c>
      <c r="T19" s="160">
        <v>66</v>
      </c>
      <c r="U19" s="160">
        <v>22</v>
      </c>
      <c r="V19" s="175">
        <f t="shared" si="5"/>
        <v>-0.66666666666666674</v>
      </c>
      <c r="W19" s="159">
        <f t="shared" si="3"/>
        <v>-44</v>
      </c>
      <c r="X19" s="161">
        <f t="shared" si="2"/>
        <v>3.875968992248062E-3</v>
      </c>
    </row>
    <row r="20" spans="1:24" x14ac:dyDescent="0.25">
      <c r="A20" s="158" t="s">
        <v>144</v>
      </c>
      <c r="B20" s="159" t="s">
        <v>131</v>
      </c>
      <c r="C20" s="160">
        <v>20782</v>
      </c>
      <c r="D20" s="160">
        <v>21514</v>
      </c>
      <c r="E20" s="160">
        <v>960</v>
      </c>
      <c r="F20" s="160">
        <v>9924</v>
      </c>
      <c r="G20" s="160">
        <v>14512</v>
      </c>
      <c r="H20" s="160">
        <v>15668</v>
      </c>
      <c r="I20" s="160">
        <v>12918</v>
      </c>
      <c r="J20" s="175">
        <f t="shared" si="4"/>
        <v>-0.17551697727852944</v>
      </c>
      <c r="K20" s="159">
        <f t="shared" si="0"/>
        <v>-2750</v>
      </c>
      <c r="L20" s="161">
        <f t="shared" si="1"/>
        <v>2.4864781629549786E-2</v>
      </c>
      <c r="O20" s="159" t="s">
        <v>131</v>
      </c>
      <c r="P20" s="160">
        <v>37</v>
      </c>
      <c r="Q20" s="160">
        <v>7</v>
      </c>
      <c r="R20" s="160">
        <v>37</v>
      </c>
      <c r="S20" s="160">
        <v>64</v>
      </c>
      <c r="T20" s="160">
        <v>161</v>
      </c>
      <c r="U20" s="160">
        <v>83</v>
      </c>
      <c r="V20" s="175">
        <f t="shared" si="5"/>
        <v>-0.48447204968944102</v>
      </c>
      <c r="W20" s="159">
        <f t="shared" si="3"/>
        <v>-78</v>
      </c>
      <c r="X20" s="161">
        <f t="shared" si="2"/>
        <v>1.4622973925299506E-2</v>
      </c>
    </row>
    <row r="21" spans="1:24" x14ac:dyDescent="0.25">
      <c r="A21" s="163" t="s">
        <v>145</v>
      </c>
      <c r="B21" s="164" t="s">
        <v>145</v>
      </c>
      <c r="C21" s="165">
        <f t="shared" ref="C21:I21" si="6">C13-SUM(C14:C20)</f>
        <v>109301</v>
      </c>
      <c r="D21" s="165">
        <f t="shared" si="6"/>
        <v>118158</v>
      </c>
      <c r="E21" s="165">
        <f t="shared" si="6"/>
        <v>16198</v>
      </c>
      <c r="F21" s="165">
        <f t="shared" si="6"/>
        <v>99225</v>
      </c>
      <c r="G21" s="165">
        <f t="shared" si="6"/>
        <v>131061</v>
      </c>
      <c r="H21" s="165">
        <f t="shared" si="6"/>
        <v>135247</v>
      </c>
      <c r="I21" s="165">
        <f t="shared" si="6"/>
        <v>141842</v>
      </c>
      <c r="J21" s="176">
        <f t="shared" si="4"/>
        <v>4.8762634291333651E-2</v>
      </c>
      <c r="K21" s="164">
        <f t="shared" si="0"/>
        <v>6595</v>
      </c>
      <c r="L21" s="166">
        <f t="shared" si="1"/>
        <v>0.27301984485977709</v>
      </c>
      <c r="O21" s="164" t="s">
        <v>145</v>
      </c>
      <c r="P21" s="165">
        <f t="shared" ref="P21:U21" si="7">P13-SUM(P14:P20)</f>
        <v>726</v>
      </c>
      <c r="Q21" s="165">
        <f t="shared" si="7"/>
        <v>211</v>
      </c>
      <c r="R21" s="165">
        <f t="shared" si="7"/>
        <v>594</v>
      </c>
      <c r="S21" s="165">
        <f t="shared" si="7"/>
        <v>762</v>
      </c>
      <c r="T21" s="165">
        <f t="shared" si="7"/>
        <v>1107</v>
      </c>
      <c r="U21" s="165">
        <f t="shared" si="7"/>
        <v>993</v>
      </c>
      <c r="V21" s="176">
        <f t="shared" si="5"/>
        <v>-0.10298102981029811</v>
      </c>
      <c r="W21" s="164">
        <f>U21-T21</f>
        <v>-114</v>
      </c>
      <c r="X21" s="166">
        <f t="shared" si="2"/>
        <v>0.17494714587737845</v>
      </c>
    </row>
    <row r="22" spans="1:24" x14ac:dyDescent="0.25">
      <c r="A22" s="1"/>
      <c r="B22" s="151" t="s">
        <v>44</v>
      </c>
      <c r="C22" s="149"/>
      <c r="D22" s="149"/>
      <c r="E22" s="149"/>
      <c r="F22" s="149"/>
      <c r="G22" s="149"/>
      <c r="H22" s="149"/>
      <c r="I22" s="149"/>
      <c r="J22" s="150"/>
      <c r="K22" s="150"/>
      <c r="L22" s="149"/>
    </row>
    <row r="23" spans="1:24" x14ac:dyDescent="0.25">
      <c r="A23" s="1"/>
      <c r="B23" s="152" t="s">
        <v>68</v>
      </c>
      <c r="C23" s="172">
        <v>168240</v>
      </c>
      <c r="D23" s="172">
        <v>177772</v>
      </c>
      <c r="E23" s="172">
        <v>20169</v>
      </c>
      <c r="F23" s="172">
        <v>128271</v>
      </c>
      <c r="G23" s="172">
        <v>176286</v>
      </c>
      <c r="H23" s="172">
        <v>189792</v>
      </c>
      <c r="I23" s="172">
        <v>182742</v>
      </c>
      <c r="J23" s="173">
        <f>IFERROR(I23/H23-1,"-")</f>
        <v>-3.7145928174000975E-2</v>
      </c>
      <c r="K23" s="172">
        <f>I23-H23</f>
        <v>-7050</v>
      </c>
      <c r="L23" s="173">
        <f t="shared" ref="L23:L35" si="8">I23/I$9</f>
        <v>0.35174484630338959</v>
      </c>
    </row>
    <row r="24" spans="1:24" x14ac:dyDescent="0.25">
      <c r="A24" s="1" t="s">
        <v>96</v>
      </c>
      <c r="B24" s="155" t="s">
        <v>97</v>
      </c>
      <c r="C24" s="156">
        <v>10094</v>
      </c>
      <c r="D24" s="156">
        <v>11427</v>
      </c>
      <c r="E24" s="156">
        <v>7031</v>
      </c>
      <c r="F24" s="156">
        <v>11181</v>
      </c>
      <c r="G24" s="156">
        <v>11250</v>
      </c>
      <c r="H24" s="156">
        <v>9374</v>
      </c>
      <c r="I24" s="156">
        <v>8686</v>
      </c>
      <c r="J24" s="174">
        <f>IFERROR(I24/H24-1,"-")</f>
        <v>-7.3394495412844041E-2</v>
      </c>
      <c r="K24" s="155">
        <f t="shared" ref="K24:K34" si="9">I24-H24</f>
        <v>-688</v>
      </c>
      <c r="L24" s="157">
        <f t="shared" si="8"/>
        <v>1.6718957519296286E-2</v>
      </c>
    </row>
    <row r="25" spans="1:24" x14ac:dyDescent="0.25">
      <c r="A25" s="158" t="s">
        <v>103</v>
      </c>
      <c r="B25" s="159" t="s">
        <v>103</v>
      </c>
      <c r="C25" s="160">
        <v>3875</v>
      </c>
      <c r="D25" s="160">
        <v>4837</v>
      </c>
      <c r="E25" s="160">
        <v>4844</v>
      </c>
      <c r="F25" s="160">
        <v>4705</v>
      </c>
      <c r="G25" s="160">
        <v>4494</v>
      </c>
      <c r="H25" s="160">
        <v>2577</v>
      </c>
      <c r="I25" s="160">
        <v>3099</v>
      </c>
      <c r="J25" s="175">
        <f>IFERROR(I25/H25-1,"-")</f>
        <v>0.20256111757857975</v>
      </c>
      <c r="K25" s="159">
        <f t="shared" si="9"/>
        <v>522</v>
      </c>
      <c r="L25" s="161">
        <f t="shared" si="8"/>
        <v>5.9650068330991471E-3</v>
      </c>
    </row>
    <row r="26" spans="1:24" x14ac:dyDescent="0.25">
      <c r="A26" s="158" t="s">
        <v>100</v>
      </c>
      <c r="B26" s="159" t="s">
        <v>100</v>
      </c>
      <c r="C26" s="160">
        <v>6219</v>
      </c>
      <c r="D26" s="160">
        <v>6590</v>
      </c>
      <c r="E26" s="160">
        <v>2187</v>
      </c>
      <c r="F26" s="160">
        <v>6476</v>
      </c>
      <c r="G26" s="160">
        <v>6756</v>
      </c>
      <c r="H26" s="160">
        <v>6797</v>
      </c>
      <c r="I26" s="160">
        <v>5587</v>
      </c>
      <c r="J26" s="175">
        <f>IFERROR(I26/H26-1,"-")</f>
        <v>-0.1780197145799618</v>
      </c>
      <c r="K26" s="159">
        <f t="shared" si="9"/>
        <v>-1210</v>
      </c>
      <c r="L26" s="161">
        <f t="shared" si="8"/>
        <v>1.0753950686197139E-2</v>
      </c>
    </row>
    <row r="27" spans="1:24" x14ac:dyDescent="0.25">
      <c r="A27" s="1"/>
      <c r="B27" s="155" t="s">
        <v>107</v>
      </c>
      <c r="C27" s="156">
        <v>158146</v>
      </c>
      <c r="D27" s="156">
        <v>166345</v>
      </c>
      <c r="E27" s="156">
        <v>13138</v>
      </c>
      <c r="F27" s="156">
        <v>117090</v>
      </c>
      <c r="G27" s="156">
        <v>165036</v>
      </c>
      <c r="H27" s="156">
        <v>180418</v>
      </c>
      <c r="I27" s="156">
        <v>174056</v>
      </c>
      <c r="J27" s="174">
        <f>IFERROR(I27/H27-1,"-")</f>
        <v>-3.5262556951080271E-2</v>
      </c>
      <c r="K27" s="155">
        <f t="shared" si="9"/>
        <v>-6362</v>
      </c>
      <c r="L27" s="157">
        <f t="shared" si="8"/>
        <v>0.33502588878409334</v>
      </c>
    </row>
    <row r="28" spans="1:24" s="56" customFormat="1" x14ac:dyDescent="0.25">
      <c r="B28" s="159" t="s">
        <v>110</v>
      </c>
      <c r="C28" s="160">
        <v>72586</v>
      </c>
      <c r="D28" s="160">
        <v>74463</v>
      </c>
      <c r="E28" s="160">
        <v>1525</v>
      </c>
      <c r="F28" s="160">
        <v>44443</v>
      </c>
      <c r="G28" s="160">
        <v>74914</v>
      </c>
      <c r="H28" s="160">
        <v>84180</v>
      </c>
      <c r="I28" s="160">
        <v>84528</v>
      </c>
      <c r="J28" s="175">
        <f t="shared" ref="J28:J35" si="10">IFERROR(I28/H28-1,"-")</f>
        <v>4.1339985744832664E-3</v>
      </c>
      <c r="K28" s="159">
        <f t="shared" si="9"/>
        <v>348</v>
      </c>
      <c r="L28" s="161">
        <f t="shared" si="8"/>
        <v>0.16270090273901411</v>
      </c>
    </row>
    <row r="29" spans="1:24" s="56" customFormat="1" x14ac:dyDescent="0.25">
      <c r="B29" s="159" t="s">
        <v>113</v>
      </c>
      <c r="C29" s="160">
        <v>20463</v>
      </c>
      <c r="D29" s="160">
        <v>19645</v>
      </c>
      <c r="E29" s="160">
        <v>2015</v>
      </c>
      <c r="F29" s="160">
        <v>13211</v>
      </c>
      <c r="G29" s="160">
        <v>17039</v>
      </c>
      <c r="H29" s="160">
        <v>18209</v>
      </c>
      <c r="I29" s="160">
        <v>17560</v>
      </c>
      <c r="J29" s="175">
        <f t="shared" si="10"/>
        <v>-3.5641715635125526E-2</v>
      </c>
      <c r="K29" s="159">
        <f t="shared" si="9"/>
        <v>-649</v>
      </c>
      <c r="L29" s="161">
        <f t="shared" si="8"/>
        <v>3.379978057090062E-2</v>
      </c>
    </row>
    <row r="30" spans="1:24" x14ac:dyDescent="0.25">
      <c r="A30" s="1"/>
      <c r="B30" s="159" t="s">
        <v>116</v>
      </c>
      <c r="C30" s="160">
        <v>5176</v>
      </c>
      <c r="D30" s="160">
        <v>5741</v>
      </c>
      <c r="E30" s="160">
        <v>2341</v>
      </c>
      <c r="F30" s="160">
        <v>4518</v>
      </c>
      <c r="G30" s="160">
        <v>5836</v>
      </c>
      <c r="H30" s="160">
        <v>7093</v>
      </c>
      <c r="I30" s="160">
        <v>5171</v>
      </c>
      <c r="J30" s="175">
        <f t="shared" si="10"/>
        <v>-0.27097138023403355</v>
      </c>
      <c r="K30" s="159">
        <f t="shared" si="9"/>
        <v>-1922</v>
      </c>
      <c r="L30" s="161">
        <f t="shared" si="8"/>
        <v>9.9532269551325242E-3</v>
      </c>
    </row>
    <row r="31" spans="1:24" x14ac:dyDescent="0.25">
      <c r="A31" s="1"/>
      <c r="B31" s="159" t="s">
        <v>123</v>
      </c>
      <c r="C31" s="160">
        <v>5254</v>
      </c>
      <c r="D31" s="160">
        <v>5613</v>
      </c>
      <c r="E31" s="160">
        <v>193</v>
      </c>
      <c r="F31" s="160">
        <v>7413</v>
      </c>
      <c r="G31" s="160">
        <v>6463</v>
      </c>
      <c r="H31" s="160">
        <v>6265</v>
      </c>
      <c r="I31" s="160">
        <v>5497</v>
      </c>
      <c r="J31" s="175">
        <f t="shared" si="10"/>
        <v>-0.12258579409417403</v>
      </c>
      <c r="K31" s="159">
        <f t="shared" si="9"/>
        <v>-768</v>
      </c>
      <c r="L31" s="161">
        <f t="shared" si="8"/>
        <v>1.0580717186687969E-2</v>
      </c>
    </row>
    <row r="32" spans="1:24" x14ac:dyDescent="0.25">
      <c r="A32" s="1"/>
      <c r="B32" s="159" t="s">
        <v>119</v>
      </c>
      <c r="C32" s="160">
        <v>7908</v>
      </c>
      <c r="D32" s="160">
        <v>8489</v>
      </c>
      <c r="E32" s="160">
        <v>1005</v>
      </c>
      <c r="F32" s="160">
        <v>9547</v>
      </c>
      <c r="G32" s="160">
        <v>8427</v>
      </c>
      <c r="H32" s="160">
        <v>8615</v>
      </c>
      <c r="I32" s="160">
        <v>8227</v>
      </c>
      <c r="J32" s="175">
        <f t="shared" si="10"/>
        <v>-4.503772489843294E-2</v>
      </c>
      <c r="K32" s="159">
        <f t="shared" si="9"/>
        <v>-388</v>
      </c>
      <c r="L32" s="161">
        <f t="shared" si="8"/>
        <v>1.5835466671799511E-2</v>
      </c>
    </row>
    <row r="33" spans="1:12" x14ac:dyDescent="0.25">
      <c r="A33" s="1"/>
      <c r="B33" s="159" t="s">
        <v>128</v>
      </c>
      <c r="C33" s="160">
        <v>5312</v>
      </c>
      <c r="D33" s="160">
        <v>5220</v>
      </c>
      <c r="E33" s="160">
        <v>15</v>
      </c>
      <c r="F33" s="160">
        <v>3148</v>
      </c>
      <c r="G33" s="160">
        <v>4430</v>
      </c>
      <c r="H33" s="160">
        <v>4045</v>
      </c>
      <c r="I33" s="160">
        <v>3118</v>
      </c>
      <c r="J33" s="175">
        <f t="shared" si="10"/>
        <v>-0.22917181705809642</v>
      </c>
      <c r="K33" s="159">
        <f t="shared" si="9"/>
        <v>-927</v>
      </c>
      <c r="L33" s="161">
        <f t="shared" si="8"/>
        <v>6.0015783496621946E-3</v>
      </c>
    </row>
    <row r="34" spans="1:12" x14ac:dyDescent="0.25">
      <c r="A34" s="158" t="s">
        <v>144</v>
      </c>
      <c r="B34" s="159" t="s">
        <v>131</v>
      </c>
      <c r="C34" s="160">
        <v>6196</v>
      </c>
      <c r="D34" s="160">
        <v>6827</v>
      </c>
      <c r="E34" s="160">
        <v>74</v>
      </c>
      <c r="F34" s="160">
        <v>2476</v>
      </c>
      <c r="G34" s="160">
        <v>5349</v>
      </c>
      <c r="H34" s="160">
        <v>5191</v>
      </c>
      <c r="I34" s="160">
        <v>3976</v>
      </c>
      <c r="J34" s="175">
        <f t="shared" si="10"/>
        <v>-0.23405894817954154</v>
      </c>
      <c r="K34" s="159">
        <f t="shared" si="9"/>
        <v>-1215</v>
      </c>
      <c r="L34" s="161">
        <f t="shared" si="8"/>
        <v>7.6530710449829653E-3</v>
      </c>
    </row>
    <row r="35" spans="1:12" x14ac:dyDescent="0.25">
      <c r="A35" s="163" t="s">
        <v>145</v>
      </c>
      <c r="B35" s="164" t="s">
        <v>145</v>
      </c>
      <c r="C35" s="165">
        <f t="shared" ref="C35:I35" si="11">C27-SUM(C28:C34)</f>
        <v>35251</v>
      </c>
      <c r="D35" s="165">
        <f t="shared" si="11"/>
        <v>40347</v>
      </c>
      <c r="E35" s="165">
        <f t="shared" si="11"/>
        <v>5970</v>
      </c>
      <c r="F35" s="165">
        <f t="shared" si="11"/>
        <v>32334</v>
      </c>
      <c r="G35" s="165">
        <f t="shared" si="11"/>
        <v>42578</v>
      </c>
      <c r="H35" s="165">
        <f t="shared" si="11"/>
        <v>46820</v>
      </c>
      <c r="I35" s="165">
        <f t="shared" si="11"/>
        <v>45979</v>
      </c>
      <c r="J35" s="176">
        <f t="shared" si="10"/>
        <v>-1.7962409226826126E-2</v>
      </c>
      <c r="K35" s="164">
        <f>I35-H35</f>
        <v>-841</v>
      </c>
      <c r="L35" s="166">
        <f t="shared" si="8"/>
        <v>8.850114526591342E-2</v>
      </c>
    </row>
    <row r="36" spans="1:12" x14ac:dyDescent="0.25">
      <c r="A36" s="1"/>
      <c r="B36" s="151" t="s">
        <v>45</v>
      </c>
      <c r="C36" s="149"/>
      <c r="D36" s="149"/>
      <c r="E36" s="149"/>
      <c r="F36" s="149"/>
      <c r="G36" s="149"/>
      <c r="H36" s="149"/>
      <c r="I36" s="149"/>
      <c r="J36" s="150"/>
      <c r="K36" s="150"/>
      <c r="L36" s="149"/>
    </row>
    <row r="37" spans="1:12" x14ac:dyDescent="0.25">
      <c r="A37" s="1"/>
      <c r="B37" s="152" t="s">
        <v>68</v>
      </c>
      <c r="C37" s="172">
        <v>130035</v>
      </c>
      <c r="D37" s="172">
        <v>132240</v>
      </c>
      <c r="E37" s="172">
        <v>10559</v>
      </c>
      <c r="F37" s="172">
        <v>94600</v>
      </c>
      <c r="G37" s="172">
        <v>128229</v>
      </c>
      <c r="H37" s="172">
        <v>128773</v>
      </c>
      <c r="I37" s="172">
        <v>137756</v>
      </c>
      <c r="J37" s="173">
        <f>IFERROR(I37/H37-1,"-")</f>
        <v>6.975841208949074E-2</v>
      </c>
      <c r="K37" s="172">
        <f>I37-H37</f>
        <v>8983</v>
      </c>
      <c r="L37" s="173">
        <f t="shared" ref="L37:L49" si="12">I37/I$9</f>
        <v>0.26515504398206069</v>
      </c>
    </row>
    <row r="38" spans="1:12" x14ac:dyDescent="0.25">
      <c r="A38" s="1" t="s">
        <v>96</v>
      </c>
      <c r="B38" s="155" t="s">
        <v>97</v>
      </c>
      <c r="C38" s="156">
        <v>6453</v>
      </c>
      <c r="D38" s="156">
        <v>7303</v>
      </c>
      <c r="E38" s="156">
        <v>2134</v>
      </c>
      <c r="F38" s="156">
        <v>5445</v>
      </c>
      <c r="G38" s="156">
        <v>6893</v>
      </c>
      <c r="H38" s="156">
        <v>5704</v>
      </c>
      <c r="I38" s="156">
        <v>7028</v>
      </c>
      <c r="J38" s="174">
        <f>IFERROR(I38/H38-1,"-")</f>
        <v>0.23211781206171112</v>
      </c>
      <c r="K38" s="155">
        <f t="shared" ref="K38:K48" si="13">I38-H38</f>
        <v>1324</v>
      </c>
      <c r="L38" s="157">
        <f t="shared" si="12"/>
        <v>1.3527611495005101E-2</v>
      </c>
    </row>
    <row r="39" spans="1:12" x14ac:dyDescent="0.25">
      <c r="A39" s="158" t="s">
        <v>103</v>
      </c>
      <c r="B39" s="159" t="s">
        <v>103</v>
      </c>
      <c r="C39" s="160">
        <v>1279</v>
      </c>
      <c r="D39" s="160">
        <v>2394</v>
      </c>
      <c r="E39" s="160">
        <v>1721</v>
      </c>
      <c r="F39" s="160">
        <v>1892</v>
      </c>
      <c r="G39" s="160">
        <v>1677</v>
      </c>
      <c r="H39" s="160">
        <v>1754</v>
      </c>
      <c r="I39" s="160">
        <v>2296</v>
      </c>
      <c r="J39" s="175">
        <f>IFERROR(I39/H39-1,"-")</f>
        <v>0.30900798175598632</v>
      </c>
      <c r="K39" s="159">
        <f t="shared" si="13"/>
        <v>542</v>
      </c>
      <c r="L39" s="161">
        <f t="shared" si="12"/>
        <v>4.4193790541450931E-3</v>
      </c>
    </row>
    <row r="40" spans="1:12" x14ac:dyDescent="0.25">
      <c r="A40" s="158" t="s">
        <v>100</v>
      </c>
      <c r="B40" s="159" t="s">
        <v>100</v>
      </c>
      <c r="C40" s="160">
        <v>5174</v>
      </c>
      <c r="D40" s="160">
        <v>4909</v>
      </c>
      <c r="E40" s="160">
        <v>413</v>
      </c>
      <c r="F40" s="160">
        <v>3553</v>
      </c>
      <c r="G40" s="160">
        <v>5216</v>
      </c>
      <c r="H40" s="160">
        <v>3950</v>
      </c>
      <c r="I40" s="160">
        <v>4732</v>
      </c>
      <c r="J40" s="175">
        <f>IFERROR(I40/H40-1,"-")</f>
        <v>0.1979746835443037</v>
      </c>
      <c r="K40" s="159">
        <f t="shared" si="13"/>
        <v>782</v>
      </c>
      <c r="L40" s="161">
        <f t="shared" si="12"/>
        <v>9.1082324408600073E-3</v>
      </c>
    </row>
    <row r="41" spans="1:12" x14ac:dyDescent="0.25">
      <c r="A41" s="1"/>
      <c r="B41" s="155" t="s">
        <v>107</v>
      </c>
      <c r="C41" s="156">
        <v>123582</v>
      </c>
      <c r="D41" s="156">
        <v>124937</v>
      </c>
      <c r="E41" s="156">
        <v>8425</v>
      </c>
      <c r="F41" s="156">
        <v>89155</v>
      </c>
      <c r="G41" s="156">
        <v>121336</v>
      </c>
      <c r="H41" s="156">
        <v>123069</v>
      </c>
      <c r="I41" s="156">
        <v>130728</v>
      </c>
      <c r="J41" s="174">
        <f>IFERROR(I41/H41-1,"-")</f>
        <v>6.223338127391953E-2</v>
      </c>
      <c r="K41" s="155">
        <f t="shared" si="13"/>
        <v>7659</v>
      </c>
      <c r="L41" s="157">
        <f t="shared" si="12"/>
        <v>0.2516274324870556</v>
      </c>
    </row>
    <row r="42" spans="1:12" s="56" customFormat="1" x14ac:dyDescent="0.25">
      <c r="B42" s="159" t="s">
        <v>110</v>
      </c>
      <c r="C42" s="160">
        <v>56958</v>
      </c>
      <c r="D42" s="160">
        <v>56005</v>
      </c>
      <c r="E42" s="160">
        <v>985</v>
      </c>
      <c r="F42" s="160">
        <v>30129</v>
      </c>
      <c r="G42" s="160">
        <v>51401</v>
      </c>
      <c r="H42" s="160">
        <v>54345</v>
      </c>
      <c r="I42" s="160">
        <v>58979</v>
      </c>
      <c r="J42" s="175">
        <f t="shared" ref="J42:J49" si="14">IFERROR(I42/H42-1,"-")</f>
        <v>8.5270034041770248E-2</v>
      </c>
      <c r="K42" s="159">
        <f t="shared" si="13"/>
        <v>4634</v>
      </c>
      <c r="L42" s="161">
        <f t="shared" si="12"/>
        <v>0.11352376186168267</v>
      </c>
    </row>
    <row r="43" spans="1:12" s="56" customFormat="1" x14ac:dyDescent="0.25">
      <c r="B43" s="159" t="s">
        <v>113</v>
      </c>
      <c r="C43" s="160">
        <v>6170</v>
      </c>
      <c r="D43" s="160">
        <v>5659</v>
      </c>
      <c r="E43" s="160">
        <v>704</v>
      </c>
      <c r="F43" s="160">
        <v>4146</v>
      </c>
      <c r="G43" s="160">
        <v>5163</v>
      </c>
      <c r="H43" s="160">
        <v>4900</v>
      </c>
      <c r="I43" s="160">
        <v>5183</v>
      </c>
      <c r="J43" s="175">
        <f t="shared" si="14"/>
        <v>5.7755102040816242E-2</v>
      </c>
      <c r="K43" s="159">
        <f t="shared" si="13"/>
        <v>283</v>
      </c>
      <c r="L43" s="161">
        <f t="shared" si="12"/>
        <v>9.97632475506708E-3</v>
      </c>
    </row>
    <row r="44" spans="1:12" x14ac:dyDescent="0.25">
      <c r="A44" s="1"/>
      <c r="B44" s="159" t="s">
        <v>116</v>
      </c>
      <c r="C44" s="160">
        <v>2312</v>
      </c>
      <c r="D44" s="160">
        <v>2723</v>
      </c>
      <c r="E44" s="160">
        <v>913</v>
      </c>
      <c r="F44" s="160">
        <v>2162</v>
      </c>
      <c r="G44" s="160">
        <v>2561</v>
      </c>
      <c r="H44" s="160">
        <v>2582</v>
      </c>
      <c r="I44" s="160">
        <v>2870</v>
      </c>
      <c r="J44" s="175">
        <f t="shared" si="14"/>
        <v>0.1115414407436095</v>
      </c>
      <c r="K44" s="159">
        <f t="shared" si="13"/>
        <v>288</v>
      </c>
      <c r="L44" s="161">
        <f t="shared" si="12"/>
        <v>5.5242238176813662E-3</v>
      </c>
    </row>
    <row r="45" spans="1:12" x14ac:dyDescent="0.25">
      <c r="A45" s="1"/>
      <c r="B45" s="159" t="s">
        <v>123</v>
      </c>
      <c r="C45" s="160">
        <v>4741</v>
      </c>
      <c r="D45" s="160">
        <v>5162</v>
      </c>
      <c r="E45" s="160">
        <v>220</v>
      </c>
      <c r="F45" s="160">
        <v>5508</v>
      </c>
      <c r="G45" s="160">
        <v>5148</v>
      </c>
      <c r="H45" s="160">
        <v>5268</v>
      </c>
      <c r="I45" s="160">
        <v>4620</v>
      </c>
      <c r="J45" s="175">
        <f t="shared" si="14"/>
        <v>-0.12300683371298404</v>
      </c>
      <c r="K45" s="159">
        <f t="shared" si="13"/>
        <v>-648</v>
      </c>
      <c r="L45" s="161">
        <f t="shared" si="12"/>
        <v>8.8926529748041497E-3</v>
      </c>
    </row>
    <row r="46" spans="1:12" x14ac:dyDescent="0.25">
      <c r="A46" s="1"/>
      <c r="B46" s="159" t="s">
        <v>119</v>
      </c>
      <c r="C46" s="160">
        <v>4676</v>
      </c>
      <c r="D46" s="160">
        <v>5249</v>
      </c>
      <c r="E46" s="160">
        <v>398</v>
      </c>
      <c r="F46" s="160">
        <v>3591</v>
      </c>
      <c r="G46" s="160">
        <v>4976</v>
      </c>
      <c r="H46" s="160">
        <v>5192</v>
      </c>
      <c r="I46" s="160">
        <v>3888</v>
      </c>
      <c r="J46" s="175">
        <f t="shared" si="14"/>
        <v>-0.25115562403698</v>
      </c>
      <c r="K46" s="159">
        <f t="shared" si="13"/>
        <v>-1304</v>
      </c>
      <c r="L46" s="161">
        <f t="shared" si="12"/>
        <v>7.4836871787962193E-3</v>
      </c>
    </row>
    <row r="47" spans="1:12" x14ac:dyDescent="0.25">
      <c r="A47" s="1"/>
      <c r="B47" s="159" t="s">
        <v>128</v>
      </c>
      <c r="C47" s="160">
        <v>4939</v>
      </c>
      <c r="D47" s="160">
        <v>4492</v>
      </c>
      <c r="E47" s="160">
        <v>106</v>
      </c>
      <c r="F47" s="160">
        <v>4088</v>
      </c>
      <c r="G47" s="160">
        <v>4147</v>
      </c>
      <c r="H47" s="160">
        <v>4118</v>
      </c>
      <c r="I47" s="160">
        <v>4073</v>
      </c>
      <c r="J47" s="175">
        <f t="shared" si="14"/>
        <v>-1.0927634774162254E-2</v>
      </c>
      <c r="K47" s="159">
        <f t="shared" si="13"/>
        <v>-45</v>
      </c>
      <c r="L47" s="161">
        <f t="shared" si="12"/>
        <v>7.839778261120629E-3</v>
      </c>
    </row>
    <row r="48" spans="1:12" x14ac:dyDescent="0.25">
      <c r="A48" s="158" t="s">
        <v>144</v>
      </c>
      <c r="B48" s="159" t="s">
        <v>131</v>
      </c>
      <c r="C48" s="160">
        <v>8389</v>
      </c>
      <c r="D48" s="160">
        <v>8544</v>
      </c>
      <c r="E48" s="160">
        <v>740</v>
      </c>
      <c r="F48" s="160">
        <v>4920</v>
      </c>
      <c r="G48" s="160">
        <v>5151</v>
      </c>
      <c r="H48" s="160">
        <v>5999</v>
      </c>
      <c r="I48" s="160">
        <v>4856</v>
      </c>
      <c r="J48" s="175">
        <f t="shared" si="14"/>
        <v>-0.19053175529254873</v>
      </c>
      <c r="K48" s="159">
        <f t="shared" si="13"/>
        <v>-1143</v>
      </c>
      <c r="L48" s="161">
        <f t="shared" si="12"/>
        <v>9.3469097068504224E-3</v>
      </c>
    </row>
    <row r="49" spans="1:12" x14ac:dyDescent="0.25">
      <c r="A49" s="163" t="s">
        <v>145</v>
      </c>
      <c r="B49" s="164" t="s">
        <v>145</v>
      </c>
      <c r="C49" s="165">
        <f t="shared" ref="C49:I49" si="15">C41-SUM(C42:C48)</f>
        <v>35397</v>
      </c>
      <c r="D49" s="165">
        <f t="shared" si="15"/>
        <v>37103</v>
      </c>
      <c r="E49" s="165">
        <f t="shared" si="15"/>
        <v>4359</v>
      </c>
      <c r="F49" s="165">
        <f t="shared" si="15"/>
        <v>34611</v>
      </c>
      <c r="G49" s="165">
        <f t="shared" si="15"/>
        <v>42789</v>
      </c>
      <c r="H49" s="165">
        <f t="shared" si="15"/>
        <v>40665</v>
      </c>
      <c r="I49" s="165">
        <f t="shared" si="15"/>
        <v>46259</v>
      </c>
      <c r="J49" s="176">
        <f t="shared" si="14"/>
        <v>0.13756301487765898</v>
      </c>
      <c r="K49" s="164">
        <f>I49-H49</f>
        <v>5594</v>
      </c>
      <c r="L49" s="166">
        <f t="shared" si="12"/>
        <v>8.9040093931053069E-2</v>
      </c>
    </row>
    <row r="50" spans="1:12" x14ac:dyDescent="0.25">
      <c r="A50" s="1"/>
      <c r="B50" s="151" t="s">
        <v>46</v>
      </c>
      <c r="C50" s="149"/>
      <c r="D50" s="149"/>
      <c r="E50" s="149"/>
      <c r="F50" s="149"/>
      <c r="G50" s="149"/>
      <c r="H50" s="149"/>
      <c r="I50" s="149"/>
      <c r="J50" s="150"/>
      <c r="K50" s="150"/>
      <c r="L50" s="149"/>
    </row>
    <row r="51" spans="1:12" x14ac:dyDescent="0.25">
      <c r="A51" s="1"/>
      <c r="B51" s="152" t="s">
        <v>68</v>
      </c>
      <c r="C51" s="172">
        <v>5754</v>
      </c>
      <c r="D51" s="172">
        <v>4476</v>
      </c>
      <c r="E51" s="172">
        <v>719</v>
      </c>
      <c r="F51" s="172">
        <v>3045</v>
      </c>
      <c r="G51" s="172">
        <v>7316</v>
      </c>
      <c r="H51" s="172">
        <v>5066</v>
      </c>
      <c r="I51" s="172">
        <v>5202</v>
      </c>
      <c r="J51" s="173">
        <f>IFERROR(I51/H51-1,"-")</f>
        <v>2.6845637583892579E-2</v>
      </c>
      <c r="K51" s="172">
        <f>I51-H51</f>
        <v>136</v>
      </c>
      <c r="L51" s="173">
        <f t="shared" ref="L51:L63" si="16">I51/I$9</f>
        <v>1.0012896271630127E-2</v>
      </c>
    </row>
    <row r="52" spans="1:12" x14ac:dyDescent="0.25">
      <c r="A52" s="1" t="s">
        <v>96</v>
      </c>
      <c r="B52" s="155" t="s">
        <v>97</v>
      </c>
      <c r="C52" s="156">
        <v>1040</v>
      </c>
      <c r="D52" s="156">
        <v>452</v>
      </c>
      <c r="E52" s="156">
        <v>134</v>
      </c>
      <c r="F52" s="156">
        <v>204</v>
      </c>
      <c r="G52" s="156">
        <v>3544</v>
      </c>
      <c r="H52" s="156">
        <v>620</v>
      </c>
      <c r="I52" s="156">
        <v>970</v>
      </c>
      <c r="J52" s="174">
        <f>IFERROR(I52/H52-1,"-")</f>
        <v>0.56451612903225801</v>
      </c>
      <c r="K52" s="155">
        <f t="shared" ref="K52:K62" si="17">I52-H52</f>
        <v>350</v>
      </c>
      <c r="L52" s="157">
        <f t="shared" si="16"/>
        <v>1.8670721613766289E-3</v>
      </c>
    </row>
    <row r="53" spans="1:12" x14ac:dyDescent="0.25">
      <c r="A53" s="158" t="s">
        <v>103</v>
      </c>
      <c r="B53" s="159" t="s">
        <v>103</v>
      </c>
      <c r="C53" s="160">
        <v>522</v>
      </c>
      <c r="D53" s="160">
        <v>223</v>
      </c>
      <c r="E53" s="160">
        <v>66</v>
      </c>
      <c r="F53" s="160">
        <v>39</v>
      </c>
      <c r="G53" s="160">
        <v>2768</v>
      </c>
      <c r="H53" s="160">
        <v>288</v>
      </c>
      <c r="I53" s="160">
        <v>426</v>
      </c>
      <c r="J53" s="175">
        <f>IFERROR(I53/H53-1,"-")</f>
        <v>0.47916666666666674</v>
      </c>
      <c r="K53" s="159">
        <f t="shared" si="17"/>
        <v>138</v>
      </c>
      <c r="L53" s="161">
        <f t="shared" si="16"/>
        <v>8.1997189767674626E-4</v>
      </c>
    </row>
    <row r="54" spans="1:12" x14ac:dyDescent="0.25">
      <c r="A54" s="158" t="s">
        <v>100</v>
      </c>
      <c r="B54" s="159" t="s">
        <v>100</v>
      </c>
      <c r="C54" s="160">
        <v>518</v>
      </c>
      <c r="D54" s="160">
        <v>229</v>
      </c>
      <c r="E54" s="160">
        <v>68</v>
      </c>
      <c r="F54" s="160">
        <v>165</v>
      </c>
      <c r="G54" s="160">
        <v>776</v>
      </c>
      <c r="H54" s="160">
        <v>332</v>
      </c>
      <c r="I54" s="160">
        <v>544</v>
      </c>
      <c r="J54" s="175">
        <f>IFERROR(I54/H54-1,"-")</f>
        <v>0.63855421686746983</v>
      </c>
      <c r="K54" s="159">
        <f t="shared" si="17"/>
        <v>212</v>
      </c>
      <c r="L54" s="161">
        <f t="shared" si="16"/>
        <v>1.0471002636998825E-3</v>
      </c>
    </row>
    <row r="55" spans="1:12" x14ac:dyDescent="0.25">
      <c r="A55" s="1"/>
      <c r="B55" s="155" t="s">
        <v>107</v>
      </c>
      <c r="C55" s="156">
        <v>4714</v>
      </c>
      <c r="D55" s="156">
        <v>4024</v>
      </c>
      <c r="E55" s="156">
        <v>585</v>
      </c>
      <c r="F55" s="156">
        <v>2841</v>
      </c>
      <c r="G55" s="156">
        <v>3772</v>
      </c>
      <c r="H55" s="156">
        <v>4446</v>
      </c>
      <c r="I55" s="156">
        <v>4232</v>
      </c>
      <c r="J55" s="174">
        <f>IFERROR(I55/H55-1,"-")</f>
        <v>-4.8133153396311301E-2</v>
      </c>
      <c r="K55" s="155">
        <f t="shared" si="17"/>
        <v>-214</v>
      </c>
      <c r="L55" s="157">
        <f t="shared" si="16"/>
        <v>8.1458241102534985E-3</v>
      </c>
    </row>
    <row r="56" spans="1:12" s="56" customFormat="1" x14ac:dyDescent="0.25">
      <c r="B56" s="159" t="s">
        <v>110</v>
      </c>
      <c r="C56" s="160">
        <v>1066</v>
      </c>
      <c r="D56" s="160">
        <v>1027</v>
      </c>
      <c r="E56" s="160">
        <v>28</v>
      </c>
      <c r="F56" s="160">
        <v>776</v>
      </c>
      <c r="G56" s="160">
        <v>1116</v>
      </c>
      <c r="H56" s="160">
        <v>1062</v>
      </c>
      <c r="I56" s="160">
        <v>1412</v>
      </c>
      <c r="J56" s="175">
        <f t="shared" ref="J56:J63" si="18">IFERROR(I56/H56-1,"-")</f>
        <v>0.32956685499058391</v>
      </c>
      <c r="K56" s="159">
        <f t="shared" si="17"/>
        <v>350</v>
      </c>
      <c r="L56" s="161">
        <f t="shared" si="16"/>
        <v>2.7178411256327836E-3</v>
      </c>
    </row>
    <row r="57" spans="1:12" s="56" customFormat="1" x14ac:dyDescent="0.25">
      <c r="B57" s="159" t="s">
        <v>113</v>
      </c>
      <c r="C57" s="160">
        <v>1176</v>
      </c>
      <c r="D57" s="160">
        <v>1180</v>
      </c>
      <c r="E57" s="160">
        <v>215</v>
      </c>
      <c r="F57" s="160">
        <v>962</v>
      </c>
      <c r="G57" s="160">
        <v>624</v>
      </c>
      <c r="H57" s="160">
        <v>1253</v>
      </c>
      <c r="I57" s="160">
        <v>1001</v>
      </c>
      <c r="J57" s="175">
        <f t="shared" si="18"/>
        <v>-0.2011173184357542</v>
      </c>
      <c r="K57" s="159">
        <f t="shared" si="17"/>
        <v>-252</v>
      </c>
      <c r="L57" s="161">
        <f t="shared" si="16"/>
        <v>1.9267414778742324E-3</v>
      </c>
    </row>
    <row r="58" spans="1:12" x14ac:dyDescent="0.25">
      <c r="A58" s="1"/>
      <c r="B58" s="159" t="s">
        <v>116</v>
      </c>
      <c r="C58" s="160">
        <v>304</v>
      </c>
      <c r="D58" s="160">
        <v>183</v>
      </c>
      <c r="E58" s="160">
        <v>48</v>
      </c>
      <c r="F58" s="160">
        <v>119</v>
      </c>
      <c r="G58" s="160">
        <v>367</v>
      </c>
      <c r="H58" s="160">
        <v>293</v>
      </c>
      <c r="I58" s="160">
        <v>199</v>
      </c>
      <c r="J58" s="175">
        <f t="shared" si="18"/>
        <v>-0.32081911262798635</v>
      </c>
      <c r="K58" s="159">
        <f t="shared" si="17"/>
        <v>-94</v>
      </c>
      <c r="L58" s="161">
        <f t="shared" si="16"/>
        <v>3.8303851558139088E-4</v>
      </c>
    </row>
    <row r="59" spans="1:12" x14ac:dyDescent="0.25">
      <c r="A59" s="1"/>
      <c r="B59" s="159" t="s">
        <v>123</v>
      </c>
      <c r="C59" s="160">
        <v>146</v>
      </c>
      <c r="D59" s="160">
        <v>89</v>
      </c>
      <c r="E59" s="160">
        <v>14</v>
      </c>
      <c r="F59" s="160">
        <v>105</v>
      </c>
      <c r="G59" s="160">
        <v>82</v>
      </c>
      <c r="H59" s="160">
        <v>136</v>
      </c>
      <c r="I59" s="160">
        <v>144</v>
      </c>
      <c r="J59" s="175">
        <f t="shared" si="18"/>
        <v>5.8823529411764719E-2</v>
      </c>
      <c r="K59" s="159">
        <f t="shared" si="17"/>
        <v>8</v>
      </c>
      <c r="L59" s="161">
        <f t="shared" si="16"/>
        <v>2.7717359921467481E-4</v>
      </c>
    </row>
    <row r="60" spans="1:12" x14ac:dyDescent="0.25">
      <c r="A60" s="1"/>
      <c r="B60" s="159" t="s">
        <v>119</v>
      </c>
      <c r="C60" s="160">
        <v>115</v>
      </c>
      <c r="D60" s="160">
        <v>74</v>
      </c>
      <c r="E60" s="160">
        <v>22</v>
      </c>
      <c r="F60" s="160">
        <v>97</v>
      </c>
      <c r="G60" s="160">
        <v>85</v>
      </c>
      <c r="H60" s="160">
        <v>194</v>
      </c>
      <c r="I60" s="160">
        <v>119</v>
      </c>
      <c r="J60" s="175">
        <f t="shared" si="18"/>
        <v>-0.38659793814432986</v>
      </c>
      <c r="K60" s="159">
        <f t="shared" si="17"/>
        <v>-75</v>
      </c>
      <c r="L60" s="161">
        <f t="shared" si="16"/>
        <v>2.2905318268434931E-4</v>
      </c>
    </row>
    <row r="61" spans="1:12" x14ac:dyDescent="0.25">
      <c r="A61" s="1"/>
      <c r="B61" s="159" t="s">
        <v>128</v>
      </c>
      <c r="C61" s="160">
        <v>103</v>
      </c>
      <c r="D61" s="160">
        <v>82</v>
      </c>
      <c r="E61" s="160">
        <v>3</v>
      </c>
      <c r="F61" s="160">
        <v>18</v>
      </c>
      <c r="G61" s="160">
        <v>52</v>
      </c>
      <c r="H61" s="160">
        <v>40</v>
      </c>
      <c r="I61" s="160">
        <v>40</v>
      </c>
      <c r="J61" s="175">
        <f t="shared" si="18"/>
        <v>0</v>
      </c>
      <c r="K61" s="159">
        <f t="shared" si="17"/>
        <v>0</v>
      </c>
      <c r="L61" s="161">
        <f t="shared" si="16"/>
        <v>7.6992666448520784E-5</v>
      </c>
    </row>
    <row r="62" spans="1:12" x14ac:dyDescent="0.25">
      <c r="A62" s="158" t="s">
        <v>144</v>
      </c>
      <c r="B62" s="159" t="s">
        <v>131</v>
      </c>
      <c r="C62" s="160">
        <v>173</v>
      </c>
      <c r="D62" s="160">
        <v>151</v>
      </c>
      <c r="E62" s="160">
        <v>2</v>
      </c>
      <c r="F62" s="160">
        <v>33</v>
      </c>
      <c r="G62" s="160">
        <v>48</v>
      </c>
      <c r="H62" s="160">
        <v>15</v>
      </c>
      <c r="I62" s="160">
        <v>62</v>
      </c>
      <c r="J62" s="175">
        <f t="shared" si="18"/>
        <v>3.1333333333333337</v>
      </c>
      <c r="K62" s="159">
        <f t="shared" si="17"/>
        <v>47</v>
      </c>
      <c r="L62" s="161">
        <f t="shared" si="16"/>
        <v>1.1933863299520721E-4</v>
      </c>
    </row>
    <row r="63" spans="1:12" x14ac:dyDescent="0.25">
      <c r="A63" s="163" t="s">
        <v>145</v>
      </c>
      <c r="B63" s="164" t="s">
        <v>145</v>
      </c>
      <c r="C63" s="165">
        <f t="shared" ref="C63:I63" si="19">C55-SUM(C56:C62)</f>
        <v>1631</v>
      </c>
      <c r="D63" s="165">
        <f t="shared" si="19"/>
        <v>1238</v>
      </c>
      <c r="E63" s="165">
        <f t="shared" si="19"/>
        <v>253</v>
      </c>
      <c r="F63" s="165">
        <f t="shared" si="19"/>
        <v>731</v>
      </c>
      <c r="G63" s="165">
        <f t="shared" si="19"/>
        <v>1398</v>
      </c>
      <c r="H63" s="165">
        <f t="shared" si="19"/>
        <v>1453</v>
      </c>
      <c r="I63" s="165">
        <f t="shared" si="19"/>
        <v>1255</v>
      </c>
      <c r="J63" s="176">
        <f t="shared" si="18"/>
        <v>-0.1362697866483138</v>
      </c>
      <c r="K63" s="164">
        <f>I63-H63</f>
        <v>-198</v>
      </c>
      <c r="L63" s="166">
        <f t="shared" si="16"/>
        <v>2.4156449098223392E-3</v>
      </c>
    </row>
    <row r="64" spans="1:12" x14ac:dyDescent="0.25">
      <c r="A64" s="1"/>
      <c r="B64" s="151" t="s">
        <v>47</v>
      </c>
      <c r="C64" s="149"/>
      <c r="D64" s="149"/>
      <c r="E64" s="149"/>
      <c r="F64" s="149"/>
      <c r="G64" s="149"/>
      <c r="H64" s="149"/>
      <c r="I64" s="149"/>
      <c r="J64" s="150"/>
      <c r="K64" s="150"/>
      <c r="L64" s="149"/>
    </row>
    <row r="65" spans="1:12" x14ac:dyDescent="0.25">
      <c r="A65" s="1"/>
      <c r="B65" s="152" t="s">
        <v>68</v>
      </c>
      <c r="C65" s="172">
        <v>11826</v>
      </c>
      <c r="D65" s="172">
        <v>12377</v>
      </c>
      <c r="E65" s="172">
        <v>2138</v>
      </c>
      <c r="F65" s="172">
        <v>13086</v>
      </c>
      <c r="G65" s="172">
        <v>21478</v>
      </c>
      <c r="H65" s="172">
        <v>18765</v>
      </c>
      <c r="I65" s="172">
        <v>17806</v>
      </c>
      <c r="J65" s="173">
        <f>IFERROR(I65/H65-1,"-")</f>
        <v>-5.1105782041033887E-2</v>
      </c>
      <c r="K65" s="172">
        <f>I65-H65</f>
        <v>-959</v>
      </c>
      <c r="L65" s="173">
        <f t="shared" ref="L65:L77" si="20">I65/I$9</f>
        <v>3.4273285469559024E-2</v>
      </c>
    </row>
    <row r="66" spans="1:12" x14ac:dyDescent="0.25">
      <c r="A66" s="1" t="s">
        <v>96</v>
      </c>
      <c r="B66" s="155" t="s">
        <v>97</v>
      </c>
      <c r="C66" s="156">
        <v>1515</v>
      </c>
      <c r="D66" s="156">
        <v>3043</v>
      </c>
      <c r="E66" s="156">
        <v>832</v>
      </c>
      <c r="F66" s="156">
        <v>2492</v>
      </c>
      <c r="G66" s="156">
        <v>3532</v>
      </c>
      <c r="H66" s="156">
        <v>3539</v>
      </c>
      <c r="I66" s="156">
        <v>2770</v>
      </c>
      <c r="J66" s="174">
        <f>IFERROR(I66/H66-1,"-")</f>
        <v>-0.21729302062729583</v>
      </c>
      <c r="K66" s="155">
        <f t="shared" ref="K66:K76" si="21">I66-H66</f>
        <v>-769</v>
      </c>
      <c r="L66" s="157">
        <f t="shared" si="20"/>
        <v>5.3317421515600635E-3</v>
      </c>
    </row>
    <row r="67" spans="1:12" x14ac:dyDescent="0.25">
      <c r="A67" s="158" t="s">
        <v>103</v>
      </c>
      <c r="B67" s="159" t="s">
        <v>103</v>
      </c>
      <c r="C67" s="160">
        <v>537</v>
      </c>
      <c r="D67" s="160">
        <v>948</v>
      </c>
      <c r="E67" s="160">
        <v>821</v>
      </c>
      <c r="F67" s="160">
        <v>1497</v>
      </c>
      <c r="G67" s="160">
        <v>2750</v>
      </c>
      <c r="H67" s="160">
        <v>2023</v>
      </c>
      <c r="I67" s="160">
        <v>453</v>
      </c>
      <c r="J67" s="175">
        <f>IFERROR(I67/H67-1,"-")</f>
        <v>-0.77607513593672761</v>
      </c>
      <c r="K67" s="159">
        <f t="shared" si="21"/>
        <v>-1570</v>
      </c>
      <c r="L67" s="161">
        <f t="shared" si="20"/>
        <v>8.7194194752949778E-4</v>
      </c>
    </row>
    <row r="68" spans="1:12" x14ac:dyDescent="0.25">
      <c r="A68" s="158" t="s">
        <v>100</v>
      </c>
      <c r="B68" s="159" t="s">
        <v>100</v>
      </c>
      <c r="C68" s="160">
        <v>978</v>
      </c>
      <c r="D68" s="160">
        <v>2095</v>
      </c>
      <c r="E68" s="160">
        <v>11</v>
      </c>
      <c r="F68" s="160">
        <v>995</v>
      </c>
      <c r="G68" s="160">
        <v>782</v>
      </c>
      <c r="H68" s="160">
        <v>1516</v>
      </c>
      <c r="I68" s="160">
        <v>2317</v>
      </c>
      <c r="J68" s="175">
        <f>IFERROR(I68/H68-1,"-")</f>
        <v>0.52836411609498679</v>
      </c>
      <c r="K68" s="159">
        <f t="shared" si="21"/>
        <v>801</v>
      </c>
      <c r="L68" s="161">
        <f t="shared" si="20"/>
        <v>4.4598002040305658E-3</v>
      </c>
    </row>
    <row r="69" spans="1:12" x14ac:dyDescent="0.25">
      <c r="A69" s="1"/>
      <c r="B69" s="155" t="s">
        <v>107</v>
      </c>
      <c r="C69" s="156">
        <v>10311</v>
      </c>
      <c r="D69" s="156">
        <v>9334</v>
      </c>
      <c r="E69" s="156">
        <v>1306</v>
      </c>
      <c r="F69" s="156">
        <v>10594</v>
      </c>
      <c r="G69" s="156">
        <v>17946</v>
      </c>
      <c r="H69" s="156">
        <v>15226</v>
      </c>
      <c r="I69" s="156">
        <v>15036</v>
      </c>
      <c r="J69" s="174">
        <f>IFERROR(I69/H69-1,"-")</f>
        <v>-1.2478654932352562E-2</v>
      </c>
      <c r="K69" s="155">
        <f t="shared" si="21"/>
        <v>-190</v>
      </c>
      <c r="L69" s="157">
        <f t="shared" si="20"/>
        <v>2.8941543317998961E-2</v>
      </c>
    </row>
    <row r="70" spans="1:12" s="56" customFormat="1" x14ac:dyDescent="0.25">
      <c r="B70" s="159" t="s">
        <v>110</v>
      </c>
      <c r="C70" s="160">
        <v>4221</v>
      </c>
      <c r="D70" s="160">
        <v>3219</v>
      </c>
      <c r="E70" s="160">
        <v>9</v>
      </c>
      <c r="F70" s="160">
        <v>2386</v>
      </c>
      <c r="G70" s="160">
        <v>5807</v>
      </c>
      <c r="H70" s="160">
        <v>7509</v>
      </c>
      <c r="I70" s="160">
        <v>6216</v>
      </c>
      <c r="J70" s="175">
        <f t="shared" ref="J70:J77" si="22">IFERROR(I70/H70-1,"-")</f>
        <v>-0.17219336795844986</v>
      </c>
      <c r="K70" s="159">
        <f t="shared" si="21"/>
        <v>-1293</v>
      </c>
      <c r="L70" s="161">
        <f t="shared" si="20"/>
        <v>1.196466036610013E-2</v>
      </c>
    </row>
    <row r="71" spans="1:12" s="56" customFormat="1" x14ac:dyDescent="0.25">
      <c r="B71" s="159" t="s">
        <v>113</v>
      </c>
      <c r="C71" s="160">
        <v>1290</v>
      </c>
      <c r="D71" s="160">
        <v>955</v>
      </c>
      <c r="E71" s="160">
        <v>273</v>
      </c>
      <c r="F71" s="160">
        <v>516</v>
      </c>
      <c r="G71" s="160">
        <v>1006</v>
      </c>
      <c r="H71" s="160">
        <v>1434</v>
      </c>
      <c r="I71" s="160">
        <v>1271</v>
      </c>
      <c r="J71" s="175">
        <f t="shared" si="22"/>
        <v>-0.11366806136680618</v>
      </c>
      <c r="K71" s="159">
        <f t="shared" si="21"/>
        <v>-163</v>
      </c>
      <c r="L71" s="161">
        <f t="shared" si="20"/>
        <v>2.4464419764017478E-3</v>
      </c>
    </row>
    <row r="72" spans="1:12" x14ac:dyDescent="0.25">
      <c r="A72" s="1"/>
      <c r="B72" s="159" t="s">
        <v>116</v>
      </c>
      <c r="C72" s="160">
        <v>873</v>
      </c>
      <c r="D72" s="160">
        <v>1521</v>
      </c>
      <c r="E72" s="160">
        <v>70</v>
      </c>
      <c r="F72" s="160">
        <v>1434</v>
      </c>
      <c r="G72" s="160">
        <v>2624</v>
      </c>
      <c r="H72" s="160">
        <v>569</v>
      </c>
      <c r="I72" s="160">
        <v>823</v>
      </c>
      <c r="J72" s="175">
        <f t="shared" si="22"/>
        <v>0.44639718804920925</v>
      </c>
      <c r="K72" s="159">
        <f t="shared" si="21"/>
        <v>254</v>
      </c>
      <c r="L72" s="161">
        <f t="shared" si="20"/>
        <v>1.5841241121783149E-3</v>
      </c>
    </row>
    <row r="73" spans="1:12" x14ac:dyDescent="0.25">
      <c r="A73" s="1"/>
      <c r="B73" s="159" t="s">
        <v>123</v>
      </c>
      <c r="C73" s="160">
        <v>240</v>
      </c>
      <c r="D73" s="160">
        <v>66</v>
      </c>
      <c r="E73" s="160">
        <v>0</v>
      </c>
      <c r="F73" s="160">
        <v>1282</v>
      </c>
      <c r="G73" s="160">
        <v>469</v>
      </c>
      <c r="H73" s="160">
        <v>696</v>
      </c>
      <c r="I73" s="160">
        <v>671</v>
      </c>
      <c r="J73" s="175">
        <f t="shared" si="22"/>
        <v>-3.5919540229885083E-2</v>
      </c>
      <c r="K73" s="159">
        <f t="shared" si="21"/>
        <v>-25</v>
      </c>
      <c r="L73" s="161">
        <f t="shared" si="20"/>
        <v>1.2915519796739361E-3</v>
      </c>
    </row>
    <row r="74" spans="1:12" x14ac:dyDescent="0.25">
      <c r="A74" s="1"/>
      <c r="B74" s="159" t="s">
        <v>119</v>
      </c>
      <c r="C74" s="160">
        <v>337</v>
      </c>
      <c r="D74" s="160">
        <v>185</v>
      </c>
      <c r="E74" s="160">
        <v>519</v>
      </c>
      <c r="F74" s="160">
        <v>221</v>
      </c>
      <c r="G74" s="160">
        <v>322</v>
      </c>
      <c r="H74" s="160">
        <v>191</v>
      </c>
      <c r="I74" s="160">
        <v>346</v>
      </c>
      <c r="J74" s="175">
        <f t="shared" si="22"/>
        <v>0.81151832460732987</v>
      </c>
      <c r="K74" s="159">
        <f t="shared" si="21"/>
        <v>155</v>
      </c>
      <c r="L74" s="161">
        <f t="shared" si="20"/>
        <v>6.659865647797047E-4</v>
      </c>
    </row>
    <row r="75" spans="1:12" x14ac:dyDescent="0.25">
      <c r="A75" s="1"/>
      <c r="B75" s="159" t="s">
        <v>128</v>
      </c>
      <c r="C75" s="160">
        <v>296</v>
      </c>
      <c r="D75" s="160">
        <v>358</v>
      </c>
      <c r="E75" s="160">
        <v>0</v>
      </c>
      <c r="F75" s="160">
        <v>736</v>
      </c>
      <c r="G75" s="160">
        <v>1226</v>
      </c>
      <c r="H75" s="160">
        <v>293</v>
      </c>
      <c r="I75" s="160">
        <v>460</v>
      </c>
      <c r="J75" s="175">
        <f t="shared" si="22"/>
        <v>0.56996587030716728</v>
      </c>
      <c r="K75" s="159">
        <f t="shared" si="21"/>
        <v>167</v>
      </c>
      <c r="L75" s="161">
        <f t="shared" si="20"/>
        <v>8.8541566415798899E-4</v>
      </c>
    </row>
    <row r="76" spans="1:12" x14ac:dyDescent="0.25">
      <c r="A76" s="158" t="s">
        <v>144</v>
      </c>
      <c r="B76" s="159" t="s">
        <v>131</v>
      </c>
      <c r="C76" s="160">
        <v>346</v>
      </c>
      <c r="D76" s="160">
        <v>384</v>
      </c>
      <c r="E76" s="160">
        <v>0</v>
      </c>
      <c r="F76" s="160">
        <v>209</v>
      </c>
      <c r="G76" s="160">
        <v>356</v>
      </c>
      <c r="H76" s="160">
        <v>572</v>
      </c>
      <c r="I76" s="160">
        <v>773</v>
      </c>
      <c r="J76" s="175">
        <f t="shared" si="22"/>
        <v>0.35139860139860146</v>
      </c>
      <c r="K76" s="159">
        <f t="shared" si="21"/>
        <v>201</v>
      </c>
      <c r="L76" s="161">
        <f t="shared" si="20"/>
        <v>1.4878832791176641E-3</v>
      </c>
    </row>
    <row r="77" spans="1:12" x14ac:dyDescent="0.25">
      <c r="A77" s="163" t="s">
        <v>145</v>
      </c>
      <c r="B77" s="164" t="s">
        <v>145</v>
      </c>
      <c r="C77" s="165">
        <f t="shared" ref="C77:I77" si="23">C69-SUM(C70:C76)</f>
        <v>2708</v>
      </c>
      <c r="D77" s="165">
        <f t="shared" si="23"/>
        <v>2646</v>
      </c>
      <c r="E77" s="165">
        <f t="shared" si="23"/>
        <v>435</v>
      </c>
      <c r="F77" s="165">
        <f t="shared" si="23"/>
        <v>3810</v>
      </c>
      <c r="G77" s="165">
        <f t="shared" si="23"/>
        <v>6136</v>
      </c>
      <c r="H77" s="165">
        <f t="shared" si="23"/>
        <v>3962</v>
      </c>
      <c r="I77" s="165">
        <f t="shared" si="23"/>
        <v>4476</v>
      </c>
      <c r="J77" s="176">
        <f t="shared" si="22"/>
        <v>0.12973245835436642</v>
      </c>
      <c r="K77" s="164">
        <f>I77-H77</f>
        <v>514</v>
      </c>
      <c r="L77" s="166">
        <f t="shared" si="20"/>
        <v>8.615479375589475E-3</v>
      </c>
    </row>
    <row r="78" spans="1:12" x14ac:dyDescent="0.25">
      <c r="A78" s="1"/>
      <c r="B78" s="151" t="s">
        <v>48</v>
      </c>
      <c r="C78" s="149"/>
      <c r="D78" s="149"/>
      <c r="E78" s="149"/>
      <c r="F78" s="149"/>
      <c r="G78" s="149"/>
      <c r="H78" s="149"/>
      <c r="I78" s="149"/>
      <c r="J78" s="150"/>
      <c r="K78" s="150"/>
      <c r="L78" s="149"/>
    </row>
    <row r="79" spans="1:12" x14ac:dyDescent="0.25">
      <c r="A79" s="1"/>
      <c r="B79" s="152" t="s">
        <v>68</v>
      </c>
      <c r="C79" s="172">
        <v>72063</v>
      </c>
      <c r="D79" s="172">
        <v>76430</v>
      </c>
      <c r="E79" s="172">
        <v>5686</v>
      </c>
      <c r="F79" s="172">
        <v>46455</v>
      </c>
      <c r="G79" s="172">
        <v>73539</v>
      </c>
      <c r="H79" s="172">
        <v>78833</v>
      </c>
      <c r="I79" s="172">
        <v>80690</v>
      </c>
      <c r="J79" s="173">
        <f>IFERROR(I79/H79-1,"-")</f>
        <v>2.3556124973044268E-2</v>
      </c>
      <c r="K79" s="172">
        <f>I79-H79</f>
        <v>1857</v>
      </c>
      <c r="L79" s="173">
        <f t="shared" ref="L79:L91" si="24">I79/I$9</f>
        <v>0.15531345639327854</v>
      </c>
    </row>
    <row r="80" spans="1:12" x14ac:dyDescent="0.25">
      <c r="A80" s="1" t="s">
        <v>96</v>
      </c>
      <c r="B80" s="155" t="s">
        <v>97</v>
      </c>
      <c r="C80" s="156">
        <v>18422</v>
      </c>
      <c r="D80" s="156">
        <v>23831</v>
      </c>
      <c r="E80" s="156">
        <v>2380</v>
      </c>
      <c r="F80" s="156">
        <v>14579</v>
      </c>
      <c r="G80" s="156">
        <v>22585</v>
      </c>
      <c r="H80" s="156">
        <v>20080</v>
      </c>
      <c r="I80" s="156">
        <v>21637</v>
      </c>
      <c r="J80" s="174">
        <f>IFERROR(I80/H80-1,"-")</f>
        <v>7.7539840637450119E-2</v>
      </c>
      <c r="K80" s="155">
        <f t="shared" ref="K80:K90" si="25">I80-H80</f>
        <v>1557</v>
      </c>
      <c r="L80" s="157">
        <f t="shared" si="24"/>
        <v>4.1647258098666103E-2</v>
      </c>
    </row>
    <row r="81" spans="1:12" x14ac:dyDescent="0.25">
      <c r="A81" s="158" t="s">
        <v>103</v>
      </c>
      <c r="B81" s="159" t="s">
        <v>103</v>
      </c>
      <c r="C81" s="160">
        <v>2829</v>
      </c>
      <c r="D81" s="160">
        <v>3932</v>
      </c>
      <c r="E81" s="160">
        <v>1193</v>
      </c>
      <c r="F81" s="160">
        <v>3448</v>
      </c>
      <c r="G81" s="160">
        <v>4038</v>
      </c>
      <c r="H81" s="160">
        <v>3609</v>
      </c>
      <c r="I81" s="160">
        <v>4218</v>
      </c>
      <c r="J81" s="175">
        <f>IFERROR(I81/H81-1,"-")</f>
        <v>0.16874480465502906</v>
      </c>
      <c r="K81" s="159">
        <f t="shared" si="25"/>
        <v>609</v>
      </c>
      <c r="L81" s="161">
        <f t="shared" si="24"/>
        <v>8.1188766769965167E-3</v>
      </c>
    </row>
    <row r="82" spans="1:12" x14ac:dyDescent="0.25">
      <c r="A82" s="158" t="s">
        <v>100</v>
      </c>
      <c r="B82" s="159" t="s">
        <v>100</v>
      </c>
      <c r="C82" s="160">
        <v>15593</v>
      </c>
      <c r="D82" s="160">
        <v>19899</v>
      </c>
      <c r="E82" s="160">
        <v>1187</v>
      </c>
      <c r="F82" s="160">
        <v>11131</v>
      </c>
      <c r="G82" s="160">
        <v>18547</v>
      </c>
      <c r="H82" s="160">
        <v>16471</v>
      </c>
      <c r="I82" s="160">
        <v>17419</v>
      </c>
      <c r="J82" s="175">
        <f>IFERROR(I82/H82-1,"-")</f>
        <v>5.7555703964543792E-2</v>
      </c>
      <c r="K82" s="159">
        <f t="shared" si="25"/>
        <v>948</v>
      </c>
      <c r="L82" s="161">
        <f t="shared" si="24"/>
        <v>3.3528381421669584E-2</v>
      </c>
    </row>
    <row r="83" spans="1:12" x14ac:dyDescent="0.25">
      <c r="A83" s="1"/>
      <c r="B83" s="155" t="s">
        <v>107</v>
      </c>
      <c r="C83" s="156">
        <v>53641</v>
      </c>
      <c r="D83" s="156">
        <v>52599</v>
      </c>
      <c r="E83" s="156">
        <v>3306</v>
      </c>
      <c r="F83" s="156">
        <v>31876</v>
      </c>
      <c r="G83" s="156">
        <v>50954</v>
      </c>
      <c r="H83" s="156">
        <v>58753</v>
      </c>
      <c r="I83" s="156">
        <v>59053</v>
      </c>
      <c r="J83" s="174">
        <f>IFERROR(I83/H83-1,"-")</f>
        <v>5.1061222405663909E-3</v>
      </c>
      <c r="K83" s="155">
        <f t="shared" si="25"/>
        <v>300</v>
      </c>
      <c r="L83" s="157">
        <f t="shared" si="24"/>
        <v>0.11366619829461244</v>
      </c>
    </row>
    <row r="84" spans="1:12" s="56" customFormat="1" x14ac:dyDescent="0.25">
      <c r="B84" s="159" t="s">
        <v>110</v>
      </c>
      <c r="C84" s="160">
        <v>7590</v>
      </c>
      <c r="D84" s="160">
        <v>8587</v>
      </c>
      <c r="E84" s="160">
        <v>357</v>
      </c>
      <c r="F84" s="160">
        <v>3579</v>
      </c>
      <c r="G84" s="160">
        <v>8849</v>
      </c>
      <c r="H84" s="160">
        <v>10897</v>
      </c>
      <c r="I84" s="160">
        <v>10975</v>
      </c>
      <c r="J84" s="175">
        <f t="shared" ref="J84:J91" si="26">IFERROR(I84/H84-1,"-")</f>
        <v>7.157933376158665E-3</v>
      </c>
      <c r="K84" s="159">
        <f t="shared" si="25"/>
        <v>78</v>
      </c>
      <c r="L84" s="161">
        <f t="shared" si="24"/>
        <v>2.1124862856812889E-2</v>
      </c>
    </row>
    <row r="85" spans="1:12" s="56" customFormat="1" x14ac:dyDescent="0.25">
      <c r="B85" s="159" t="s">
        <v>113</v>
      </c>
      <c r="C85" s="160">
        <v>22711</v>
      </c>
      <c r="D85" s="160">
        <v>18991</v>
      </c>
      <c r="E85" s="160">
        <v>913</v>
      </c>
      <c r="F85" s="160">
        <v>10854</v>
      </c>
      <c r="G85" s="160">
        <v>17148</v>
      </c>
      <c r="H85" s="160">
        <v>18648</v>
      </c>
      <c r="I85" s="160">
        <v>18509</v>
      </c>
      <c r="J85" s="175">
        <f t="shared" si="26"/>
        <v>-7.4538824538824544E-3</v>
      </c>
      <c r="K85" s="159">
        <f t="shared" si="25"/>
        <v>-139</v>
      </c>
      <c r="L85" s="161">
        <f t="shared" si="24"/>
        <v>3.5626431582391774E-2</v>
      </c>
    </row>
    <row r="86" spans="1:12" x14ac:dyDescent="0.25">
      <c r="A86" s="1"/>
      <c r="B86" s="159" t="s">
        <v>116</v>
      </c>
      <c r="C86" s="160">
        <v>2007</v>
      </c>
      <c r="D86" s="160">
        <v>2440</v>
      </c>
      <c r="E86" s="160">
        <v>656</v>
      </c>
      <c r="F86" s="160">
        <v>2131</v>
      </c>
      <c r="G86" s="160">
        <v>3539</v>
      </c>
      <c r="H86" s="160">
        <v>4470</v>
      </c>
      <c r="I86" s="160">
        <v>4566</v>
      </c>
      <c r="J86" s="175">
        <f t="shared" si="26"/>
        <v>2.1476510067114152E-2</v>
      </c>
      <c r="K86" s="159">
        <f t="shared" si="25"/>
        <v>96</v>
      </c>
      <c r="L86" s="161">
        <f t="shared" si="24"/>
        <v>8.7887128750986469E-3</v>
      </c>
    </row>
    <row r="87" spans="1:12" x14ac:dyDescent="0.25">
      <c r="A87" s="1"/>
      <c r="B87" s="159" t="s">
        <v>123</v>
      </c>
      <c r="C87" s="160">
        <v>830</v>
      </c>
      <c r="D87" s="160">
        <v>713</v>
      </c>
      <c r="E87" s="160">
        <v>32</v>
      </c>
      <c r="F87" s="160">
        <v>1258</v>
      </c>
      <c r="G87" s="160">
        <v>1055</v>
      </c>
      <c r="H87" s="160">
        <v>1503</v>
      </c>
      <c r="I87" s="160">
        <v>1759</v>
      </c>
      <c r="J87" s="175">
        <f t="shared" si="26"/>
        <v>0.17032601463739194</v>
      </c>
      <c r="K87" s="159">
        <f t="shared" si="25"/>
        <v>256</v>
      </c>
      <c r="L87" s="161">
        <f t="shared" si="24"/>
        <v>3.3857525070737013E-3</v>
      </c>
    </row>
    <row r="88" spans="1:12" x14ac:dyDescent="0.25">
      <c r="A88" s="1"/>
      <c r="B88" s="159" t="s">
        <v>119</v>
      </c>
      <c r="C88" s="160">
        <v>698</v>
      </c>
      <c r="D88" s="160">
        <v>527</v>
      </c>
      <c r="E88" s="160">
        <v>86</v>
      </c>
      <c r="F88" s="160">
        <v>707</v>
      </c>
      <c r="G88" s="160">
        <v>670</v>
      </c>
      <c r="H88" s="160">
        <v>736</v>
      </c>
      <c r="I88" s="160">
        <v>976</v>
      </c>
      <c r="J88" s="175">
        <f t="shared" si="26"/>
        <v>0.32608695652173902</v>
      </c>
      <c r="K88" s="159">
        <f t="shared" si="25"/>
        <v>240</v>
      </c>
      <c r="L88" s="161">
        <f t="shared" si="24"/>
        <v>1.878621061343907E-3</v>
      </c>
    </row>
    <row r="89" spans="1:12" x14ac:dyDescent="0.25">
      <c r="A89" s="1"/>
      <c r="B89" s="159" t="s">
        <v>128</v>
      </c>
      <c r="C89" s="160">
        <v>1819</v>
      </c>
      <c r="D89" s="160">
        <v>1583</v>
      </c>
      <c r="E89" s="160">
        <v>17</v>
      </c>
      <c r="F89" s="160">
        <v>1097</v>
      </c>
      <c r="G89" s="160">
        <v>1801</v>
      </c>
      <c r="H89" s="160">
        <v>1606</v>
      </c>
      <c r="I89" s="160">
        <v>1482</v>
      </c>
      <c r="J89" s="175">
        <f t="shared" si="26"/>
        <v>-7.7210460772104583E-2</v>
      </c>
      <c r="K89" s="159">
        <f t="shared" si="25"/>
        <v>-124</v>
      </c>
      <c r="L89" s="161">
        <f t="shared" si="24"/>
        <v>2.852578291917695E-3</v>
      </c>
    </row>
    <row r="90" spans="1:12" x14ac:dyDescent="0.25">
      <c r="A90" s="158" t="s">
        <v>144</v>
      </c>
      <c r="B90" s="159" t="s">
        <v>131</v>
      </c>
      <c r="C90" s="160">
        <v>2720</v>
      </c>
      <c r="D90" s="160">
        <v>2952</v>
      </c>
      <c r="E90" s="160">
        <v>83</v>
      </c>
      <c r="F90" s="160">
        <v>1228</v>
      </c>
      <c r="G90" s="160">
        <v>1999</v>
      </c>
      <c r="H90" s="160">
        <v>2210</v>
      </c>
      <c r="I90" s="160">
        <v>1874</v>
      </c>
      <c r="J90" s="175">
        <f t="shared" si="26"/>
        <v>-0.15203619909502264</v>
      </c>
      <c r="K90" s="159">
        <f t="shared" si="25"/>
        <v>-336</v>
      </c>
      <c r="L90" s="161">
        <f t="shared" si="24"/>
        <v>3.6071064231131987E-3</v>
      </c>
    </row>
    <row r="91" spans="1:12" x14ac:dyDescent="0.25">
      <c r="A91" s="163" t="s">
        <v>145</v>
      </c>
      <c r="B91" s="164" t="s">
        <v>145</v>
      </c>
      <c r="C91" s="165">
        <f t="shared" ref="C91:I91" si="27">C83-SUM(C84:C90)</f>
        <v>15266</v>
      </c>
      <c r="D91" s="165">
        <f t="shared" si="27"/>
        <v>16806</v>
      </c>
      <c r="E91" s="165">
        <f t="shared" si="27"/>
        <v>1162</v>
      </c>
      <c r="F91" s="165">
        <f t="shared" si="27"/>
        <v>11022</v>
      </c>
      <c r="G91" s="165">
        <f t="shared" si="27"/>
        <v>15893</v>
      </c>
      <c r="H91" s="165">
        <f t="shared" si="27"/>
        <v>18683</v>
      </c>
      <c r="I91" s="165">
        <f t="shared" si="27"/>
        <v>18912</v>
      </c>
      <c r="J91" s="176">
        <f t="shared" si="26"/>
        <v>1.2257132152224015E-2</v>
      </c>
      <c r="K91" s="164">
        <f>I91-H91</f>
        <v>229</v>
      </c>
      <c r="L91" s="166">
        <f t="shared" si="24"/>
        <v>3.6402132696860622E-2</v>
      </c>
    </row>
    <row r="92" spans="1:12" x14ac:dyDescent="0.25">
      <c r="A92" s="1"/>
      <c r="B92" s="151" t="s">
        <v>49</v>
      </c>
      <c r="C92" s="149"/>
      <c r="D92" s="149"/>
      <c r="E92" s="149"/>
      <c r="F92" s="149"/>
      <c r="G92" s="149"/>
      <c r="H92" s="149"/>
      <c r="I92" s="149"/>
      <c r="J92" s="150"/>
      <c r="K92" s="150"/>
      <c r="L92" s="149"/>
    </row>
    <row r="93" spans="1:12" x14ac:dyDescent="0.25">
      <c r="A93" s="1"/>
      <c r="B93" s="152" t="s">
        <v>68</v>
      </c>
      <c r="C93" s="172">
        <v>5059</v>
      </c>
      <c r="D93" s="172">
        <v>5501</v>
      </c>
      <c r="E93" s="172">
        <v>1199</v>
      </c>
      <c r="F93" s="172">
        <v>3897</v>
      </c>
      <c r="G93" s="172">
        <v>5725</v>
      </c>
      <c r="H93" s="172">
        <v>5545</v>
      </c>
      <c r="I93" s="172">
        <v>5676</v>
      </c>
      <c r="J93" s="173">
        <f>IFERROR(I93/H93-1,"-")</f>
        <v>2.362488728584311E-2</v>
      </c>
      <c r="K93" s="172">
        <f>I93-H93</f>
        <v>131</v>
      </c>
      <c r="L93" s="173">
        <f t="shared" ref="L93:L105" si="28">I93/I$9</f>
        <v>1.0925259369045098E-2</v>
      </c>
    </row>
    <row r="94" spans="1:12" x14ac:dyDescent="0.25">
      <c r="A94" s="1" t="s">
        <v>96</v>
      </c>
      <c r="B94" s="155" t="s">
        <v>97</v>
      </c>
      <c r="C94" s="156">
        <v>2788</v>
      </c>
      <c r="D94" s="156">
        <v>3135</v>
      </c>
      <c r="E94" s="156">
        <v>586</v>
      </c>
      <c r="F94" s="156">
        <v>1891</v>
      </c>
      <c r="G94" s="156">
        <v>3142</v>
      </c>
      <c r="H94" s="156">
        <v>2238</v>
      </c>
      <c r="I94" s="156">
        <v>2761</v>
      </c>
      <c r="J94" s="174">
        <f>IFERROR(I94/H94-1,"-")</f>
        <v>0.23369079535299364</v>
      </c>
      <c r="K94" s="155">
        <f t="shared" ref="K94:K104" si="29">I94-H94</f>
        <v>523</v>
      </c>
      <c r="L94" s="157">
        <f t="shared" si="28"/>
        <v>5.3144188016091467E-3</v>
      </c>
    </row>
    <row r="95" spans="1:12" x14ac:dyDescent="0.25">
      <c r="A95" s="158" t="s">
        <v>103</v>
      </c>
      <c r="B95" s="159" t="s">
        <v>103</v>
      </c>
      <c r="C95" s="160">
        <v>1416</v>
      </c>
      <c r="D95" s="160">
        <v>1885</v>
      </c>
      <c r="E95" s="160">
        <v>279</v>
      </c>
      <c r="F95" s="160">
        <v>758</v>
      </c>
      <c r="G95" s="160">
        <v>1501</v>
      </c>
      <c r="H95" s="160">
        <v>734</v>
      </c>
      <c r="I95" s="160">
        <v>950</v>
      </c>
      <c r="J95" s="175">
        <f>IFERROR(I95/H95-1,"-")</f>
        <v>0.29427792915531326</v>
      </c>
      <c r="K95" s="159">
        <f t="shared" si="29"/>
        <v>216</v>
      </c>
      <c r="L95" s="161">
        <f t="shared" si="28"/>
        <v>1.8285758281523685E-3</v>
      </c>
    </row>
    <row r="96" spans="1:12" x14ac:dyDescent="0.25">
      <c r="A96" s="158" t="s">
        <v>100</v>
      </c>
      <c r="B96" s="159" t="s">
        <v>100</v>
      </c>
      <c r="C96" s="160">
        <v>1372</v>
      </c>
      <c r="D96" s="160">
        <v>1250</v>
      </c>
      <c r="E96" s="160">
        <v>307</v>
      </c>
      <c r="F96" s="160">
        <v>1133</v>
      </c>
      <c r="G96" s="160">
        <v>1641</v>
      </c>
      <c r="H96" s="160">
        <v>1504</v>
      </c>
      <c r="I96" s="160">
        <v>1811</v>
      </c>
      <c r="J96" s="175">
        <f>IFERROR(I96/H96-1,"-")</f>
        <v>0.2041223404255319</v>
      </c>
      <c r="K96" s="159">
        <f t="shared" si="29"/>
        <v>307</v>
      </c>
      <c r="L96" s="161">
        <f t="shared" si="28"/>
        <v>3.4858429734567781E-3</v>
      </c>
    </row>
    <row r="97" spans="1:12" x14ac:dyDescent="0.25">
      <c r="A97" s="1"/>
      <c r="B97" s="155" t="s">
        <v>107</v>
      </c>
      <c r="C97" s="156">
        <v>2271</v>
      </c>
      <c r="D97" s="156">
        <v>2366</v>
      </c>
      <c r="E97" s="156">
        <v>613</v>
      </c>
      <c r="F97" s="156">
        <v>2006</v>
      </c>
      <c r="G97" s="156">
        <v>2583</v>
      </c>
      <c r="H97" s="156">
        <v>3307</v>
      </c>
      <c r="I97" s="156">
        <v>2915</v>
      </c>
      <c r="J97" s="174">
        <f>IFERROR(I97/H97-1,"-")</f>
        <v>-0.11853643785908674</v>
      </c>
      <c r="K97" s="155">
        <f t="shared" si="29"/>
        <v>-392</v>
      </c>
      <c r="L97" s="157">
        <f t="shared" si="28"/>
        <v>5.6108405674359521E-3</v>
      </c>
    </row>
    <row r="98" spans="1:12" s="56" customFormat="1" x14ac:dyDescent="0.25">
      <c r="B98" s="159" t="s">
        <v>110</v>
      </c>
      <c r="C98" s="160">
        <v>359</v>
      </c>
      <c r="D98" s="160">
        <v>391</v>
      </c>
      <c r="E98" s="160">
        <v>24</v>
      </c>
      <c r="F98" s="160">
        <v>326</v>
      </c>
      <c r="G98" s="160">
        <v>437</v>
      </c>
      <c r="H98" s="160">
        <v>466</v>
      </c>
      <c r="I98" s="160">
        <v>416</v>
      </c>
      <c r="J98" s="175">
        <f t="shared" ref="J98:J105" si="30">IFERROR(I98/H98-1,"-")</f>
        <v>-0.10729613733905574</v>
      </c>
      <c r="K98" s="159">
        <f t="shared" si="29"/>
        <v>-50</v>
      </c>
      <c r="L98" s="161">
        <f t="shared" si="28"/>
        <v>8.0072373106461611E-4</v>
      </c>
    </row>
    <row r="99" spans="1:12" s="56" customFormat="1" x14ac:dyDescent="0.25">
      <c r="B99" s="159" t="s">
        <v>113</v>
      </c>
      <c r="C99" s="160">
        <v>524</v>
      </c>
      <c r="D99" s="160">
        <v>526</v>
      </c>
      <c r="E99" s="160">
        <v>97</v>
      </c>
      <c r="F99" s="160">
        <v>410</v>
      </c>
      <c r="G99" s="160">
        <v>541</v>
      </c>
      <c r="H99" s="160">
        <v>738</v>
      </c>
      <c r="I99" s="160">
        <v>635</v>
      </c>
      <c r="J99" s="175">
        <f t="shared" si="30"/>
        <v>-0.13956639566395668</v>
      </c>
      <c r="K99" s="159">
        <f t="shared" si="29"/>
        <v>-103</v>
      </c>
      <c r="L99" s="161">
        <f t="shared" si="28"/>
        <v>1.2222585798702674E-3</v>
      </c>
    </row>
    <row r="100" spans="1:12" x14ac:dyDescent="0.25">
      <c r="A100" s="1"/>
      <c r="B100" s="159" t="s">
        <v>116</v>
      </c>
      <c r="C100" s="160">
        <v>388</v>
      </c>
      <c r="D100" s="160">
        <v>427</v>
      </c>
      <c r="E100" s="160">
        <v>241</v>
      </c>
      <c r="F100" s="160">
        <v>349</v>
      </c>
      <c r="G100" s="160">
        <v>499</v>
      </c>
      <c r="H100" s="160">
        <v>424</v>
      </c>
      <c r="I100" s="160">
        <v>431</v>
      </c>
      <c r="J100" s="175">
        <f t="shared" si="30"/>
        <v>1.6509433962264231E-2</v>
      </c>
      <c r="K100" s="159">
        <f t="shared" si="29"/>
        <v>7</v>
      </c>
      <c r="L100" s="161">
        <f t="shared" si="28"/>
        <v>8.295959809828114E-4</v>
      </c>
    </row>
    <row r="101" spans="1:12" x14ac:dyDescent="0.25">
      <c r="A101" s="1"/>
      <c r="B101" s="159" t="s">
        <v>123</v>
      </c>
      <c r="C101" s="160">
        <v>88</v>
      </c>
      <c r="D101" s="160">
        <v>93</v>
      </c>
      <c r="E101" s="160">
        <v>5</v>
      </c>
      <c r="F101" s="160">
        <v>136</v>
      </c>
      <c r="G101" s="160">
        <v>151</v>
      </c>
      <c r="H101" s="160">
        <v>169</v>
      </c>
      <c r="I101" s="160">
        <v>190</v>
      </c>
      <c r="J101" s="175">
        <f t="shared" si="30"/>
        <v>0.12426035502958577</v>
      </c>
      <c r="K101" s="159">
        <f t="shared" si="29"/>
        <v>21</v>
      </c>
      <c r="L101" s="161">
        <f t="shared" si="28"/>
        <v>3.6571516563047371E-4</v>
      </c>
    </row>
    <row r="102" spans="1:12" x14ac:dyDescent="0.25">
      <c r="A102" s="1"/>
      <c r="B102" s="159" t="s">
        <v>119</v>
      </c>
      <c r="C102" s="160">
        <v>81</v>
      </c>
      <c r="D102" s="160">
        <v>74</v>
      </c>
      <c r="E102" s="160">
        <v>24</v>
      </c>
      <c r="F102" s="160">
        <v>104</v>
      </c>
      <c r="G102" s="160">
        <v>90</v>
      </c>
      <c r="H102" s="160">
        <v>176</v>
      </c>
      <c r="I102" s="160">
        <v>145</v>
      </c>
      <c r="J102" s="175">
        <f t="shared" si="30"/>
        <v>-0.17613636363636365</v>
      </c>
      <c r="K102" s="159">
        <f t="shared" si="29"/>
        <v>-31</v>
      </c>
      <c r="L102" s="161">
        <f t="shared" si="28"/>
        <v>2.7909841587588785E-4</v>
      </c>
    </row>
    <row r="103" spans="1:12" x14ac:dyDescent="0.25">
      <c r="A103" s="1"/>
      <c r="B103" s="159" t="s">
        <v>128</v>
      </c>
      <c r="C103" s="160">
        <v>48</v>
      </c>
      <c r="D103" s="160">
        <v>92</v>
      </c>
      <c r="E103" s="160">
        <v>4</v>
      </c>
      <c r="F103" s="160">
        <v>50</v>
      </c>
      <c r="G103" s="160">
        <v>39</v>
      </c>
      <c r="H103" s="160">
        <v>66</v>
      </c>
      <c r="I103" s="160">
        <v>22</v>
      </c>
      <c r="J103" s="175">
        <f t="shared" si="30"/>
        <v>-0.66666666666666674</v>
      </c>
      <c r="K103" s="159">
        <f t="shared" si="29"/>
        <v>-44</v>
      </c>
      <c r="L103" s="161">
        <f t="shared" si="28"/>
        <v>4.2345966546686426E-5</v>
      </c>
    </row>
    <row r="104" spans="1:12" x14ac:dyDescent="0.25">
      <c r="A104" s="158" t="s">
        <v>144</v>
      </c>
      <c r="B104" s="159" t="s">
        <v>131</v>
      </c>
      <c r="C104" s="160">
        <v>18</v>
      </c>
      <c r="D104" s="160">
        <v>37</v>
      </c>
      <c r="E104" s="160">
        <v>7</v>
      </c>
      <c r="F104" s="160">
        <v>37</v>
      </c>
      <c r="G104" s="160">
        <v>64</v>
      </c>
      <c r="H104" s="160">
        <v>161</v>
      </c>
      <c r="I104" s="160">
        <v>83</v>
      </c>
      <c r="J104" s="175">
        <f t="shared" si="30"/>
        <v>-0.48447204968944102</v>
      </c>
      <c r="K104" s="159">
        <f t="shared" si="29"/>
        <v>-78</v>
      </c>
      <c r="L104" s="161">
        <f t="shared" si="28"/>
        <v>1.5975978288068063E-4</v>
      </c>
    </row>
    <row r="105" spans="1:12" x14ac:dyDescent="0.25">
      <c r="A105" s="163" t="s">
        <v>145</v>
      </c>
      <c r="B105" s="164" t="s">
        <v>145</v>
      </c>
      <c r="C105" s="165">
        <f t="shared" ref="C105:I105" si="31">C97-SUM(C98:C104)</f>
        <v>765</v>
      </c>
      <c r="D105" s="165">
        <f t="shared" si="31"/>
        <v>726</v>
      </c>
      <c r="E105" s="165">
        <f t="shared" si="31"/>
        <v>211</v>
      </c>
      <c r="F105" s="165">
        <f t="shared" si="31"/>
        <v>594</v>
      </c>
      <c r="G105" s="165">
        <f t="shared" si="31"/>
        <v>762</v>
      </c>
      <c r="H105" s="165">
        <f t="shared" si="31"/>
        <v>1107</v>
      </c>
      <c r="I105" s="165">
        <f t="shared" si="31"/>
        <v>993</v>
      </c>
      <c r="J105" s="176">
        <f t="shared" si="30"/>
        <v>-0.10298102981029811</v>
      </c>
      <c r="K105" s="164">
        <f>I105-H105</f>
        <v>-114</v>
      </c>
      <c r="L105" s="166">
        <f t="shared" si="28"/>
        <v>1.9113429445845283E-3</v>
      </c>
    </row>
    <row r="106" spans="1:12" x14ac:dyDescent="0.25">
      <c r="A106" s="1"/>
      <c r="B106" s="151" t="s">
        <v>50</v>
      </c>
      <c r="C106" s="149"/>
      <c r="D106" s="149"/>
      <c r="E106" s="149"/>
      <c r="F106" s="149"/>
      <c r="G106" s="149"/>
      <c r="H106" s="149"/>
      <c r="I106" s="149"/>
      <c r="J106" s="150"/>
      <c r="K106" s="150"/>
      <c r="L106" s="149"/>
    </row>
    <row r="107" spans="1:12" x14ac:dyDescent="0.25">
      <c r="A107" s="1"/>
      <c r="B107" s="152" t="s">
        <v>68</v>
      </c>
      <c r="C107" s="172">
        <v>15010</v>
      </c>
      <c r="D107" s="172">
        <v>18102</v>
      </c>
      <c r="E107" s="172">
        <v>3571</v>
      </c>
      <c r="F107" s="172">
        <v>15013</v>
      </c>
      <c r="G107" s="172">
        <v>18881</v>
      </c>
      <c r="H107" s="172">
        <v>21087</v>
      </c>
      <c r="I107" s="172">
        <v>23878</v>
      </c>
      <c r="J107" s="173">
        <f>IFERROR(I107/H107-1,"-")</f>
        <v>0.13235642813107606</v>
      </c>
      <c r="K107" s="172">
        <f>I107-H107</f>
        <v>2791</v>
      </c>
      <c r="L107" s="173">
        <f t="shared" ref="L107:L119" si="32">I107/I$9</f>
        <v>4.5960772236444479E-2</v>
      </c>
    </row>
    <row r="108" spans="1:12" x14ac:dyDescent="0.25">
      <c r="A108" s="1" t="s">
        <v>96</v>
      </c>
      <c r="B108" s="155" t="s">
        <v>97</v>
      </c>
      <c r="C108" s="156">
        <v>1452</v>
      </c>
      <c r="D108" s="156">
        <v>3985</v>
      </c>
      <c r="E108" s="156">
        <v>995</v>
      </c>
      <c r="F108" s="156">
        <v>2517</v>
      </c>
      <c r="G108" s="156">
        <v>3251</v>
      </c>
      <c r="H108" s="156">
        <v>2867</v>
      </c>
      <c r="I108" s="156">
        <v>3099</v>
      </c>
      <c r="J108" s="174">
        <f>IFERROR(I108/H108-1,"-")</f>
        <v>8.0920823160097743E-2</v>
      </c>
      <c r="K108" s="155">
        <f t="shared" ref="K108:K118" si="33">I108-H108</f>
        <v>232</v>
      </c>
      <c r="L108" s="157">
        <f t="shared" si="32"/>
        <v>5.9650068330991471E-3</v>
      </c>
    </row>
    <row r="109" spans="1:12" x14ac:dyDescent="0.25">
      <c r="A109" s="158" t="s">
        <v>103</v>
      </c>
      <c r="B109" s="159" t="s">
        <v>103</v>
      </c>
      <c r="C109" s="160">
        <v>485</v>
      </c>
      <c r="D109" s="160">
        <v>421</v>
      </c>
      <c r="E109" s="160">
        <v>847</v>
      </c>
      <c r="F109" s="160">
        <v>1151</v>
      </c>
      <c r="G109" s="160">
        <v>633</v>
      </c>
      <c r="H109" s="160">
        <v>612</v>
      </c>
      <c r="I109" s="160">
        <v>734</v>
      </c>
      <c r="J109" s="175">
        <f>IFERROR(I109/H109-1,"-")</f>
        <v>0.19934640522875813</v>
      </c>
      <c r="K109" s="159">
        <f t="shared" si="33"/>
        <v>122</v>
      </c>
      <c r="L109" s="161">
        <f t="shared" si="32"/>
        <v>1.4128154293303562E-3</v>
      </c>
    </row>
    <row r="110" spans="1:12" x14ac:dyDescent="0.25">
      <c r="A110" s="158" t="s">
        <v>100</v>
      </c>
      <c r="B110" s="159" t="s">
        <v>100</v>
      </c>
      <c r="C110" s="160">
        <v>967</v>
      </c>
      <c r="D110" s="160">
        <v>3564</v>
      </c>
      <c r="E110" s="160">
        <v>148</v>
      </c>
      <c r="F110" s="160">
        <v>1366</v>
      </c>
      <c r="G110" s="160">
        <v>2618</v>
      </c>
      <c r="H110" s="160">
        <v>2255</v>
      </c>
      <c r="I110" s="160">
        <v>2365</v>
      </c>
      <c r="J110" s="175">
        <f>IFERROR(I110/H110-1,"-")</f>
        <v>4.8780487804878092E-2</v>
      </c>
      <c r="K110" s="159">
        <f t="shared" si="33"/>
        <v>110</v>
      </c>
      <c r="L110" s="161">
        <f t="shared" si="32"/>
        <v>4.5521914037687907E-3</v>
      </c>
    </row>
    <row r="111" spans="1:12" x14ac:dyDescent="0.25">
      <c r="A111" s="1"/>
      <c r="B111" s="155" t="s">
        <v>107</v>
      </c>
      <c r="C111" s="156">
        <v>13558</v>
      </c>
      <c r="D111" s="156">
        <v>14117</v>
      </c>
      <c r="E111" s="156">
        <v>2576</v>
      </c>
      <c r="F111" s="156">
        <v>12496</v>
      </c>
      <c r="G111" s="156">
        <v>15630</v>
      </c>
      <c r="H111" s="156">
        <v>18220</v>
      </c>
      <c r="I111" s="156">
        <v>20779</v>
      </c>
      <c r="J111" s="174">
        <f>IFERROR(I111/H111-1,"-")</f>
        <v>0.14045005488474205</v>
      </c>
      <c r="K111" s="155">
        <f t="shared" si="33"/>
        <v>2559</v>
      </c>
      <c r="L111" s="157">
        <f t="shared" si="32"/>
        <v>3.9995765403345332E-2</v>
      </c>
    </row>
    <row r="112" spans="1:12" s="56" customFormat="1" x14ac:dyDescent="0.25">
      <c r="B112" s="159" t="s">
        <v>110</v>
      </c>
      <c r="C112" s="160">
        <v>6222</v>
      </c>
      <c r="D112" s="160">
        <v>7286</v>
      </c>
      <c r="E112" s="160">
        <v>1427</v>
      </c>
      <c r="F112" s="160">
        <v>6076</v>
      </c>
      <c r="G112" s="160">
        <v>8931</v>
      </c>
      <c r="H112" s="160">
        <v>10241</v>
      </c>
      <c r="I112" s="160">
        <v>11255</v>
      </c>
      <c r="J112" s="175">
        <f t="shared" ref="J112:J119" si="34">IFERROR(I112/H112-1,"-")</f>
        <v>9.901376818670049E-2</v>
      </c>
      <c r="K112" s="159">
        <f t="shared" si="33"/>
        <v>1014</v>
      </c>
      <c r="L112" s="161">
        <f t="shared" si="32"/>
        <v>2.1663811521952535E-2</v>
      </c>
    </row>
    <row r="113" spans="1:12" s="56" customFormat="1" x14ac:dyDescent="0.25">
      <c r="B113" s="159" t="s">
        <v>113</v>
      </c>
      <c r="C113" s="160">
        <v>1663</v>
      </c>
      <c r="D113" s="160">
        <v>1095</v>
      </c>
      <c r="E113" s="160">
        <v>523</v>
      </c>
      <c r="F113" s="160">
        <v>815</v>
      </c>
      <c r="G113" s="160">
        <v>940</v>
      </c>
      <c r="H113" s="160">
        <v>1095</v>
      </c>
      <c r="I113" s="160">
        <v>1094</v>
      </c>
      <c r="J113" s="175">
        <f t="shared" si="34"/>
        <v>-9.1324200913245335E-4</v>
      </c>
      <c r="K113" s="159">
        <f t="shared" si="33"/>
        <v>-1</v>
      </c>
      <c r="L113" s="161">
        <f t="shared" si="32"/>
        <v>2.1057494273670433E-3</v>
      </c>
    </row>
    <row r="114" spans="1:12" x14ac:dyDescent="0.25">
      <c r="A114" s="1"/>
      <c r="B114" s="159" t="s">
        <v>116</v>
      </c>
      <c r="C114" s="160">
        <v>1509</v>
      </c>
      <c r="D114" s="160">
        <v>653</v>
      </c>
      <c r="E114" s="160">
        <v>329</v>
      </c>
      <c r="F114" s="160">
        <v>683</v>
      </c>
      <c r="G114" s="160">
        <v>905</v>
      </c>
      <c r="H114" s="160">
        <v>966</v>
      </c>
      <c r="I114" s="160">
        <v>1391</v>
      </c>
      <c r="J114" s="175">
        <f t="shared" si="34"/>
        <v>0.4399585921325051</v>
      </c>
      <c r="K114" s="159">
        <f t="shared" si="33"/>
        <v>425</v>
      </c>
      <c r="L114" s="161">
        <f t="shared" si="32"/>
        <v>2.6774199757473101E-3</v>
      </c>
    </row>
    <row r="115" spans="1:12" x14ac:dyDescent="0.25">
      <c r="A115" s="1"/>
      <c r="B115" s="159" t="s">
        <v>123</v>
      </c>
      <c r="C115" s="160">
        <v>316</v>
      </c>
      <c r="D115" s="160">
        <v>346</v>
      </c>
      <c r="E115" s="160">
        <v>0</v>
      </c>
      <c r="F115" s="160">
        <v>826</v>
      </c>
      <c r="G115" s="160">
        <v>603</v>
      </c>
      <c r="H115" s="160">
        <v>765</v>
      </c>
      <c r="I115" s="160">
        <v>753</v>
      </c>
      <c r="J115" s="175">
        <f t="shared" si="34"/>
        <v>-1.5686274509803977E-2</v>
      </c>
      <c r="K115" s="159">
        <f t="shared" si="33"/>
        <v>-12</v>
      </c>
      <c r="L115" s="161">
        <f t="shared" si="32"/>
        <v>1.4493869458934037E-3</v>
      </c>
    </row>
    <row r="116" spans="1:12" x14ac:dyDescent="0.25">
      <c r="A116" s="1"/>
      <c r="B116" s="159" t="s">
        <v>119</v>
      </c>
      <c r="C116" s="160">
        <v>415</v>
      </c>
      <c r="D116" s="160">
        <v>395</v>
      </c>
      <c r="E116" s="160">
        <v>15</v>
      </c>
      <c r="F116" s="160">
        <v>632</v>
      </c>
      <c r="G116" s="160">
        <v>568</v>
      </c>
      <c r="H116" s="160">
        <v>589</v>
      </c>
      <c r="I116" s="160">
        <v>510</v>
      </c>
      <c r="J116" s="175">
        <f t="shared" si="34"/>
        <v>-0.13412563667232602</v>
      </c>
      <c r="K116" s="159">
        <f t="shared" si="33"/>
        <v>-79</v>
      </c>
      <c r="L116" s="161">
        <f t="shared" si="32"/>
        <v>9.8165649721863998E-4</v>
      </c>
    </row>
    <row r="117" spans="1:12" x14ac:dyDescent="0.25">
      <c r="A117" s="1"/>
      <c r="B117" s="159" t="s">
        <v>128</v>
      </c>
      <c r="C117" s="160">
        <v>132</v>
      </c>
      <c r="D117" s="160">
        <v>147</v>
      </c>
      <c r="E117" s="160">
        <v>0</v>
      </c>
      <c r="F117" s="160">
        <v>142</v>
      </c>
      <c r="G117" s="160">
        <v>187</v>
      </c>
      <c r="H117" s="160">
        <v>241</v>
      </c>
      <c r="I117" s="160">
        <v>214</v>
      </c>
      <c r="J117" s="175">
        <f t="shared" si="34"/>
        <v>-0.11203319502074693</v>
      </c>
      <c r="K117" s="159">
        <f t="shared" si="33"/>
        <v>-27</v>
      </c>
      <c r="L117" s="161">
        <f t="shared" si="32"/>
        <v>4.1191076549958617E-4</v>
      </c>
    </row>
    <row r="118" spans="1:12" x14ac:dyDescent="0.25">
      <c r="A118" s="158" t="s">
        <v>144</v>
      </c>
      <c r="B118" s="159" t="s">
        <v>131</v>
      </c>
      <c r="C118" s="160">
        <v>418</v>
      </c>
      <c r="D118" s="160">
        <v>442</v>
      </c>
      <c r="E118" s="160">
        <v>0</v>
      </c>
      <c r="F118" s="160">
        <v>262</v>
      </c>
      <c r="G118" s="160">
        <v>220</v>
      </c>
      <c r="H118" s="160">
        <v>320</v>
      </c>
      <c r="I118" s="160">
        <v>228</v>
      </c>
      <c r="J118" s="175">
        <f t="shared" si="34"/>
        <v>-0.28749999999999998</v>
      </c>
      <c r="K118" s="159">
        <f t="shared" si="33"/>
        <v>-92</v>
      </c>
      <c r="L118" s="161">
        <f t="shared" si="32"/>
        <v>4.3885819875656842E-4</v>
      </c>
    </row>
    <row r="119" spans="1:12" x14ac:dyDescent="0.25">
      <c r="A119" s="163" t="s">
        <v>145</v>
      </c>
      <c r="B119" s="164" t="s">
        <v>145</v>
      </c>
      <c r="C119" s="165">
        <f t="shared" ref="C119:I119" si="35">C111-SUM(C112:C118)</f>
        <v>2883</v>
      </c>
      <c r="D119" s="165">
        <f t="shared" si="35"/>
        <v>3753</v>
      </c>
      <c r="E119" s="165">
        <f t="shared" si="35"/>
        <v>282</v>
      </c>
      <c r="F119" s="165">
        <f t="shared" si="35"/>
        <v>3060</v>
      </c>
      <c r="G119" s="165">
        <f t="shared" si="35"/>
        <v>3276</v>
      </c>
      <c r="H119" s="165">
        <f t="shared" si="35"/>
        <v>4003</v>
      </c>
      <c r="I119" s="165">
        <f t="shared" si="35"/>
        <v>5334</v>
      </c>
      <c r="J119" s="176">
        <f t="shared" si="34"/>
        <v>0.33250062453160134</v>
      </c>
      <c r="K119" s="164">
        <f>I119-H119</f>
        <v>1331</v>
      </c>
      <c r="L119" s="166">
        <f t="shared" si="32"/>
        <v>1.0266972070910246E-2</v>
      </c>
    </row>
    <row r="120" spans="1:12" x14ac:dyDescent="0.25">
      <c r="A120" s="1"/>
      <c r="B120" s="151" t="s">
        <v>51</v>
      </c>
      <c r="C120" s="149"/>
      <c r="D120" s="149"/>
      <c r="E120" s="149"/>
      <c r="F120" s="149"/>
      <c r="G120" s="149"/>
      <c r="H120" s="149"/>
      <c r="I120" s="149"/>
      <c r="J120" s="150"/>
      <c r="K120" s="150"/>
      <c r="L120" s="149"/>
    </row>
    <row r="121" spans="1:12" x14ac:dyDescent="0.25">
      <c r="A121" s="1"/>
      <c r="B121" s="152" t="s">
        <v>68</v>
      </c>
      <c r="C121" s="172">
        <v>22049</v>
      </c>
      <c r="D121" s="172">
        <v>21994</v>
      </c>
      <c r="E121" s="172">
        <v>4922</v>
      </c>
      <c r="F121" s="172">
        <v>15421</v>
      </c>
      <c r="G121" s="172">
        <v>25102</v>
      </c>
      <c r="H121" s="172">
        <v>25562</v>
      </c>
      <c r="I121" s="172">
        <v>26122</v>
      </c>
      <c r="J121" s="173">
        <f>IFERROR(I121/H121-1,"-")</f>
        <v>2.1907518973476314E-2</v>
      </c>
      <c r="K121" s="172">
        <f>I121-H121</f>
        <v>560</v>
      </c>
      <c r="L121" s="173">
        <f t="shared" ref="L121:L133" si="36">I121/I$9</f>
        <v>5.0280060824206496E-2</v>
      </c>
    </row>
    <row r="122" spans="1:12" x14ac:dyDescent="0.25">
      <c r="A122" s="1" t="s">
        <v>96</v>
      </c>
      <c r="B122" s="155" t="s">
        <v>97</v>
      </c>
      <c r="C122" s="156">
        <v>9528</v>
      </c>
      <c r="D122" s="156">
        <v>10239</v>
      </c>
      <c r="E122" s="156">
        <v>2644</v>
      </c>
      <c r="F122" s="156">
        <v>6968</v>
      </c>
      <c r="G122" s="156">
        <v>10899</v>
      </c>
      <c r="H122" s="156">
        <v>12408</v>
      </c>
      <c r="I122" s="156">
        <v>12364</v>
      </c>
      <c r="J122" s="174">
        <f>IFERROR(I122/H122-1,"-")</f>
        <v>-3.5460992907800915E-3</v>
      </c>
      <c r="K122" s="155">
        <f t="shared" ref="K122:K132" si="37">I122-H122</f>
        <v>-44</v>
      </c>
      <c r="L122" s="157">
        <f t="shared" si="36"/>
        <v>2.3798433199237773E-2</v>
      </c>
    </row>
    <row r="123" spans="1:12" x14ac:dyDescent="0.25">
      <c r="A123" s="158" t="s">
        <v>103</v>
      </c>
      <c r="B123" s="159" t="s">
        <v>103</v>
      </c>
      <c r="C123" s="160">
        <v>4489</v>
      </c>
      <c r="D123" s="160">
        <v>5228</v>
      </c>
      <c r="E123" s="160">
        <v>1197</v>
      </c>
      <c r="F123" s="160">
        <v>2810</v>
      </c>
      <c r="G123" s="160">
        <v>5196</v>
      </c>
      <c r="H123" s="160">
        <v>5576</v>
      </c>
      <c r="I123" s="160">
        <v>5053</v>
      </c>
      <c r="J123" s="175">
        <f>IFERROR(I123/H123-1,"-")</f>
        <v>-9.379483500717356E-2</v>
      </c>
      <c r="K123" s="159">
        <f t="shared" si="37"/>
        <v>-523</v>
      </c>
      <c r="L123" s="161">
        <f t="shared" si="36"/>
        <v>9.726098589109387E-3</v>
      </c>
    </row>
    <row r="124" spans="1:12" x14ac:dyDescent="0.25">
      <c r="A124" s="158" t="s">
        <v>100</v>
      </c>
      <c r="B124" s="159" t="s">
        <v>100</v>
      </c>
      <c r="C124" s="160">
        <v>5039</v>
      </c>
      <c r="D124" s="160">
        <v>5011</v>
      </c>
      <c r="E124" s="160">
        <v>1447</v>
      </c>
      <c r="F124" s="160">
        <v>4158</v>
      </c>
      <c r="G124" s="160">
        <v>5703</v>
      </c>
      <c r="H124" s="160">
        <v>6832</v>
      </c>
      <c r="I124" s="160">
        <v>7311</v>
      </c>
      <c r="J124" s="175">
        <f>IFERROR(I124/H124-1,"-")</f>
        <v>7.0111241217798659E-2</v>
      </c>
      <c r="K124" s="159">
        <f t="shared" si="37"/>
        <v>479</v>
      </c>
      <c r="L124" s="161">
        <f t="shared" si="36"/>
        <v>1.4072334610128386E-2</v>
      </c>
    </row>
    <row r="125" spans="1:12" x14ac:dyDescent="0.25">
      <c r="A125" s="1"/>
      <c r="B125" s="155" t="s">
        <v>107</v>
      </c>
      <c r="C125" s="156">
        <v>12521</v>
      </c>
      <c r="D125" s="156">
        <v>11755</v>
      </c>
      <c r="E125" s="156">
        <v>2278</v>
      </c>
      <c r="F125" s="156">
        <v>8453</v>
      </c>
      <c r="G125" s="156">
        <v>14203</v>
      </c>
      <c r="H125" s="156">
        <v>13154</v>
      </c>
      <c r="I125" s="156">
        <v>13758</v>
      </c>
      <c r="J125" s="174">
        <f>IFERROR(I125/H125-1,"-")</f>
        <v>4.5917591607115726E-2</v>
      </c>
      <c r="K125" s="155">
        <f t="shared" si="37"/>
        <v>604</v>
      </c>
      <c r="L125" s="157">
        <f t="shared" si="36"/>
        <v>2.6481627624968723E-2</v>
      </c>
    </row>
    <row r="126" spans="1:12" s="56" customFormat="1" x14ac:dyDescent="0.25">
      <c r="B126" s="159" t="s">
        <v>110</v>
      </c>
      <c r="C126" s="160">
        <v>1454</v>
      </c>
      <c r="D126" s="160">
        <v>1415</v>
      </c>
      <c r="E126" s="160">
        <v>62</v>
      </c>
      <c r="F126" s="160">
        <v>888</v>
      </c>
      <c r="G126" s="160">
        <v>1807</v>
      </c>
      <c r="H126" s="160">
        <v>1694</v>
      </c>
      <c r="I126" s="160">
        <v>1732</v>
      </c>
      <c r="J126" s="175">
        <f t="shared" ref="J126:J133" si="38">IFERROR(I126/H126-1,"-")</f>
        <v>2.2432113341204207E-2</v>
      </c>
      <c r="K126" s="159">
        <f t="shared" si="37"/>
        <v>38</v>
      </c>
      <c r="L126" s="161">
        <f t="shared" si="36"/>
        <v>3.3337824572209499E-3</v>
      </c>
    </row>
    <row r="127" spans="1:12" s="56" customFormat="1" x14ac:dyDescent="0.25">
      <c r="B127" s="159" t="s">
        <v>113</v>
      </c>
      <c r="C127" s="160">
        <v>1747</v>
      </c>
      <c r="D127" s="160">
        <v>1459</v>
      </c>
      <c r="E127" s="160">
        <v>253</v>
      </c>
      <c r="F127" s="160">
        <v>1147</v>
      </c>
      <c r="G127" s="160">
        <v>2380</v>
      </c>
      <c r="H127" s="160">
        <v>2202</v>
      </c>
      <c r="I127" s="160">
        <v>2567</v>
      </c>
      <c r="J127" s="175">
        <f t="shared" si="38"/>
        <v>0.16575840145322429</v>
      </c>
      <c r="K127" s="159">
        <f t="shared" si="37"/>
        <v>365</v>
      </c>
      <c r="L127" s="161">
        <f t="shared" si="36"/>
        <v>4.941004369333821E-3</v>
      </c>
    </row>
    <row r="128" spans="1:12" x14ac:dyDescent="0.25">
      <c r="A128" s="1"/>
      <c r="B128" s="159" t="s">
        <v>116</v>
      </c>
      <c r="C128" s="160">
        <v>720</v>
      </c>
      <c r="D128" s="160">
        <v>740</v>
      </c>
      <c r="E128" s="160">
        <v>280</v>
      </c>
      <c r="F128" s="160">
        <v>739</v>
      </c>
      <c r="G128" s="160">
        <v>1130</v>
      </c>
      <c r="H128" s="160">
        <v>952</v>
      </c>
      <c r="I128" s="160">
        <v>934</v>
      </c>
      <c r="J128" s="175">
        <f t="shared" si="38"/>
        <v>-1.8907563025210128E-2</v>
      </c>
      <c r="K128" s="159">
        <f t="shared" si="37"/>
        <v>-18</v>
      </c>
      <c r="L128" s="161">
        <f t="shared" si="36"/>
        <v>1.7977787615729602E-3</v>
      </c>
    </row>
    <row r="129" spans="1:12" x14ac:dyDescent="0.25">
      <c r="A129" s="1"/>
      <c r="B129" s="159" t="s">
        <v>123</v>
      </c>
      <c r="C129" s="160">
        <v>274</v>
      </c>
      <c r="D129" s="160">
        <v>249</v>
      </c>
      <c r="E129" s="160">
        <v>41</v>
      </c>
      <c r="F129" s="160">
        <v>301</v>
      </c>
      <c r="G129" s="160">
        <v>330</v>
      </c>
      <c r="H129" s="160">
        <v>309</v>
      </c>
      <c r="I129" s="160">
        <v>418</v>
      </c>
      <c r="J129" s="175">
        <f t="shared" si="38"/>
        <v>0.35275080906148859</v>
      </c>
      <c r="K129" s="159">
        <f t="shared" si="37"/>
        <v>109</v>
      </c>
      <c r="L129" s="161">
        <f t="shared" si="36"/>
        <v>8.0457336438704218E-4</v>
      </c>
    </row>
    <row r="130" spans="1:12" x14ac:dyDescent="0.25">
      <c r="A130" s="1"/>
      <c r="B130" s="159" t="s">
        <v>119</v>
      </c>
      <c r="C130" s="160">
        <v>158</v>
      </c>
      <c r="D130" s="160">
        <v>229</v>
      </c>
      <c r="E130" s="160">
        <v>48</v>
      </c>
      <c r="F130" s="160">
        <v>190</v>
      </c>
      <c r="G130" s="160">
        <v>257</v>
      </c>
      <c r="H130" s="160">
        <v>300</v>
      </c>
      <c r="I130" s="160">
        <v>355</v>
      </c>
      <c r="J130" s="175">
        <f t="shared" si="38"/>
        <v>0.18333333333333335</v>
      </c>
      <c r="K130" s="159">
        <f t="shared" si="37"/>
        <v>55</v>
      </c>
      <c r="L130" s="161">
        <f t="shared" si="36"/>
        <v>6.8330991473062187E-4</v>
      </c>
    </row>
    <row r="131" spans="1:12" x14ac:dyDescent="0.25">
      <c r="A131" s="1"/>
      <c r="B131" s="159" t="s">
        <v>128</v>
      </c>
      <c r="C131" s="160">
        <v>309</v>
      </c>
      <c r="D131" s="160">
        <v>324</v>
      </c>
      <c r="E131" s="160">
        <v>2</v>
      </c>
      <c r="F131" s="160">
        <v>194</v>
      </c>
      <c r="G131" s="160">
        <v>205</v>
      </c>
      <c r="H131" s="160">
        <v>296</v>
      </c>
      <c r="I131" s="160">
        <v>223</v>
      </c>
      <c r="J131" s="175">
        <f t="shared" si="38"/>
        <v>-0.2466216216216216</v>
      </c>
      <c r="K131" s="159">
        <f t="shared" si="37"/>
        <v>-73</v>
      </c>
      <c r="L131" s="161">
        <f t="shared" si="36"/>
        <v>4.2923411545050334E-4</v>
      </c>
    </row>
    <row r="132" spans="1:12" x14ac:dyDescent="0.25">
      <c r="A132" s="158" t="s">
        <v>144</v>
      </c>
      <c r="B132" s="159" t="s">
        <v>131</v>
      </c>
      <c r="C132" s="160">
        <v>453</v>
      </c>
      <c r="D132" s="160">
        <v>415</v>
      </c>
      <c r="E132" s="160">
        <v>24</v>
      </c>
      <c r="F132" s="160">
        <v>296</v>
      </c>
      <c r="G132" s="160">
        <v>485</v>
      </c>
      <c r="H132" s="160">
        <v>417</v>
      </c>
      <c r="I132" s="160">
        <v>459</v>
      </c>
      <c r="J132" s="175">
        <f t="shared" si="38"/>
        <v>0.10071942446043169</v>
      </c>
      <c r="K132" s="159">
        <f t="shared" si="37"/>
        <v>42</v>
      </c>
      <c r="L132" s="161">
        <f t="shared" si="36"/>
        <v>8.834908474967759E-4</v>
      </c>
    </row>
    <row r="133" spans="1:12" x14ac:dyDescent="0.25">
      <c r="A133" s="163" t="s">
        <v>145</v>
      </c>
      <c r="B133" s="164" t="s">
        <v>145</v>
      </c>
      <c r="C133" s="165">
        <f t="shared" ref="C133:I133" si="39">C125-SUM(C126:C132)</f>
        <v>7406</v>
      </c>
      <c r="D133" s="165">
        <f t="shared" si="39"/>
        <v>6924</v>
      </c>
      <c r="E133" s="165">
        <f t="shared" si="39"/>
        <v>1568</v>
      </c>
      <c r="F133" s="165">
        <f t="shared" si="39"/>
        <v>4698</v>
      </c>
      <c r="G133" s="165">
        <f t="shared" si="39"/>
        <v>7609</v>
      </c>
      <c r="H133" s="165">
        <f t="shared" si="39"/>
        <v>6984</v>
      </c>
      <c r="I133" s="165">
        <f t="shared" si="39"/>
        <v>7070</v>
      </c>
      <c r="J133" s="176">
        <f t="shared" si="38"/>
        <v>1.2313860252004538E-2</v>
      </c>
      <c r="K133" s="164">
        <f>I133-H133</f>
        <v>86</v>
      </c>
      <c r="L133" s="166">
        <f t="shared" si="36"/>
        <v>1.3608453794776048E-2</v>
      </c>
    </row>
    <row r="134" spans="1:12" x14ac:dyDescent="0.25">
      <c r="A134" s="1"/>
      <c r="B134" s="151" t="s">
        <v>52</v>
      </c>
      <c r="C134" s="149"/>
      <c r="D134" s="149"/>
      <c r="E134" s="149"/>
      <c r="F134" s="149"/>
      <c r="G134" s="149"/>
      <c r="H134" s="149"/>
      <c r="I134" s="149"/>
      <c r="J134" s="150"/>
      <c r="K134" s="150"/>
      <c r="L134" s="149"/>
    </row>
    <row r="135" spans="1:12" x14ac:dyDescent="0.25">
      <c r="A135" s="1"/>
      <c r="B135" s="152" t="s">
        <v>68</v>
      </c>
      <c r="C135" s="172">
        <v>23685</v>
      </c>
      <c r="D135" s="172">
        <v>25133</v>
      </c>
      <c r="E135" s="172">
        <v>7206</v>
      </c>
      <c r="F135" s="172">
        <v>20125</v>
      </c>
      <c r="G135" s="172">
        <v>27531</v>
      </c>
      <c r="H135" s="172">
        <v>27956</v>
      </c>
      <c r="I135" s="172">
        <v>27900</v>
      </c>
      <c r="J135" s="173">
        <f>IFERROR(I135/H135-1,"-")</f>
        <v>-2.0031478036914852E-3</v>
      </c>
      <c r="K135" s="172">
        <f>I135-H135</f>
        <v>-56</v>
      </c>
      <c r="L135" s="173">
        <f t="shared" ref="L135:L147" si="40">I135/I$9</f>
        <v>5.3702384847843246E-2</v>
      </c>
    </row>
    <row r="136" spans="1:12" x14ac:dyDescent="0.25">
      <c r="A136" s="1" t="s">
        <v>96</v>
      </c>
      <c r="B136" s="155" t="s">
        <v>97</v>
      </c>
      <c r="C136" s="156">
        <v>1832</v>
      </c>
      <c r="D136" s="156">
        <v>989</v>
      </c>
      <c r="E136" s="156">
        <v>3526</v>
      </c>
      <c r="F136" s="156">
        <v>1079</v>
      </c>
      <c r="G136" s="156">
        <v>1985</v>
      </c>
      <c r="H136" s="156">
        <v>1286</v>
      </c>
      <c r="I136" s="156">
        <v>1133</v>
      </c>
      <c r="J136" s="174">
        <f>IFERROR(I136/H136-1,"-")</f>
        <v>-0.11897356143079318</v>
      </c>
      <c r="K136" s="155">
        <f t="shared" ref="K136:K146" si="41">I136-H136</f>
        <v>-153</v>
      </c>
      <c r="L136" s="157">
        <f t="shared" si="40"/>
        <v>2.1808172771543509E-3</v>
      </c>
    </row>
    <row r="137" spans="1:12" x14ac:dyDescent="0.25">
      <c r="A137" s="158" t="s">
        <v>103</v>
      </c>
      <c r="B137" s="159" t="s">
        <v>103</v>
      </c>
      <c r="C137" s="160">
        <v>782</v>
      </c>
      <c r="D137" s="160">
        <v>547</v>
      </c>
      <c r="E137" s="160">
        <v>2995</v>
      </c>
      <c r="F137" s="160">
        <v>304</v>
      </c>
      <c r="G137" s="160">
        <v>1119</v>
      </c>
      <c r="H137" s="160">
        <v>616</v>
      </c>
      <c r="I137" s="160">
        <v>274</v>
      </c>
      <c r="J137" s="175">
        <f>IFERROR(I137/H137-1,"-")</f>
        <v>-0.55519480519480524</v>
      </c>
      <c r="K137" s="159">
        <f t="shared" si="41"/>
        <v>-342</v>
      </c>
      <c r="L137" s="161">
        <f t="shared" si="40"/>
        <v>5.2739976517236732E-4</v>
      </c>
    </row>
    <row r="138" spans="1:12" x14ac:dyDescent="0.25">
      <c r="A138" s="158" t="s">
        <v>100</v>
      </c>
      <c r="B138" s="159" t="s">
        <v>100</v>
      </c>
      <c r="C138" s="160">
        <v>1050</v>
      </c>
      <c r="D138" s="160">
        <v>442</v>
      </c>
      <c r="E138" s="160">
        <v>531</v>
      </c>
      <c r="F138" s="160">
        <v>775</v>
      </c>
      <c r="G138" s="160">
        <v>866</v>
      </c>
      <c r="H138" s="160">
        <v>670</v>
      </c>
      <c r="I138" s="160">
        <v>859</v>
      </c>
      <c r="J138" s="175">
        <f>IFERROR(I138/H138-1,"-")</f>
        <v>0.28208955223880605</v>
      </c>
      <c r="K138" s="159">
        <f t="shared" si="41"/>
        <v>189</v>
      </c>
      <c r="L138" s="161">
        <f t="shared" si="40"/>
        <v>1.6534175119819836E-3</v>
      </c>
    </row>
    <row r="139" spans="1:12" x14ac:dyDescent="0.25">
      <c r="A139" s="1"/>
      <c r="B139" s="155" t="s">
        <v>107</v>
      </c>
      <c r="C139" s="156">
        <v>21853</v>
      </c>
      <c r="D139" s="156">
        <v>24144</v>
      </c>
      <c r="E139" s="156">
        <v>3680</v>
      </c>
      <c r="F139" s="156">
        <v>19046</v>
      </c>
      <c r="G139" s="156">
        <v>25546</v>
      </c>
      <c r="H139" s="156">
        <v>26670</v>
      </c>
      <c r="I139" s="156">
        <v>26767</v>
      </c>
      <c r="J139" s="174">
        <f>IFERROR(I139/H139-1,"-")</f>
        <v>3.6370453693288507E-3</v>
      </c>
      <c r="K139" s="155">
        <f t="shared" si="41"/>
        <v>97</v>
      </c>
      <c r="L139" s="157">
        <f t="shared" si="40"/>
        <v>5.1521567570688889E-2</v>
      </c>
    </row>
    <row r="140" spans="1:12" s="56" customFormat="1" x14ac:dyDescent="0.25">
      <c r="B140" s="159" t="s">
        <v>110</v>
      </c>
      <c r="C140" s="160">
        <v>9815</v>
      </c>
      <c r="D140" s="160">
        <v>10794</v>
      </c>
      <c r="E140" s="160">
        <v>220</v>
      </c>
      <c r="F140" s="160">
        <v>6035</v>
      </c>
      <c r="G140" s="160">
        <v>9672</v>
      </c>
      <c r="H140" s="160">
        <v>10545</v>
      </c>
      <c r="I140" s="160">
        <v>11194</v>
      </c>
      <c r="J140" s="175">
        <f t="shared" ref="J140:J147" si="42">IFERROR(I140/H140-1,"-")</f>
        <v>6.1545756282598285E-2</v>
      </c>
      <c r="K140" s="159">
        <f t="shared" si="41"/>
        <v>649</v>
      </c>
      <c r="L140" s="161">
        <f t="shared" si="40"/>
        <v>2.1546397705618541E-2</v>
      </c>
    </row>
    <row r="141" spans="1:12" s="56" customFormat="1" x14ac:dyDescent="0.25">
      <c r="B141" s="159" t="s">
        <v>113</v>
      </c>
      <c r="C141" s="160">
        <v>1332</v>
      </c>
      <c r="D141" s="160">
        <v>1712</v>
      </c>
      <c r="E141" s="160">
        <v>323</v>
      </c>
      <c r="F141" s="160">
        <v>1451</v>
      </c>
      <c r="G141" s="160">
        <v>2061</v>
      </c>
      <c r="H141" s="160">
        <v>2099</v>
      </c>
      <c r="I141" s="160">
        <v>2221</v>
      </c>
      <c r="J141" s="175">
        <f t="shared" si="42"/>
        <v>5.8122915674130526E-2</v>
      </c>
      <c r="K141" s="159">
        <f t="shared" si="41"/>
        <v>122</v>
      </c>
      <c r="L141" s="161">
        <f t="shared" si="40"/>
        <v>4.2750178045541159E-3</v>
      </c>
    </row>
    <row r="142" spans="1:12" x14ac:dyDescent="0.25">
      <c r="A142" s="1"/>
      <c r="B142" s="159" t="s">
        <v>116</v>
      </c>
      <c r="C142" s="160">
        <v>1541</v>
      </c>
      <c r="D142" s="160">
        <v>1593</v>
      </c>
      <c r="E142" s="160">
        <v>1209</v>
      </c>
      <c r="F142" s="160">
        <v>1664</v>
      </c>
      <c r="G142" s="160">
        <v>1864</v>
      </c>
      <c r="H142" s="160">
        <v>2004</v>
      </c>
      <c r="I142" s="160">
        <v>1880</v>
      </c>
      <c r="J142" s="175">
        <f t="shared" si="42"/>
        <v>-6.187624750498999E-2</v>
      </c>
      <c r="K142" s="159">
        <f t="shared" si="41"/>
        <v>-124</v>
      </c>
      <c r="L142" s="161">
        <f t="shared" si="40"/>
        <v>3.6186553230804766E-3</v>
      </c>
    </row>
    <row r="143" spans="1:12" x14ac:dyDescent="0.25">
      <c r="A143" s="1"/>
      <c r="B143" s="159" t="s">
        <v>123</v>
      </c>
      <c r="C143" s="160">
        <v>358</v>
      </c>
      <c r="D143" s="160">
        <v>377</v>
      </c>
      <c r="E143" s="160">
        <v>58</v>
      </c>
      <c r="F143" s="160">
        <v>1123</v>
      </c>
      <c r="G143" s="160">
        <v>840</v>
      </c>
      <c r="H143" s="160">
        <v>702</v>
      </c>
      <c r="I143" s="160">
        <v>606</v>
      </c>
      <c r="J143" s="175">
        <f t="shared" si="42"/>
        <v>-0.13675213675213671</v>
      </c>
      <c r="K143" s="159">
        <f t="shared" si="41"/>
        <v>-96</v>
      </c>
      <c r="L143" s="161">
        <f t="shared" si="40"/>
        <v>1.1664388966950898E-3</v>
      </c>
    </row>
    <row r="144" spans="1:12" x14ac:dyDescent="0.25">
      <c r="A144" s="1"/>
      <c r="B144" s="159" t="s">
        <v>119</v>
      </c>
      <c r="C144" s="160">
        <v>407</v>
      </c>
      <c r="D144" s="160">
        <v>403</v>
      </c>
      <c r="E144" s="160">
        <v>188</v>
      </c>
      <c r="F144" s="160">
        <v>656</v>
      </c>
      <c r="G144" s="160">
        <v>468</v>
      </c>
      <c r="H144" s="160">
        <v>494</v>
      </c>
      <c r="I144" s="160">
        <v>433</v>
      </c>
      <c r="J144" s="175">
        <f t="shared" si="42"/>
        <v>-0.12348178137651822</v>
      </c>
      <c r="K144" s="159">
        <f t="shared" si="41"/>
        <v>-61</v>
      </c>
      <c r="L144" s="161">
        <f t="shared" si="40"/>
        <v>8.3344561430523747E-4</v>
      </c>
    </row>
    <row r="145" spans="1:12" x14ac:dyDescent="0.25">
      <c r="A145" s="1"/>
      <c r="B145" s="159" t="s">
        <v>128</v>
      </c>
      <c r="C145" s="160">
        <v>486</v>
      </c>
      <c r="D145" s="160">
        <v>699</v>
      </c>
      <c r="E145" s="160">
        <v>18</v>
      </c>
      <c r="F145" s="160">
        <v>674</v>
      </c>
      <c r="G145" s="160">
        <v>960</v>
      </c>
      <c r="H145" s="160">
        <v>734</v>
      </c>
      <c r="I145" s="160">
        <v>755</v>
      </c>
      <c r="J145" s="175">
        <f t="shared" si="42"/>
        <v>2.8610354223433276E-2</v>
      </c>
      <c r="K145" s="159">
        <f t="shared" si="41"/>
        <v>21</v>
      </c>
      <c r="L145" s="161">
        <f t="shared" si="40"/>
        <v>1.4532365792158297E-3</v>
      </c>
    </row>
    <row r="146" spans="1:12" x14ac:dyDescent="0.25">
      <c r="A146" s="158" t="s">
        <v>144</v>
      </c>
      <c r="B146" s="159" t="s">
        <v>131</v>
      </c>
      <c r="C146" s="160">
        <v>1888</v>
      </c>
      <c r="D146" s="160">
        <v>1550</v>
      </c>
      <c r="E146" s="160">
        <v>20</v>
      </c>
      <c r="F146" s="160">
        <v>285</v>
      </c>
      <c r="G146" s="160">
        <v>615</v>
      </c>
      <c r="H146" s="160">
        <v>557</v>
      </c>
      <c r="I146" s="160">
        <v>441</v>
      </c>
      <c r="J146" s="175">
        <f t="shared" si="42"/>
        <v>-0.20825852782764809</v>
      </c>
      <c r="K146" s="159">
        <f t="shared" si="41"/>
        <v>-116</v>
      </c>
      <c r="L146" s="161">
        <f t="shared" si="40"/>
        <v>8.4884414759494155E-4</v>
      </c>
    </row>
    <row r="147" spans="1:12" x14ac:dyDescent="0.25">
      <c r="A147" s="163" t="s">
        <v>145</v>
      </c>
      <c r="B147" s="164" t="s">
        <v>145</v>
      </c>
      <c r="C147" s="165">
        <f t="shared" ref="C147:I147" si="43">C139-SUM(C140:C146)</f>
        <v>6026</v>
      </c>
      <c r="D147" s="165">
        <f t="shared" si="43"/>
        <v>7016</v>
      </c>
      <c r="E147" s="165">
        <f t="shared" si="43"/>
        <v>1644</v>
      </c>
      <c r="F147" s="165">
        <f t="shared" si="43"/>
        <v>7158</v>
      </c>
      <c r="G147" s="165">
        <f t="shared" si="43"/>
        <v>9066</v>
      </c>
      <c r="H147" s="165">
        <f t="shared" si="43"/>
        <v>9535</v>
      </c>
      <c r="I147" s="165">
        <f t="shared" si="43"/>
        <v>9237</v>
      </c>
      <c r="J147" s="176">
        <f t="shared" si="42"/>
        <v>-3.1253277399056145E-2</v>
      </c>
      <c r="K147" s="164">
        <f>I147-H147</f>
        <v>-298</v>
      </c>
      <c r="L147" s="166">
        <f t="shared" si="40"/>
        <v>1.7779531499624662E-2</v>
      </c>
    </row>
    <row r="148" spans="1:12" x14ac:dyDescent="0.25">
      <c r="A148" s="1"/>
      <c r="B148" s="151" t="s">
        <v>53</v>
      </c>
      <c r="C148" s="149"/>
      <c r="D148" s="149"/>
      <c r="E148" s="149"/>
      <c r="F148" s="149"/>
      <c r="G148" s="149"/>
      <c r="H148" s="149"/>
      <c r="I148" s="149"/>
      <c r="J148" s="150"/>
      <c r="K148" s="150"/>
      <c r="L148" s="149"/>
    </row>
    <row r="149" spans="1:12" x14ac:dyDescent="0.25">
      <c r="A149" s="1"/>
      <c r="B149" s="152" t="s">
        <v>68</v>
      </c>
      <c r="C149" s="172">
        <v>12872</v>
      </c>
      <c r="D149" s="172">
        <v>10953</v>
      </c>
      <c r="E149" s="172">
        <v>2436</v>
      </c>
      <c r="F149" s="172">
        <v>8965</v>
      </c>
      <c r="G149" s="172">
        <v>12104</v>
      </c>
      <c r="H149" s="172">
        <v>12756</v>
      </c>
      <c r="I149" s="172">
        <v>11758</v>
      </c>
      <c r="J149" s="173">
        <f>IFERROR(I149/H149-1,"-")</f>
        <v>-7.823769206647857E-2</v>
      </c>
      <c r="K149" s="172">
        <f>I149-H149</f>
        <v>-998</v>
      </c>
      <c r="L149" s="173">
        <f t="shared" ref="L149:L161" si="44">I149/I$9</f>
        <v>2.2631994302542684E-2</v>
      </c>
    </row>
    <row r="150" spans="1:12" x14ac:dyDescent="0.25">
      <c r="A150" s="1" t="s">
        <v>96</v>
      </c>
      <c r="B150" s="155" t="s">
        <v>97</v>
      </c>
      <c r="C150" s="156">
        <v>4104</v>
      </c>
      <c r="D150" s="156">
        <v>2804</v>
      </c>
      <c r="E150" s="156">
        <v>1575</v>
      </c>
      <c r="F150" s="156">
        <v>3499</v>
      </c>
      <c r="G150" s="156">
        <v>4560</v>
      </c>
      <c r="H150" s="156">
        <v>4385</v>
      </c>
      <c r="I150" s="156">
        <v>3588</v>
      </c>
      <c r="J150" s="174">
        <f>IFERROR(I150/H150-1,"-")</f>
        <v>-0.18175598631698975</v>
      </c>
      <c r="K150" s="155">
        <f t="shared" ref="K150:K160" si="45">I150-H150</f>
        <v>-797</v>
      </c>
      <c r="L150" s="157">
        <f t="shared" si="44"/>
        <v>6.906242180432314E-3</v>
      </c>
    </row>
    <row r="151" spans="1:12" x14ac:dyDescent="0.25">
      <c r="A151" s="158" t="s">
        <v>103</v>
      </c>
      <c r="B151" s="159" t="s">
        <v>103</v>
      </c>
      <c r="C151" s="160">
        <v>2263</v>
      </c>
      <c r="D151" s="160">
        <v>670</v>
      </c>
      <c r="E151" s="160">
        <v>1307</v>
      </c>
      <c r="F151" s="160">
        <v>2617</v>
      </c>
      <c r="G151" s="160">
        <v>3150</v>
      </c>
      <c r="H151" s="160">
        <v>3357</v>
      </c>
      <c r="I151" s="160">
        <v>2449</v>
      </c>
      <c r="J151" s="175">
        <f>IFERROR(I151/H151-1,"-")</f>
        <v>-0.27047959487637774</v>
      </c>
      <c r="K151" s="159">
        <f t="shared" si="45"/>
        <v>-908</v>
      </c>
      <c r="L151" s="161">
        <f t="shared" si="44"/>
        <v>4.7138760033106847E-3</v>
      </c>
    </row>
    <row r="152" spans="1:12" x14ac:dyDescent="0.25">
      <c r="A152" s="158" t="s">
        <v>100</v>
      </c>
      <c r="B152" s="159" t="s">
        <v>100</v>
      </c>
      <c r="C152" s="160">
        <v>1841</v>
      </c>
      <c r="D152" s="160">
        <v>2134</v>
      </c>
      <c r="E152" s="160">
        <v>268</v>
      </c>
      <c r="F152" s="160">
        <v>882</v>
      </c>
      <c r="G152" s="160">
        <v>1410</v>
      </c>
      <c r="H152" s="160">
        <v>1028</v>
      </c>
      <c r="I152" s="160">
        <v>1139</v>
      </c>
      <c r="J152" s="175">
        <f>IFERROR(I152/H152-1,"-")</f>
        <v>0.10797665369649811</v>
      </c>
      <c r="K152" s="159">
        <f t="shared" si="45"/>
        <v>111</v>
      </c>
      <c r="L152" s="161">
        <f t="shared" si="44"/>
        <v>2.1923661771216293E-3</v>
      </c>
    </row>
    <row r="153" spans="1:12" x14ac:dyDescent="0.25">
      <c r="A153" s="1"/>
      <c r="B153" s="155" t="s">
        <v>107</v>
      </c>
      <c r="C153" s="156">
        <v>8768</v>
      </c>
      <c r="D153" s="156">
        <v>8149</v>
      </c>
      <c r="E153" s="156">
        <v>861</v>
      </c>
      <c r="F153" s="156">
        <v>5466</v>
      </c>
      <c r="G153" s="156">
        <v>7544</v>
      </c>
      <c r="H153" s="156">
        <v>8371</v>
      </c>
      <c r="I153" s="156">
        <v>8170</v>
      </c>
      <c r="J153" s="174">
        <f>IFERROR(I153/H153-1,"-")</f>
        <v>-2.4011468163899208E-2</v>
      </c>
      <c r="K153" s="155">
        <f t="shared" si="45"/>
        <v>-201</v>
      </c>
      <c r="L153" s="157">
        <f t="shared" si="44"/>
        <v>1.572575212211037E-2</v>
      </c>
    </row>
    <row r="154" spans="1:12" s="56" customFormat="1" x14ac:dyDescent="0.25">
      <c r="B154" s="159" t="s">
        <v>110</v>
      </c>
      <c r="C154" s="160">
        <v>2615</v>
      </c>
      <c r="D154" s="160">
        <v>2413</v>
      </c>
      <c r="E154" s="160">
        <v>35</v>
      </c>
      <c r="F154" s="160">
        <v>1618</v>
      </c>
      <c r="G154" s="160">
        <v>2308</v>
      </c>
      <c r="H154" s="160">
        <v>2460</v>
      </c>
      <c r="I154" s="160">
        <v>1370</v>
      </c>
      <c r="J154" s="175">
        <f t="shared" ref="J154:J161" si="46">IFERROR(I154/H154-1,"-")</f>
        <v>-0.44308943089430897</v>
      </c>
      <c r="K154" s="159">
        <f t="shared" si="45"/>
        <v>-1090</v>
      </c>
      <c r="L154" s="161">
        <f t="shared" si="44"/>
        <v>2.6369988258618366E-3</v>
      </c>
    </row>
    <row r="155" spans="1:12" s="56" customFormat="1" x14ac:dyDescent="0.25">
      <c r="B155" s="159" t="s">
        <v>113</v>
      </c>
      <c r="C155" s="160">
        <v>2422</v>
      </c>
      <c r="D155" s="160">
        <v>2285</v>
      </c>
      <c r="E155" s="160">
        <v>249</v>
      </c>
      <c r="F155" s="160">
        <v>1405</v>
      </c>
      <c r="G155" s="160">
        <v>1734</v>
      </c>
      <c r="H155" s="160">
        <v>1727</v>
      </c>
      <c r="I155" s="160">
        <v>1721</v>
      </c>
      <c r="J155" s="175">
        <f t="shared" si="46"/>
        <v>-3.4742327735958201E-3</v>
      </c>
      <c r="K155" s="159">
        <f t="shared" si="45"/>
        <v>-6</v>
      </c>
      <c r="L155" s="161">
        <f t="shared" si="44"/>
        <v>3.3126094739476066E-3</v>
      </c>
    </row>
    <row r="156" spans="1:12" x14ac:dyDescent="0.25">
      <c r="A156" s="1"/>
      <c r="B156" s="159" t="s">
        <v>116</v>
      </c>
      <c r="C156" s="160">
        <v>967</v>
      </c>
      <c r="D156" s="160">
        <v>893</v>
      </c>
      <c r="E156" s="160">
        <v>201</v>
      </c>
      <c r="F156" s="160">
        <v>493</v>
      </c>
      <c r="G156" s="160">
        <v>985</v>
      </c>
      <c r="H156" s="160">
        <v>1082</v>
      </c>
      <c r="I156" s="160">
        <v>1673</v>
      </c>
      <c r="J156" s="175">
        <f t="shared" si="46"/>
        <v>0.54621072088724576</v>
      </c>
      <c r="K156" s="159">
        <f t="shared" si="45"/>
        <v>591</v>
      </c>
      <c r="L156" s="161">
        <f t="shared" si="44"/>
        <v>3.2202182742093817E-3</v>
      </c>
    </row>
    <row r="157" spans="1:12" x14ac:dyDescent="0.25">
      <c r="A157" s="1"/>
      <c r="B157" s="159" t="s">
        <v>123</v>
      </c>
      <c r="C157" s="160">
        <v>154</v>
      </c>
      <c r="D157" s="160">
        <v>225</v>
      </c>
      <c r="E157" s="160">
        <v>17</v>
      </c>
      <c r="F157" s="160">
        <v>171</v>
      </c>
      <c r="G157" s="160">
        <v>254</v>
      </c>
      <c r="H157" s="160">
        <v>334</v>
      </c>
      <c r="I157" s="160">
        <v>399</v>
      </c>
      <c r="J157" s="175">
        <f t="shared" si="46"/>
        <v>0.1946107784431137</v>
      </c>
      <c r="K157" s="159">
        <f t="shared" si="45"/>
        <v>65</v>
      </c>
      <c r="L157" s="161">
        <f t="shared" si="44"/>
        <v>7.6800184782399475E-4</v>
      </c>
    </row>
    <row r="158" spans="1:12" x14ac:dyDescent="0.25">
      <c r="A158" s="1"/>
      <c r="B158" s="159" t="s">
        <v>119</v>
      </c>
      <c r="C158" s="160">
        <v>352</v>
      </c>
      <c r="D158" s="160">
        <v>304</v>
      </c>
      <c r="E158" s="160">
        <v>29</v>
      </c>
      <c r="F158" s="160">
        <v>277</v>
      </c>
      <c r="G158" s="160">
        <v>359</v>
      </c>
      <c r="H158" s="160">
        <v>359</v>
      </c>
      <c r="I158" s="160">
        <v>411</v>
      </c>
      <c r="J158" s="175">
        <f t="shared" si="46"/>
        <v>0.14484679665738165</v>
      </c>
      <c r="K158" s="159">
        <f t="shared" si="45"/>
        <v>52</v>
      </c>
      <c r="L158" s="161">
        <f t="shared" si="44"/>
        <v>7.9109964775855098E-4</v>
      </c>
    </row>
    <row r="159" spans="1:12" x14ac:dyDescent="0.25">
      <c r="A159" s="1"/>
      <c r="B159" s="159" t="s">
        <v>128</v>
      </c>
      <c r="C159" s="160">
        <v>109</v>
      </c>
      <c r="D159" s="160">
        <v>218</v>
      </c>
      <c r="E159" s="160">
        <v>6</v>
      </c>
      <c r="F159" s="160">
        <v>117</v>
      </c>
      <c r="G159" s="160">
        <v>125</v>
      </c>
      <c r="H159" s="160">
        <v>148</v>
      </c>
      <c r="I159" s="160">
        <v>103</v>
      </c>
      <c r="J159" s="175">
        <f t="shared" si="46"/>
        <v>-0.30405405405405406</v>
      </c>
      <c r="K159" s="159">
        <f t="shared" si="45"/>
        <v>-45</v>
      </c>
      <c r="L159" s="161">
        <f t="shared" si="44"/>
        <v>1.9825611610494102E-4</v>
      </c>
    </row>
    <row r="160" spans="1:12" x14ac:dyDescent="0.25">
      <c r="A160" s="158" t="s">
        <v>144</v>
      </c>
      <c r="B160" s="159" t="s">
        <v>131</v>
      </c>
      <c r="C160" s="160">
        <v>181</v>
      </c>
      <c r="D160" s="160">
        <v>212</v>
      </c>
      <c r="E160" s="160">
        <v>10</v>
      </c>
      <c r="F160" s="160">
        <v>178</v>
      </c>
      <c r="G160" s="160">
        <v>225</v>
      </c>
      <c r="H160" s="160">
        <v>226</v>
      </c>
      <c r="I160" s="160">
        <v>166</v>
      </c>
      <c r="J160" s="175">
        <f t="shared" si="46"/>
        <v>-0.26548672566371678</v>
      </c>
      <c r="K160" s="159">
        <f t="shared" si="45"/>
        <v>-60</v>
      </c>
      <c r="L160" s="161">
        <f t="shared" si="44"/>
        <v>3.1951956576136125E-4</v>
      </c>
    </row>
    <row r="161" spans="1:12" x14ac:dyDescent="0.25">
      <c r="A161" s="163" t="s">
        <v>145</v>
      </c>
      <c r="B161" s="164" t="s">
        <v>145</v>
      </c>
      <c r="C161" s="165">
        <f t="shared" ref="C161:I161" si="47">C153-SUM(C154:C160)</f>
        <v>1968</v>
      </c>
      <c r="D161" s="165">
        <f t="shared" si="47"/>
        <v>1599</v>
      </c>
      <c r="E161" s="165">
        <f t="shared" si="47"/>
        <v>314</v>
      </c>
      <c r="F161" s="165">
        <f t="shared" si="47"/>
        <v>1207</v>
      </c>
      <c r="G161" s="165">
        <f t="shared" si="47"/>
        <v>1554</v>
      </c>
      <c r="H161" s="165">
        <f t="shared" si="47"/>
        <v>2035</v>
      </c>
      <c r="I161" s="165">
        <f t="shared" si="47"/>
        <v>2327</v>
      </c>
      <c r="J161" s="176">
        <f t="shared" si="46"/>
        <v>0.14348894348894348</v>
      </c>
      <c r="K161" s="164">
        <f>I161-H161</f>
        <v>292</v>
      </c>
      <c r="L161" s="166">
        <f t="shared" si="44"/>
        <v>4.4790483706426965E-3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FE0D-2FEF-4BFE-A42E-E14E77FC8EAA}">
  <sheetPr codeName="Hoja23"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FECE-51C5-4113-B65A-EA511B56D3FD}">
  <sheetPr codeName="Hoja27"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4" t="s">
        <v>266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86" t="s">
        <v>68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5" ht="22.5" thickTop="1" thickBot="1" x14ac:dyDescent="0.3">
      <c r="B7" s="109"/>
      <c r="C7" s="288">
        <f t="shared" ref="C7" si="0">E7-1</f>
        <v>2020</v>
      </c>
      <c r="D7" s="289"/>
      <c r="E7" s="290">
        <f t="shared" ref="E7" si="1">G7-1</f>
        <v>2021</v>
      </c>
      <c r="F7" s="289"/>
      <c r="G7" s="290">
        <f t="shared" ref="G7" si="2">I7-1</f>
        <v>2022</v>
      </c>
      <c r="H7" s="289"/>
      <c r="I7" s="290">
        <f t="shared" ref="I7" si="3">K7-1</f>
        <v>2023</v>
      </c>
      <c r="J7" s="289"/>
      <c r="K7" s="290">
        <f>M7-1</f>
        <v>2024</v>
      </c>
      <c r="L7" s="289"/>
      <c r="M7" s="290">
        <v>2025</v>
      </c>
      <c r="N7" s="291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",RIGHT(E7,2),"/",RIGHT(C7,2))</f>
        <v>var 21/20</v>
      </c>
      <c r="G8" s="113" t="s">
        <v>69</v>
      </c>
      <c r="H8" s="112" t="str">
        <f>CONCATENATE("var ",RIGHT(G7,2),"/",RIGHT(E7,2))</f>
        <v>var 22/21</v>
      </c>
      <c r="I8" s="113" t="s">
        <v>69</v>
      </c>
      <c r="J8" s="112" t="str">
        <f>CONCATENATE("var ",RIGHT(I7,2),"/",RIGHT(G7,2))</f>
        <v>var 23/22</v>
      </c>
      <c r="K8" s="113" t="s">
        <v>69</v>
      </c>
      <c r="L8" s="112" t="str">
        <f>CONCATENATE("var ",RIGHT(K7,2),"/",RIGHT(I7,2))</f>
        <v>var 24/23</v>
      </c>
      <c r="M8" s="113" t="s">
        <v>69</v>
      </c>
      <c r="N8" s="112" t="str">
        <f>CONCATENATE("var ",RIGHT(M7,2),"/",RIGHT(K7,2))</f>
        <v>var 25/24</v>
      </c>
    </row>
    <row r="9" spans="1:15" x14ac:dyDescent="0.25">
      <c r="A9" s="1" t="s">
        <v>70</v>
      </c>
      <c r="B9" s="114" t="s">
        <v>71</v>
      </c>
      <c r="C9" s="115">
        <v>13603</v>
      </c>
      <c r="D9" s="116">
        <v>9.4456512993804864E-2</v>
      </c>
      <c r="E9" s="115">
        <v>2763</v>
      </c>
      <c r="F9" s="116">
        <f t="shared" ref="F9:F21" si="4">IFERROR(E9/C9-1,"-")</f>
        <v>-0.79688304050577075</v>
      </c>
      <c r="G9" s="115">
        <v>11400</v>
      </c>
      <c r="H9" s="116">
        <f t="shared" ref="H9:H21" si="5">IFERROR(G9/E9-1,"-")</f>
        <v>3.1259500542888166</v>
      </c>
      <c r="I9" s="115">
        <v>14353</v>
      </c>
      <c r="J9" s="116">
        <f t="shared" ref="J9:J21" si="6">IFERROR(I9/C9-1,"-")</f>
        <v>5.5134896713960213E-2</v>
      </c>
      <c r="K9" s="115">
        <v>14581</v>
      </c>
      <c r="L9" s="116">
        <f t="shared" ref="L9:L21" si="7">IFERROR(K9/I9-1,"-")</f>
        <v>1.5885180798439258E-2</v>
      </c>
      <c r="M9" s="115">
        <v>14255</v>
      </c>
      <c r="N9" s="116">
        <f>IFERROR(M9/K9-1,"-")</f>
        <v>-2.2357862972361309E-2</v>
      </c>
    </row>
    <row r="10" spans="1:15" x14ac:dyDescent="0.25">
      <c r="A10" s="1" t="s">
        <v>72</v>
      </c>
      <c r="B10" s="114" t="s">
        <v>73</v>
      </c>
      <c r="C10" s="115">
        <v>14342</v>
      </c>
      <c r="D10" s="116">
        <v>6.6081914814539511E-2</v>
      </c>
      <c r="E10" s="115">
        <v>3097</v>
      </c>
      <c r="F10" s="116">
        <f t="shared" si="4"/>
        <v>-0.78406080044624182</v>
      </c>
      <c r="G10" s="115">
        <v>11383</v>
      </c>
      <c r="H10" s="116">
        <f t="shared" si="5"/>
        <v>2.6754924120116241</v>
      </c>
      <c r="I10" s="115">
        <v>14251</v>
      </c>
      <c r="J10" s="116">
        <f t="shared" si="6"/>
        <v>-6.3450006972528561E-3</v>
      </c>
      <c r="K10" s="115">
        <v>15138</v>
      </c>
      <c r="L10" s="116">
        <f t="shared" si="7"/>
        <v>6.2241246228334823E-2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5714</v>
      </c>
      <c r="D11" s="116">
        <v>-0.58980617372577171</v>
      </c>
      <c r="E11" s="115">
        <v>4959</v>
      </c>
      <c r="F11" s="116">
        <f t="shared" si="4"/>
        <v>-0.13213160658032896</v>
      </c>
      <c r="G11" s="115">
        <v>12710</v>
      </c>
      <c r="H11" s="116">
        <f t="shared" si="5"/>
        <v>1.5630167372454125</v>
      </c>
      <c r="I11" s="115">
        <v>15603</v>
      </c>
      <c r="J11" s="116">
        <f t="shared" si="6"/>
        <v>1.7306615330766539</v>
      </c>
      <c r="K11" s="115">
        <v>15292</v>
      </c>
      <c r="L11" s="116">
        <f t="shared" si="7"/>
        <v>-1.9932064346599998E-2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4088</v>
      </c>
      <c r="F12" s="116" t="str">
        <f>IFERROR(E12/C12-1,"-")</f>
        <v>-</v>
      </c>
      <c r="G12" s="115">
        <v>12193</v>
      </c>
      <c r="H12" s="116">
        <f t="shared" si="5"/>
        <v>1.9826320939334638</v>
      </c>
      <c r="I12" s="115">
        <v>12703</v>
      </c>
      <c r="J12" s="116" t="str">
        <f t="shared" si="6"/>
        <v>-</v>
      </c>
      <c r="K12" s="115">
        <v>13439</v>
      </c>
      <c r="L12" s="116">
        <f t="shared" si="7"/>
        <v>5.793906951113903E-2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5644</v>
      </c>
      <c r="F13" s="116" t="str">
        <f t="shared" si="4"/>
        <v>-</v>
      </c>
      <c r="G13" s="115">
        <v>10085</v>
      </c>
      <c r="H13" s="116">
        <f t="shared" si="5"/>
        <v>0.78685329553508154</v>
      </c>
      <c r="I13" s="115">
        <v>12793</v>
      </c>
      <c r="J13" s="116" t="str">
        <f t="shared" si="6"/>
        <v>-</v>
      </c>
      <c r="K13" s="115">
        <v>12513</v>
      </c>
      <c r="L13" s="116">
        <f t="shared" si="7"/>
        <v>-2.1886969436410553E-2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5487</v>
      </c>
      <c r="F14" s="116" t="str">
        <f t="shared" si="4"/>
        <v>-</v>
      </c>
      <c r="G14" s="115">
        <v>11277</v>
      </c>
      <c r="H14" s="116">
        <f t="shared" si="5"/>
        <v>1.0552214324767633</v>
      </c>
      <c r="I14" s="115">
        <v>10373</v>
      </c>
      <c r="J14" s="116" t="str">
        <f t="shared" si="6"/>
        <v>-</v>
      </c>
      <c r="K14" s="115">
        <v>10115</v>
      </c>
      <c r="L14" s="116">
        <f t="shared" si="7"/>
        <v>-2.4872264532922017E-2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5672</v>
      </c>
      <c r="F15" s="116" t="str">
        <f t="shared" si="4"/>
        <v>-</v>
      </c>
      <c r="G15" s="115">
        <v>10710</v>
      </c>
      <c r="H15" s="116">
        <f t="shared" si="5"/>
        <v>0.8882228490832158</v>
      </c>
      <c r="I15" s="115">
        <v>9594</v>
      </c>
      <c r="J15" s="116" t="str">
        <f t="shared" si="6"/>
        <v>-</v>
      </c>
      <c r="K15" s="115">
        <v>10140</v>
      </c>
      <c r="L15" s="116">
        <f t="shared" si="7"/>
        <v>5.6910569105691033E-2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6941</v>
      </c>
      <c r="D16" s="116">
        <v>-0.24357018308631206</v>
      </c>
      <c r="E16" s="115">
        <v>8587</v>
      </c>
      <c r="F16" s="116">
        <f t="shared" si="4"/>
        <v>0.23714162224463342</v>
      </c>
      <c r="G16" s="115">
        <v>10270</v>
      </c>
      <c r="H16" s="116">
        <f t="shared" si="5"/>
        <v>0.19599394433445916</v>
      </c>
      <c r="I16" s="115">
        <v>11871</v>
      </c>
      <c r="J16" s="116">
        <f t="shared" si="6"/>
        <v>0.71027229505834888</v>
      </c>
      <c r="K16" s="115">
        <v>9259</v>
      </c>
      <c r="L16" s="116">
        <f t="shared" si="7"/>
        <v>-0.22003201078257939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3767</v>
      </c>
      <c r="D17" s="116">
        <v>-0.5293015119330251</v>
      </c>
      <c r="E17" s="115">
        <v>9600</v>
      </c>
      <c r="F17" s="116">
        <f t="shared" si="4"/>
        <v>1.5484470400849482</v>
      </c>
      <c r="G17" s="115">
        <v>10967</v>
      </c>
      <c r="H17" s="116">
        <f t="shared" si="5"/>
        <v>0.14239583333333328</v>
      </c>
      <c r="I17" s="115">
        <v>10606</v>
      </c>
      <c r="J17" s="116">
        <f t="shared" si="6"/>
        <v>1.8155030528271836</v>
      </c>
      <c r="K17" s="115">
        <v>11345</v>
      </c>
      <c r="L17" s="116">
        <f t="shared" si="7"/>
        <v>6.9677541014520061E-2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3603</v>
      </c>
      <c r="D18" s="116">
        <v>-0.66124482888303882</v>
      </c>
      <c r="E18" s="115">
        <v>10119</v>
      </c>
      <c r="F18" s="116">
        <f t="shared" si="4"/>
        <v>1.8084929225645294</v>
      </c>
      <c r="G18" s="115">
        <v>11595</v>
      </c>
      <c r="H18" s="116">
        <f t="shared" si="5"/>
        <v>0.14586421583160392</v>
      </c>
      <c r="I18" s="115">
        <v>11107</v>
      </c>
      <c r="J18" s="116">
        <f t="shared" si="6"/>
        <v>2.0827088537330001</v>
      </c>
      <c r="K18" s="115">
        <v>12187</v>
      </c>
      <c r="L18" s="116">
        <f t="shared" si="7"/>
        <v>9.7235977311605382E-2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3555</v>
      </c>
      <c r="D19" s="116">
        <v>-0.74897613331450352</v>
      </c>
      <c r="E19" s="115">
        <v>12186</v>
      </c>
      <c r="F19" s="116">
        <f t="shared" si="4"/>
        <v>2.4278481012658228</v>
      </c>
      <c r="G19" s="115">
        <v>13053</v>
      </c>
      <c r="H19" s="116">
        <f t="shared" si="5"/>
        <v>7.1147218119153033E-2</v>
      </c>
      <c r="I19" s="115">
        <v>13216</v>
      </c>
      <c r="J19" s="116">
        <f t="shared" si="6"/>
        <v>2.7175808720112515</v>
      </c>
      <c r="K19" s="115">
        <v>14972</v>
      </c>
      <c r="L19" s="116">
        <f t="shared" si="7"/>
        <v>0.13286924939467304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4049</v>
      </c>
      <c r="D20" s="116">
        <v>-0.68901689708141323</v>
      </c>
      <c r="E20" s="115">
        <v>11200</v>
      </c>
      <c r="F20" s="116">
        <f t="shared" si="4"/>
        <v>1.766115090145715</v>
      </c>
      <c r="G20" s="115">
        <v>12114</v>
      </c>
      <c r="H20" s="116">
        <f t="shared" si="5"/>
        <v>8.1607142857142767E-2</v>
      </c>
      <c r="I20" s="115">
        <v>11864</v>
      </c>
      <c r="J20" s="116">
        <f t="shared" si="6"/>
        <v>1.9301061990614965</v>
      </c>
      <c r="K20" s="115">
        <v>13319</v>
      </c>
      <c r="L20" s="116">
        <f t="shared" si="7"/>
        <v>0.12263991908293992</v>
      </c>
      <c r="M20" s="115"/>
      <c r="N20" s="116"/>
    </row>
    <row r="21" spans="1:15" ht="15.75" x14ac:dyDescent="0.25">
      <c r="A21" s="1" t="s">
        <v>0</v>
      </c>
      <c r="B21" s="117" t="s">
        <v>30</v>
      </c>
      <c r="C21" s="118">
        <v>59047</v>
      </c>
      <c r="D21" s="119">
        <v>-0.56623275494762204</v>
      </c>
      <c r="E21" s="118">
        <v>83402</v>
      </c>
      <c r="F21" s="119">
        <f t="shared" si="4"/>
        <v>0.41246803393906539</v>
      </c>
      <c r="G21" s="118">
        <v>137757</v>
      </c>
      <c r="H21" s="119">
        <f t="shared" si="5"/>
        <v>0.65172298026426234</v>
      </c>
      <c r="I21" s="118">
        <v>148334</v>
      </c>
      <c r="J21" s="119">
        <f t="shared" si="6"/>
        <v>1.512134401409047</v>
      </c>
      <c r="K21" s="118">
        <v>152300</v>
      </c>
      <c r="L21" s="119">
        <f t="shared" si="7"/>
        <v>2.6736958485579887E-2</v>
      </c>
      <c r="M21" s="118">
        <v>14255</v>
      </c>
      <c r="N21" s="119">
        <v>-2.2357862972361309E-2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0"/>
      <c r="K24" s="120"/>
      <c r="N24" s="79"/>
    </row>
    <row r="26" spans="1:15" ht="48.75" customHeight="1" thickBot="1" x14ac:dyDescent="0.3">
      <c r="B26" s="264" t="s">
        <v>267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86" t="s">
        <v>97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15" ht="22.5" thickTop="1" thickBot="1" x14ac:dyDescent="0.3">
      <c r="B29" s="109"/>
      <c r="C29" s="288">
        <f>$C$7</f>
        <v>2020</v>
      </c>
      <c r="D29" s="289"/>
      <c r="E29" s="290">
        <f>$E$7</f>
        <v>2021</v>
      </c>
      <c r="F29" s="289"/>
      <c r="G29" s="290">
        <f>$G$7</f>
        <v>2022</v>
      </c>
      <c r="H29" s="289"/>
      <c r="I29" s="290">
        <f>$I$7</f>
        <v>2023</v>
      </c>
      <c r="J29" s="289"/>
      <c r="K29" s="290">
        <f>$K$7</f>
        <v>2024</v>
      </c>
      <c r="L29" s="289"/>
      <c r="M29" s="290">
        <f>$M$7</f>
        <v>2025</v>
      </c>
      <c r="N29" s="291"/>
    </row>
    <row r="30" spans="1:15" ht="16.5" thickTop="1" thickBot="1" x14ac:dyDescent="0.3">
      <c r="B30" s="85"/>
      <c r="C30" s="111" t="s">
        <v>69</v>
      </c>
      <c r="D30" s="112" t="str">
        <f>CONCATENATE("var. ",RIGHT(C29,2),"/",RIGHT(C29-1,2))</f>
        <v>var. 20/19</v>
      </c>
      <c r="E30" s="113" t="s">
        <v>69</v>
      </c>
      <c r="F30" s="112" t="str">
        <f>CONCATENATE("var. ",RIGHT(E29,2),"/",RIGHT(E29-1,2))</f>
        <v>var. 21/20</v>
      </c>
      <c r="G30" s="113" t="s">
        <v>69</v>
      </c>
      <c r="H30" s="112" t="str">
        <f>CONCATENATE("var. ",RIGHT(G29,2),"/",RIGHT(G29-1,2))</f>
        <v>var. 22/21</v>
      </c>
      <c r="I30" s="113" t="s">
        <v>69</v>
      </c>
      <c r="J30" s="112" t="s">
        <v>245</v>
      </c>
      <c r="K30" s="113" t="s">
        <v>69</v>
      </c>
      <c r="L30" s="112" t="s">
        <v>246</v>
      </c>
      <c r="M30" s="113" t="s">
        <v>69</v>
      </c>
      <c r="N30" s="112" t="s">
        <v>268</v>
      </c>
    </row>
    <row r="31" spans="1:15" x14ac:dyDescent="0.25">
      <c r="B31" s="114" t="s">
        <v>71</v>
      </c>
      <c r="C31" s="115">
        <v>5825</v>
      </c>
      <c r="D31" s="116">
        <v>0.11249045072574493</v>
      </c>
      <c r="E31" s="115">
        <v>1115</v>
      </c>
      <c r="F31" s="116">
        <f t="shared" ref="F31:F43" si="8">IFERROR(E31/C31-1,"-")</f>
        <v>-0.80858369098712446</v>
      </c>
      <c r="G31" s="115">
        <v>4881</v>
      </c>
      <c r="H31" s="116">
        <f t="shared" ref="H31:H43" si="9">IFERROR(G31/E31-1,"-")</f>
        <v>3.3775784753363229</v>
      </c>
      <c r="I31" s="115">
        <v>5640</v>
      </c>
      <c r="J31" s="116">
        <f t="shared" ref="J31:J43" si="10">IFERROR(I31/G31-1,"-")</f>
        <v>0.15550092194222498</v>
      </c>
      <c r="K31" s="115">
        <v>3830</v>
      </c>
      <c r="L31" s="116">
        <f t="shared" ref="L31:L43" si="11">IFERROR(K31/I31-1,"-")</f>
        <v>-0.32092198581560283</v>
      </c>
      <c r="M31" s="115">
        <v>4817</v>
      </c>
      <c r="N31" s="116">
        <f t="shared" ref="N31:N41" si="12">IFERROR(M31/K31-1,"-")</f>
        <v>0.25770234986945173</v>
      </c>
    </row>
    <row r="32" spans="1:15" x14ac:dyDescent="0.25">
      <c r="B32" s="114" t="s">
        <v>73</v>
      </c>
      <c r="C32" s="115">
        <v>5371</v>
      </c>
      <c r="D32" s="116">
        <v>-2.3099308839578003E-2</v>
      </c>
      <c r="E32" s="115">
        <v>1325</v>
      </c>
      <c r="F32" s="116">
        <f t="shared" si="8"/>
        <v>-0.75330478495624653</v>
      </c>
      <c r="G32" s="115">
        <v>4475</v>
      </c>
      <c r="H32" s="116">
        <f t="shared" si="9"/>
        <v>2.3773584905660377</v>
      </c>
      <c r="I32" s="115">
        <v>5737</v>
      </c>
      <c r="J32" s="116">
        <f t="shared" si="10"/>
        <v>0.28201117318435753</v>
      </c>
      <c r="K32" s="115">
        <v>4983</v>
      </c>
      <c r="L32" s="116">
        <f t="shared" si="11"/>
        <v>-0.13142757538783334</v>
      </c>
      <c r="M32" s="115"/>
      <c r="N32" s="116"/>
    </row>
    <row r="33" spans="2:15" x14ac:dyDescent="0.25">
      <c r="B33" s="114" t="s">
        <v>75</v>
      </c>
      <c r="C33" s="115">
        <v>2182</v>
      </c>
      <c r="D33" s="116">
        <v>-0.61035714285714282</v>
      </c>
      <c r="E33" s="115">
        <v>2482</v>
      </c>
      <c r="F33" s="116">
        <f t="shared" si="8"/>
        <v>0.13748854262144827</v>
      </c>
      <c r="G33" s="115">
        <v>5439</v>
      </c>
      <c r="H33" s="116">
        <f t="shared" si="9"/>
        <v>1.1913779210314264</v>
      </c>
      <c r="I33" s="115">
        <v>6448</v>
      </c>
      <c r="J33" s="116">
        <f t="shared" si="10"/>
        <v>0.18551204265489973</v>
      </c>
      <c r="K33" s="115">
        <v>5213</v>
      </c>
      <c r="L33" s="116">
        <f t="shared" si="11"/>
        <v>-0.19153225806451613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1862</v>
      </c>
      <c r="F34" s="116" t="str">
        <f t="shared" si="8"/>
        <v>-</v>
      </c>
      <c r="G34" s="115">
        <v>5937</v>
      </c>
      <c r="H34" s="116">
        <f t="shared" si="9"/>
        <v>2.1885069817400646</v>
      </c>
      <c r="I34" s="115">
        <v>6231</v>
      </c>
      <c r="J34" s="116">
        <f t="shared" si="10"/>
        <v>4.9519959575543115E-2</v>
      </c>
      <c r="K34" s="115">
        <v>5955</v>
      </c>
      <c r="L34" s="116">
        <f t="shared" si="11"/>
        <v>-4.4294655753490564E-2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3198</v>
      </c>
      <c r="F35" s="116" t="str">
        <f t="shared" si="8"/>
        <v>-</v>
      </c>
      <c r="G35" s="115">
        <v>5218</v>
      </c>
      <c r="H35" s="116">
        <f t="shared" si="9"/>
        <v>0.6316447779862413</v>
      </c>
      <c r="I35" s="115">
        <v>7187</v>
      </c>
      <c r="J35" s="116">
        <f t="shared" si="10"/>
        <v>0.37734764277500954</v>
      </c>
      <c r="K35" s="115">
        <v>6735</v>
      </c>
      <c r="L35" s="116">
        <f t="shared" si="11"/>
        <v>-6.2891331570891884E-2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3249</v>
      </c>
      <c r="F36" s="116" t="str">
        <f t="shared" si="8"/>
        <v>-</v>
      </c>
      <c r="G36" s="115">
        <v>7954</v>
      </c>
      <c r="H36" s="116">
        <f t="shared" si="9"/>
        <v>1.448137888581102</v>
      </c>
      <c r="I36" s="115">
        <v>6546</v>
      </c>
      <c r="J36" s="116">
        <f t="shared" si="10"/>
        <v>-0.17701785265275338</v>
      </c>
      <c r="K36" s="115">
        <v>6147</v>
      </c>
      <c r="L36" s="116">
        <f t="shared" si="11"/>
        <v>-6.0953253895508652E-2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3172</v>
      </c>
      <c r="F37" s="116" t="str">
        <f t="shared" si="8"/>
        <v>-</v>
      </c>
      <c r="G37" s="115">
        <v>6763</v>
      </c>
      <c r="H37" s="116">
        <f t="shared" si="9"/>
        <v>1.1320933165195459</v>
      </c>
      <c r="I37" s="115">
        <v>6308</v>
      </c>
      <c r="J37" s="116">
        <f t="shared" si="10"/>
        <v>-6.7277835280201148E-2</v>
      </c>
      <c r="K37" s="115">
        <v>6741</v>
      </c>
      <c r="L37" s="116">
        <f t="shared" si="11"/>
        <v>6.8642993024730536E-2</v>
      </c>
      <c r="M37" s="115"/>
      <c r="N37" s="116"/>
    </row>
    <row r="38" spans="2:15" x14ac:dyDescent="0.25">
      <c r="B38" s="114" t="s">
        <v>85</v>
      </c>
      <c r="C38" s="115">
        <v>5019</v>
      </c>
      <c r="D38" s="116">
        <v>-0.20358616312281819</v>
      </c>
      <c r="E38" s="115">
        <v>4452</v>
      </c>
      <c r="F38" s="116">
        <f t="shared" si="8"/>
        <v>-0.11297071129707115</v>
      </c>
      <c r="G38" s="115">
        <v>6043</v>
      </c>
      <c r="H38" s="116">
        <f t="shared" si="9"/>
        <v>0.35736747529200352</v>
      </c>
      <c r="I38" s="115">
        <v>7150</v>
      </c>
      <c r="J38" s="116">
        <f t="shared" si="10"/>
        <v>0.18318715869601188</v>
      </c>
      <c r="K38" s="115">
        <v>4695</v>
      </c>
      <c r="L38" s="116">
        <f t="shared" si="11"/>
        <v>-0.3433566433566434</v>
      </c>
      <c r="M38" s="115"/>
      <c r="N38" s="116"/>
    </row>
    <row r="39" spans="2:15" x14ac:dyDescent="0.25">
      <c r="B39" s="114" t="s">
        <v>87</v>
      </c>
      <c r="C39" s="115">
        <v>3075</v>
      </c>
      <c r="D39" s="116">
        <v>-0.40910837817063794</v>
      </c>
      <c r="E39" s="115">
        <v>6546</v>
      </c>
      <c r="F39" s="116">
        <f t="shared" si="8"/>
        <v>1.1287804878048782</v>
      </c>
      <c r="G39" s="115">
        <v>6733</v>
      </c>
      <c r="H39" s="116">
        <f t="shared" si="9"/>
        <v>2.8567063855789776E-2</v>
      </c>
      <c r="I39" s="115">
        <v>6420</v>
      </c>
      <c r="J39" s="116">
        <f t="shared" si="10"/>
        <v>-4.6487449873756082E-2</v>
      </c>
      <c r="K39" s="115">
        <v>7407</v>
      </c>
      <c r="L39" s="116">
        <f t="shared" si="11"/>
        <v>0.1537383177570093</v>
      </c>
      <c r="M39" s="115"/>
      <c r="N39" s="116"/>
    </row>
    <row r="40" spans="2:15" x14ac:dyDescent="0.25">
      <c r="B40" s="114" t="s">
        <v>89</v>
      </c>
      <c r="C40" s="115">
        <v>2778</v>
      </c>
      <c r="D40" s="116">
        <v>-0.53216571236106436</v>
      </c>
      <c r="E40" s="115">
        <v>3923</v>
      </c>
      <c r="F40" s="116">
        <f t="shared" si="8"/>
        <v>0.41216702663786897</v>
      </c>
      <c r="G40" s="115">
        <v>5470</v>
      </c>
      <c r="H40" s="116">
        <f t="shared" si="9"/>
        <v>0.39434106551108838</v>
      </c>
      <c r="I40" s="115">
        <v>5517</v>
      </c>
      <c r="J40" s="116">
        <f t="shared" si="10"/>
        <v>8.5923217550274433E-3</v>
      </c>
      <c r="K40" s="115">
        <v>5734</v>
      </c>
      <c r="L40" s="116">
        <f t="shared" si="11"/>
        <v>3.9332970817473223E-2</v>
      </c>
      <c r="M40" s="115"/>
      <c r="N40" s="116"/>
    </row>
    <row r="41" spans="2:15" x14ac:dyDescent="0.25">
      <c r="B41" s="114" t="s">
        <v>91</v>
      </c>
      <c r="C41" s="115">
        <v>2443</v>
      </c>
      <c r="D41" s="116">
        <v>-0.62945548308812382</v>
      </c>
      <c r="E41" s="115">
        <v>5062</v>
      </c>
      <c r="F41" s="116">
        <f t="shared" si="8"/>
        <v>1.0720425706099057</v>
      </c>
      <c r="G41" s="115">
        <v>5918</v>
      </c>
      <c r="H41" s="116">
        <f t="shared" si="9"/>
        <v>0.16910312129593041</v>
      </c>
      <c r="I41" s="115">
        <v>4448</v>
      </c>
      <c r="J41" s="116">
        <f t="shared" si="10"/>
        <v>-0.24839472794863127</v>
      </c>
      <c r="K41" s="115">
        <v>7338</v>
      </c>
      <c r="L41" s="116">
        <f t="shared" si="11"/>
        <v>0.64973021582733814</v>
      </c>
      <c r="M41" s="115"/>
      <c r="N41" s="116"/>
    </row>
    <row r="42" spans="2:15" x14ac:dyDescent="0.25">
      <c r="B42" s="114" t="s">
        <v>93</v>
      </c>
      <c r="C42" s="115">
        <v>2474</v>
      </c>
      <c r="D42" s="116">
        <v>-0.64176078772082246</v>
      </c>
      <c r="E42" s="115">
        <v>5677</v>
      </c>
      <c r="F42" s="116">
        <f t="shared" si="8"/>
        <v>1.2946645109135004</v>
      </c>
      <c r="G42" s="115">
        <v>6120</v>
      </c>
      <c r="H42" s="116">
        <f t="shared" si="9"/>
        <v>7.8034172978685978E-2</v>
      </c>
      <c r="I42" s="115">
        <v>4800</v>
      </c>
      <c r="J42" s="116">
        <f t="shared" si="10"/>
        <v>-0.21568627450980393</v>
      </c>
      <c r="K42" s="115">
        <v>6283</v>
      </c>
      <c r="L42" s="116">
        <f t="shared" si="11"/>
        <v>0.30895833333333322</v>
      </c>
      <c r="M42" s="115"/>
      <c r="N42" s="116"/>
    </row>
    <row r="43" spans="2:15" ht="15.75" x14ac:dyDescent="0.25">
      <c r="B43" s="117" t="s">
        <v>30</v>
      </c>
      <c r="C43" s="118">
        <v>31800</v>
      </c>
      <c r="D43" s="119">
        <v>-0.56397740360884119</v>
      </c>
      <c r="E43" s="118">
        <v>42063</v>
      </c>
      <c r="F43" s="119">
        <f t="shared" si="8"/>
        <v>0.32273584905660369</v>
      </c>
      <c r="G43" s="118">
        <v>70951</v>
      </c>
      <c r="H43" s="119">
        <f t="shared" si="9"/>
        <v>0.68677935477735774</v>
      </c>
      <c r="I43" s="118">
        <v>72432</v>
      </c>
      <c r="J43" s="119">
        <f t="shared" si="10"/>
        <v>2.0873560626347709E-2</v>
      </c>
      <c r="K43" s="118">
        <v>71061</v>
      </c>
      <c r="L43" s="119">
        <f t="shared" si="11"/>
        <v>-1.8928098078197508E-2</v>
      </c>
      <c r="M43" s="118">
        <v>4817</v>
      </c>
      <c r="N43" s="119">
        <v>0.25770234986945173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0"/>
      <c r="K46" s="120"/>
      <c r="N46" s="79"/>
    </row>
    <row r="48" spans="2:15" ht="48.75" customHeight="1" thickBot="1" x14ac:dyDescent="0.3">
      <c r="B48" s="264" t="s">
        <v>269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86" t="s">
        <v>100</v>
      </c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5" ht="22.5" thickTop="1" thickBot="1" x14ac:dyDescent="0.3">
      <c r="B51" s="109"/>
      <c r="C51" s="288">
        <f>$C$7</f>
        <v>2020</v>
      </c>
      <c r="D51" s="289"/>
      <c r="E51" s="290">
        <f>$E$7</f>
        <v>2021</v>
      </c>
      <c r="F51" s="289"/>
      <c r="G51" s="290">
        <f>$G$7</f>
        <v>2022</v>
      </c>
      <c r="H51" s="289"/>
      <c r="I51" s="290">
        <f>$I$7</f>
        <v>2023</v>
      </c>
      <c r="J51" s="289"/>
      <c r="K51" s="290">
        <f>$K$7</f>
        <v>2024</v>
      </c>
      <c r="L51" s="289"/>
      <c r="M51" s="290">
        <f>$M$7</f>
        <v>2025</v>
      </c>
      <c r="N51" s="291"/>
    </row>
    <row r="52" spans="1:15" ht="16.5" thickTop="1" thickBot="1" x14ac:dyDescent="0.3">
      <c r="B52" s="85"/>
      <c r="C52" s="111" t="s">
        <v>69</v>
      </c>
      <c r="D52" s="112" t="str">
        <f>CONCATENATE("var. ",RIGHT(C51,2),"/",RIGHT(C51-1,2))</f>
        <v>var. 20/19</v>
      </c>
      <c r="E52" s="113" t="s">
        <v>69</v>
      </c>
      <c r="F52" s="112" t="str">
        <f>CONCATENATE("var. ",RIGHT(E51,2),"/",RIGHT(E51-1,2))</f>
        <v>var. 21/20</v>
      </c>
      <c r="G52" s="113" t="s">
        <v>69</v>
      </c>
      <c r="H52" s="112" t="str">
        <f>CONCATENATE("var. ",RIGHT(G51,2),"/",RIGHT(G51-1,2))</f>
        <v>var. 22/21</v>
      </c>
      <c r="I52" s="113" t="s">
        <v>69</v>
      </c>
      <c r="J52" s="112" t="s">
        <v>245</v>
      </c>
      <c r="K52" s="113" t="s">
        <v>69</v>
      </c>
      <c r="L52" s="112" t="s">
        <v>246</v>
      </c>
      <c r="M52" s="113" t="s">
        <v>69</v>
      </c>
      <c r="N52" s="112" t="s">
        <v>268</v>
      </c>
    </row>
    <row r="53" spans="1:15" x14ac:dyDescent="0.25">
      <c r="A53" s="1">
        <v>1</v>
      </c>
      <c r="B53" s="114" t="s">
        <v>71</v>
      </c>
      <c r="C53" s="115">
        <v>2984</v>
      </c>
      <c r="D53" s="116">
        <v>5.0704225352112609E-2</v>
      </c>
      <c r="E53" s="115">
        <v>572</v>
      </c>
      <c r="F53" s="116">
        <f t="shared" ref="F53:F65" si="13">IFERROR(E53/C53-1,"-")</f>
        <v>-0.80831099195710454</v>
      </c>
      <c r="G53" s="115">
        <v>2810</v>
      </c>
      <c r="H53" s="116">
        <f t="shared" ref="H53:H65" si="14">IFERROR(G53/E53-1,"-")</f>
        <v>3.9125874125874125</v>
      </c>
      <c r="I53" s="115">
        <v>3391</v>
      </c>
      <c r="J53" s="116">
        <f t="shared" ref="J53:J65" si="15">IFERROR(I53/G53-1,"-")</f>
        <v>0.2067615658362989</v>
      </c>
      <c r="K53" s="115">
        <v>2615</v>
      </c>
      <c r="L53" s="116">
        <f>IFERROR(K53/I53-1,"-")</f>
        <v>-0.22884104983780595</v>
      </c>
      <c r="M53" s="115">
        <v>3451</v>
      </c>
      <c r="N53" s="116">
        <f t="shared" ref="N53:N63" si="16">IFERROR(M53/K53-1,"-")</f>
        <v>0.31969407265774374</v>
      </c>
    </row>
    <row r="54" spans="1:15" x14ac:dyDescent="0.25">
      <c r="A54" s="1">
        <v>2</v>
      </c>
      <c r="B54" s="114" t="s">
        <v>73</v>
      </c>
      <c r="C54" s="115">
        <v>2825</v>
      </c>
      <c r="D54" s="116">
        <v>-0.1149749373433584</v>
      </c>
      <c r="E54" s="115">
        <v>604</v>
      </c>
      <c r="F54" s="116">
        <f t="shared" si="13"/>
        <v>-0.78619469026548672</v>
      </c>
      <c r="G54" s="115">
        <v>2634</v>
      </c>
      <c r="H54" s="116">
        <f t="shared" si="14"/>
        <v>3.3609271523178812</v>
      </c>
      <c r="I54" s="115">
        <v>4989</v>
      </c>
      <c r="J54" s="116">
        <f t="shared" si="15"/>
        <v>0.89407744874715256</v>
      </c>
      <c r="K54" s="115">
        <v>3734</v>
      </c>
      <c r="L54" s="116">
        <f t="shared" ref="L54:L65" si="17">IFERROR(K54/I54-1,"-")</f>
        <v>-0.25155341751854077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1144</v>
      </c>
      <c r="D55" s="116">
        <v>-0.65312310491206793</v>
      </c>
      <c r="E55" s="115">
        <v>907</v>
      </c>
      <c r="F55" s="116">
        <f t="shared" si="13"/>
        <v>-0.20716783216783219</v>
      </c>
      <c r="G55" s="115">
        <v>2645</v>
      </c>
      <c r="H55" s="116">
        <f t="shared" si="14"/>
        <v>1.9162072767364937</v>
      </c>
      <c r="I55" s="115">
        <v>5342</v>
      </c>
      <c r="J55" s="116">
        <f t="shared" si="15"/>
        <v>1.0196597353497165</v>
      </c>
      <c r="K55" s="115">
        <v>3989</v>
      </c>
      <c r="L55" s="116">
        <f t="shared" si="17"/>
        <v>-0.2532759266192437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961</v>
      </c>
      <c r="F56" s="116" t="str">
        <f t="shared" si="13"/>
        <v>-</v>
      </c>
      <c r="G56" s="115">
        <v>3480</v>
      </c>
      <c r="H56" s="116">
        <f t="shared" si="14"/>
        <v>2.6212278876170654</v>
      </c>
      <c r="I56" s="115">
        <v>4282</v>
      </c>
      <c r="J56" s="116">
        <f t="shared" si="15"/>
        <v>0.23045977011494245</v>
      </c>
      <c r="K56" s="115">
        <v>4847</v>
      </c>
      <c r="L56" s="116">
        <f t="shared" si="17"/>
        <v>0.13194768799626333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1298</v>
      </c>
      <c r="F57" s="116" t="str">
        <f t="shared" si="13"/>
        <v>-</v>
      </c>
      <c r="G57" s="115">
        <v>3533</v>
      </c>
      <c r="H57" s="116">
        <f t="shared" si="14"/>
        <v>1.721879815100154</v>
      </c>
      <c r="I57" s="115">
        <v>5072</v>
      </c>
      <c r="J57" s="116">
        <f t="shared" si="15"/>
        <v>0.43560713274837259</v>
      </c>
      <c r="K57" s="115">
        <v>4477</v>
      </c>
      <c r="L57" s="116">
        <f t="shared" si="17"/>
        <v>-0.11731072555205047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1478</v>
      </c>
      <c r="F58" s="116" t="str">
        <f t="shared" si="13"/>
        <v>-</v>
      </c>
      <c r="G58" s="115">
        <v>3726</v>
      </c>
      <c r="H58" s="116">
        <f t="shared" si="14"/>
        <v>1.5209742895805141</v>
      </c>
      <c r="I58" s="115">
        <v>5380</v>
      </c>
      <c r="J58" s="116">
        <f t="shared" si="15"/>
        <v>0.44390767579173374</v>
      </c>
      <c r="K58" s="115">
        <v>4983</v>
      </c>
      <c r="L58" s="116">
        <f t="shared" si="17"/>
        <v>-7.3791821561338344E-2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1981</v>
      </c>
      <c r="F59" s="116" t="str">
        <f t="shared" si="13"/>
        <v>-</v>
      </c>
      <c r="G59" s="115">
        <v>3912</v>
      </c>
      <c r="H59" s="116">
        <f t="shared" si="14"/>
        <v>0.97476022211004554</v>
      </c>
      <c r="I59" s="115">
        <v>4305</v>
      </c>
      <c r="J59" s="116">
        <f t="shared" si="15"/>
        <v>0.10046012269938642</v>
      </c>
      <c r="K59" s="115">
        <v>4074</v>
      </c>
      <c r="L59" s="116">
        <f t="shared" si="17"/>
        <v>-5.3658536585365901E-2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2716</v>
      </c>
      <c r="D60" s="116">
        <v>-0.20491803278688525</v>
      </c>
      <c r="E60" s="115">
        <v>3096</v>
      </c>
      <c r="F60" s="116">
        <f t="shared" si="13"/>
        <v>0.13991163475699553</v>
      </c>
      <c r="G60" s="115">
        <v>3999</v>
      </c>
      <c r="H60" s="116">
        <f t="shared" si="14"/>
        <v>0.29166666666666674</v>
      </c>
      <c r="I60" s="115">
        <v>4444</v>
      </c>
      <c r="J60" s="116">
        <f t="shared" si="15"/>
        <v>0.11127781945486381</v>
      </c>
      <c r="K60" s="115">
        <v>3603</v>
      </c>
      <c r="L60" s="116">
        <f t="shared" si="17"/>
        <v>-0.1892439243924392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1767</v>
      </c>
      <c r="D61" s="116">
        <v>-0.38921534739025232</v>
      </c>
      <c r="E61" s="115">
        <v>3457</v>
      </c>
      <c r="F61" s="116">
        <f t="shared" si="13"/>
        <v>0.95642331635540456</v>
      </c>
      <c r="G61" s="115">
        <v>3921</v>
      </c>
      <c r="H61" s="116">
        <f t="shared" si="14"/>
        <v>0.13422042233150133</v>
      </c>
      <c r="I61" s="115">
        <v>4892</v>
      </c>
      <c r="J61" s="116">
        <f t="shared" si="15"/>
        <v>0.24764090793165017</v>
      </c>
      <c r="K61" s="115">
        <v>4736</v>
      </c>
      <c r="L61" s="116">
        <f t="shared" si="17"/>
        <v>-3.1888798037612465E-2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1904</v>
      </c>
      <c r="D62" s="116">
        <v>-0.33888888888888891</v>
      </c>
      <c r="E62" s="115">
        <v>1744</v>
      </c>
      <c r="F62" s="116">
        <f t="shared" si="13"/>
        <v>-8.4033613445378186E-2</v>
      </c>
      <c r="G62" s="115">
        <v>3593</v>
      </c>
      <c r="H62" s="116">
        <f t="shared" si="14"/>
        <v>1.0602064220183487</v>
      </c>
      <c r="I62" s="115">
        <v>4470</v>
      </c>
      <c r="J62" s="116">
        <f t="shared" si="15"/>
        <v>0.24408572223768443</v>
      </c>
      <c r="K62" s="115">
        <v>4427</v>
      </c>
      <c r="L62" s="116">
        <f t="shared" si="17"/>
        <v>-9.6196868008948666E-3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1069</v>
      </c>
      <c r="D63" s="116">
        <v>-0.67438318611026493</v>
      </c>
      <c r="E63" s="115">
        <v>2739</v>
      </c>
      <c r="F63" s="116">
        <f t="shared" si="13"/>
        <v>1.5622076707202992</v>
      </c>
      <c r="G63" s="115">
        <v>3349</v>
      </c>
      <c r="H63" s="116">
        <f t="shared" si="14"/>
        <v>0.22270901788974085</v>
      </c>
      <c r="I63" s="115">
        <v>3373</v>
      </c>
      <c r="J63" s="116">
        <f t="shared" si="15"/>
        <v>7.1663183039714085E-3</v>
      </c>
      <c r="K63" s="115">
        <v>4221</v>
      </c>
      <c r="L63" s="116">
        <f t="shared" si="17"/>
        <v>0.25140824192113853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681</v>
      </c>
      <c r="D64" s="116">
        <v>-0.7561761546723953</v>
      </c>
      <c r="E64" s="115">
        <v>3189</v>
      </c>
      <c r="F64" s="116">
        <f t="shared" si="13"/>
        <v>3.6828193832599121</v>
      </c>
      <c r="G64" s="115">
        <v>3121</v>
      </c>
      <c r="H64" s="116">
        <f t="shared" si="14"/>
        <v>-2.1323298839761695E-2</v>
      </c>
      <c r="I64" s="115">
        <v>2886</v>
      </c>
      <c r="J64" s="116">
        <f t="shared" si="15"/>
        <v>-7.5296379365587973E-2</v>
      </c>
      <c r="K64" s="115">
        <v>3709</v>
      </c>
      <c r="L64" s="116">
        <f t="shared" si="17"/>
        <v>0.28516978516978519</v>
      </c>
      <c r="M64" s="115"/>
      <c r="N64" s="116"/>
    </row>
    <row r="65" spans="1:15" ht="15.75" x14ac:dyDescent="0.25">
      <c r="B65" s="117" t="s">
        <v>30</v>
      </c>
      <c r="C65" s="118">
        <v>16251</v>
      </c>
      <c r="D65" s="119">
        <v>-0.59300257957875235</v>
      </c>
      <c r="E65" s="118">
        <v>22026</v>
      </c>
      <c r="F65" s="119">
        <f t="shared" si="13"/>
        <v>0.35536274690788261</v>
      </c>
      <c r="G65" s="118">
        <v>40723</v>
      </c>
      <c r="H65" s="119">
        <f t="shared" si="14"/>
        <v>0.8488604376645783</v>
      </c>
      <c r="I65" s="118">
        <v>52826</v>
      </c>
      <c r="J65" s="119">
        <f t="shared" si="15"/>
        <v>0.29720305478476527</v>
      </c>
      <c r="K65" s="118">
        <v>49415</v>
      </c>
      <c r="L65" s="119">
        <f t="shared" si="17"/>
        <v>-6.4570476659220888E-2</v>
      </c>
      <c r="M65" s="118">
        <v>3451</v>
      </c>
      <c r="N65" s="119">
        <v>0.31969407265774374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0"/>
      <c r="K68" s="120"/>
      <c r="N68" s="79"/>
    </row>
    <row r="70" spans="1:15" ht="48.75" customHeight="1" thickBot="1" x14ac:dyDescent="0.3">
      <c r="B70" s="264" t="s">
        <v>270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86" t="s">
        <v>103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5" ht="22.5" thickTop="1" thickBot="1" x14ac:dyDescent="0.3">
      <c r="B73" s="109"/>
      <c r="C73" s="288">
        <f>$C$7</f>
        <v>2020</v>
      </c>
      <c r="D73" s="289"/>
      <c r="E73" s="290">
        <f>$E$7</f>
        <v>2021</v>
      </c>
      <c r="F73" s="289"/>
      <c r="G73" s="290">
        <f>$G$7</f>
        <v>2022</v>
      </c>
      <c r="H73" s="289"/>
      <c r="I73" s="290">
        <f>$I$7</f>
        <v>2023</v>
      </c>
      <c r="J73" s="289"/>
      <c r="K73" s="290">
        <f>$K$7</f>
        <v>2024</v>
      </c>
      <c r="L73" s="289"/>
      <c r="M73" s="290">
        <f>$M$7</f>
        <v>2025</v>
      </c>
      <c r="N73" s="291"/>
    </row>
    <row r="74" spans="1:15" ht="16.5" thickTop="1" thickBot="1" x14ac:dyDescent="0.3">
      <c r="B74" s="85"/>
      <c r="C74" s="111" t="s">
        <v>69</v>
      </c>
      <c r="D74" s="112" t="str">
        <f>CONCATENATE("var. ",RIGHT(C73,2),"/",RIGHT(C73-1,2))</f>
        <v>var. 20/19</v>
      </c>
      <c r="E74" s="113" t="s">
        <v>69</v>
      </c>
      <c r="F74" s="112" t="str">
        <f>CONCATENATE("var. ",RIGHT(E73,2),"/",RIGHT(E73-1,2))</f>
        <v>var. 21/20</v>
      </c>
      <c r="G74" s="113" t="s">
        <v>69</v>
      </c>
      <c r="H74" s="112" t="str">
        <f>CONCATENATE("var. ",RIGHT(G73,2),"/",RIGHT(G73-1,2))</f>
        <v>var. 22/21</v>
      </c>
      <c r="I74" s="113" t="s">
        <v>69</v>
      </c>
      <c r="J74" s="112" t="s">
        <v>245</v>
      </c>
      <c r="K74" s="113" t="s">
        <v>69</v>
      </c>
      <c r="L74" s="112" t="s">
        <v>246</v>
      </c>
      <c r="M74" s="113" t="s">
        <v>69</v>
      </c>
      <c r="N74" s="112" t="s">
        <v>268</v>
      </c>
    </row>
    <row r="75" spans="1:15" x14ac:dyDescent="0.25">
      <c r="A75" s="1">
        <v>1</v>
      </c>
      <c r="B75" s="114" t="s">
        <v>71</v>
      </c>
      <c r="C75" s="115">
        <v>2841</v>
      </c>
      <c r="D75" s="116">
        <v>0.18572621035058434</v>
      </c>
      <c r="E75" s="115">
        <v>543</v>
      </c>
      <c r="F75" s="116">
        <f t="shared" ref="F75:F87" si="18">IFERROR(E75/C75-1,"-")</f>
        <v>-0.80887011615628301</v>
      </c>
      <c r="G75" s="115">
        <v>2071</v>
      </c>
      <c r="H75" s="116">
        <f t="shared" ref="H75:H87" si="19">IFERROR(G75/E75-1,"-")</f>
        <v>2.8139963167587476</v>
      </c>
      <c r="I75" s="115">
        <v>2249</v>
      </c>
      <c r="J75" s="116">
        <f t="shared" ref="J75:J87" si="20">IFERROR(I75/G75-1,"-")</f>
        <v>8.5948816996620048E-2</v>
      </c>
      <c r="K75" s="115">
        <v>1215</v>
      </c>
      <c r="L75" s="116">
        <f>IFERROR(K75/I75-1,"-")</f>
        <v>-0.45975989328590483</v>
      </c>
      <c r="M75" s="115">
        <v>1366</v>
      </c>
      <c r="N75" s="116">
        <f t="shared" ref="N75:N83" si="21">IFERROR(M75/K75-1,"-")</f>
        <v>0.12427983539094645</v>
      </c>
    </row>
    <row r="76" spans="1:15" x14ac:dyDescent="0.25">
      <c r="A76" s="1">
        <v>2</v>
      </c>
      <c r="B76" s="114" t="s">
        <v>73</v>
      </c>
      <c r="C76" s="115">
        <v>2546</v>
      </c>
      <c r="D76" s="116">
        <v>0.10407632263660016</v>
      </c>
      <c r="E76" s="115">
        <v>721</v>
      </c>
      <c r="F76" s="116">
        <f t="shared" si="18"/>
        <v>-0.71681068342498033</v>
      </c>
      <c r="G76" s="115">
        <v>1841</v>
      </c>
      <c r="H76" s="116">
        <f t="shared" si="19"/>
        <v>1.5533980582524274</v>
      </c>
      <c r="I76" s="115">
        <v>748</v>
      </c>
      <c r="J76" s="116">
        <f t="shared" si="20"/>
        <v>-0.59369907658881038</v>
      </c>
      <c r="K76" s="115">
        <v>1249</v>
      </c>
      <c r="L76" s="116">
        <f t="shared" ref="L76:L87" si="22">IFERROR(K76/I76-1,"-")</f>
        <v>0.66978609625668439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1038</v>
      </c>
      <c r="D77" s="116">
        <v>-0.54908774978279751</v>
      </c>
      <c r="E77" s="115">
        <v>1575</v>
      </c>
      <c r="F77" s="116">
        <f t="shared" si="18"/>
        <v>0.51734104046242768</v>
      </c>
      <c r="G77" s="115">
        <v>2794</v>
      </c>
      <c r="H77" s="116">
        <f t="shared" si="19"/>
        <v>0.77396825396825397</v>
      </c>
      <c r="I77" s="115">
        <v>1106</v>
      </c>
      <c r="J77" s="116">
        <f t="shared" si="20"/>
        <v>-0.60415175375805297</v>
      </c>
      <c r="K77" s="115">
        <v>1224</v>
      </c>
      <c r="L77" s="116">
        <f t="shared" si="22"/>
        <v>0.10669077757685352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901</v>
      </c>
      <c r="F78" s="116" t="str">
        <f t="shared" si="18"/>
        <v>-</v>
      </c>
      <c r="G78" s="115">
        <v>2457</v>
      </c>
      <c r="H78" s="116">
        <f t="shared" si="19"/>
        <v>1.7269700332963374</v>
      </c>
      <c r="I78" s="115">
        <v>1949</v>
      </c>
      <c r="J78" s="116">
        <f t="shared" si="20"/>
        <v>-0.20675620675620676</v>
      </c>
      <c r="K78" s="115">
        <v>1108</v>
      </c>
      <c r="L78" s="116">
        <f t="shared" si="22"/>
        <v>-0.43150333504361216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1900</v>
      </c>
      <c r="F79" s="116" t="str">
        <f t="shared" si="18"/>
        <v>-</v>
      </c>
      <c r="G79" s="115">
        <v>1685</v>
      </c>
      <c r="H79" s="116">
        <f t="shared" si="19"/>
        <v>-0.11315789473684212</v>
      </c>
      <c r="I79" s="115">
        <v>2115</v>
      </c>
      <c r="J79" s="116">
        <f t="shared" si="20"/>
        <v>0.25519287833827886</v>
      </c>
      <c r="K79" s="115">
        <v>2258</v>
      </c>
      <c r="L79" s="116">
        <f t="shared" si="22"/>
        <v>6.7612293144208024E-2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1771</v>
      </c>
      <c r="F80" s="116" t="str">
        <f t="shared" si="18"/>
        <v>-</v>
      </c>
      <c r="G80" s="115">
        <v>4228</v>
      </c>
      <c r="H80" s="116">
        <f t="shared" si="19"/>
        <v>1.3873517786561265</v>
      </c>
      <c r="I80" s="115">
        <v>1166</v>
      </c>
      <c r="J80" s="116">
        <f t="shared" si="20"/>
        <v>-0.72421948912015144</v>
      </c>
      <c r="K80" s="115">
        <v>1164</v>
      </c>
      <c r="L80" s="116">
        <f t="shared" si="22"/>
        <v>-1.7152658662092923E-3</v>
      </c>
      <c r="M80" s="115"/>
      <c r="N80" s="116"/>
    </row>
    <row r="81" spans="1:15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1191</v>
      </c>
      <c r="F81" s="116" t="str">
        <f t="shared" si="18"/>
        <v>-</v>
      </c>
      <c r="G81" s="115">
        <v>2851</v>
      </c>
      <c r="H81" s="116">
        <f t="shared" si="19"/>
        <v>1.3937867338371115</v>
      </c>
      <c r="I81" s="115">
        <v>2003</v>
      </c>
      <c r="J81" s="116">
        <f t="shared" si="20"/>
        <v>-0.29743949491406529</v>
      </c>
      <c r="K81" s="115">
        <v>2667</v>
      </c>
      <c r="L81" s="116">
        <f t="shared" si="22"/>
        <v>0.33150274588117834</v>
      </c>
      <c r="M81" s="115"/>
      <c r="N81" s="116"/>
    </row>
    <row r="82" spans="1:15" x14ac:dyDescent="0.25">
      <c r="A82" s="1">
        <v>8</v>
      </c>
      <c r="B82" s="114" t="s">
        <v>85</v>
      </c>
      <c r="C82" s="115">
        <v>2303</v>
      </c>
      <c r="D82" s="116">
        <v>-0.20200970200970203</v>
      </c>
      <c r="E82" s="115">
        <v>1356</v>
      </c>
      <c r="F82" s="116">
        <f t="shared" si="18"/>
        <v>-0.41120277898393398</v>
      </c>
      <c r="G82" s="115">
        <v>2044</v>
      </c>
      <c r="H82" s="116">
        <f t="shared" si="19"/>
        <v>0.50737463126843663</v>
      </c>
      <c r="I82" s="115">
        <v>2706</v>
      </c>
      <c r="J82" s="116">
        <f t="shared" si="20"/>
        <v>0.3238747553816046</v>
      </c>
      <c r="K82" s="115">
        <v>1092</v>
      </c>
      <c r="L82" s="116">
        <f t="shared" si="22"/>
        <v>-0.59645232815964522</v>
      </c>
      <c r="M82" s="115"/>
      <c r="N82" s="116"/>
    </row>
    <row r="83" spans="1:15" x14ac:dyDescent="0.25">
      <c r="A83" s="1">
        <v>9</v>
      </c>
      <c r="B83" s="114" t="s">
        <v>87</v>
      </c>
      <c r="C83" s="115">
        <v>1308</v>
      </c>
      <c r="D83" s="116">
        <v>-0.4340112505408914</v>
      </c>
      <c r="E83" s="115">
        <v>3089</v>
      </c>
      <c r="F83" s="116">
        <f t="shared" si="18"/>
        <v>1.3616207951070338</v>
      </c>
      <c r="G83" s="115">
        <v>2812</v>
      </c>
      <c r="H83" s="116">
        <f t="shared" si="19"/>
        <v>-8.9673033344124353E-2</v>
      </c>
      <c r="I83" s="115">
        <v>1528</v>
      </c>
      <c r="J83" s="116">
        <f t="shared" si="20"/>
        <v>-0.45661450924608815</v>
      </c>
      <c r="K83" s="115">
        <v>2671</v>
      </c>
      <c r="L83" s="116">
        <f t="shared" si="22"/>
        <v>0.74803664921465973</v>
      </c>
      <c r="M83" s="115"/>
      <c r="N83" s="116"/>
    </row>
    <row r="84" spans="1:15" x14ac:dyDescent="0.25">
      <c r="A84" s="1">
        <v>10</v>
      </c>
      <c r="B84" s="114" t="s">
        <v>89</v>
      </c>
      <c r="C84" s="115">
        <v>874</v>
      </c>
      <c r="D84" s="116">
        <v>-0.71419228253760636</v>
      </c>
      <c r="E84" s="115">
        <v>2179</v>
      </c>
      <c r="F84" s="116">
        <f t="shared" si="18"/>
        <v>1.4931350114416477</v>
      </c>
      <c r="G84" s="115">
        <v>1877</v>
      </c>
      <c r="H84" s="116">
        <f t="shared" si="19"/>
        <v>-0.13859568609453876</v>
      </c>
      <c r="I84" s="115">
        <v>1047</v>
      </c>
      <c r="J84" s="116">
        <f t="shared" si="20"/>
        <v>-0.44219499200852419</v>
      </c>
      <c r="K84" s="115">
        <v>1307</v>
      </c>
      <c r="L84" s="116">
        <f t="shared" si="22"/>
        <v>0.2483285577841452</v>
      </c>
      <c r="M84" s="115"/>
      <c r="N84" s="116"/>
    </row>
    <row r="85" spans="1:15" x14ac:dyDescent="0.25">
      <c r="A85" s="1">
        <v>11</v>
      </c>
      <c r="B85" s="114" t="s">
        <v>91</v>
      </c>
      <c r="C85" s="115">
        <v>1374</v>
      </c>
      <c r="D85" s="116">
        <v>-0.58489425981873111</v>
      </c>
      <c r="E85" s="115">
        <v>2323</v>
      </c>
      <c r="F85" s="116">
        <f t="shared" si="18"/>
        <v>0.69068413391557493</v>
      </c>
      <c r="G85" s="115">
        <v>2569</v>
      </c>
      <c r="H85" s="116">
        <f t="shared" si="19"/>
        <v>0.10589754627636672</v>
      </c>
      <c r="I85" s="115">
        <v>1075</v>
      </c>
      <c r="J85" s="116">
        <f t="shared" si="20"/>
        <v>-0.58154924094978588</v>
      </c>
      <c r="K85" s="115">
        <v>3117</v>
      </c>
      <c r="L85" s="116">
        <f t="shared" si="22"/>
        <v>1.8995348837209303</v>
      </c>
      <c r="M85" s="115"/>
      <c r="N85" s="116"/>
    </row>
    <row r="86" spans="1:15" x14ac:dyDescent="0.25">
      <c r="A86" s="1">
        <v>12</v>
      </c>
      <c r="B86" s="114" t="s">
        <v>93</v>
      </c>
      <c r="C86" s="115">
        <v>1793</v>
      </c>
      <c r="D86" s="116">
        <v>-0.56406515925115486</v>
      </c>
      <c r="E86" s="115">
        <v>2488</v>
      </c>
      <c r="F86" s="116">
        <f t="shared" si="18"/>
        <v>0.38761851645287226</v>
      </c>
      <c r="G86" s="115">
        <v>2999</v>
      </c>
      <c r="H86" s="116">
        <f t="shared" si="19"/>
        <v>0.20538585209003224</v>
      </c>
      <c r="I86" s="115">
        <v>1914</v>
      </c>
      <c r="J86" s="116">
        <f t="shared" si="20"/>
        <v>-0.36178726242080694</v>
      </c>
      <c r="K86" s="115">
        <v>2574</v>
      </c>
      <c r="L86" s="116">
        <f t="shared" si="22"/>
        <v>0.34482758620689657</v>
      </c>
      <c r="M86" s="115"/>
      <c r="N86" s="116"/>
    </row>
    <row r="87" spans="1:15" ht="15.75" x14ac:dyDescent="0.25">
      <c r="B87" s="117" t="s">
        <v>30</v>
      </c>
      <c r="C87" s="118">
        <v>15549</v>
      </c>
      <c r="D87" s="119">
        <v>-0.5288610126352149</v>
      </c>
      <c r="E87" s="118">
        <v>20037</v>
      </c>
      <c r="F87" s="119">
        <f t="shared" si="18"/>
        <v>0.28863592513988046</v>
      </c>
      <c r="G87" s="118">
        <v>30228</v>
      </c>
      <c r="H87" s="119">
        <f t="shared" si="19"/>
        <v>0.50860907321455318</v>
      </c>
      <c r="I87" s="118">
        <v>19606</v>
      </c>
      <c r="J87" s="119">
        <f t="shared" si="20"/>
        <v>-0.3513960566362313</v>
      </c>
      <c r="K87" s="118">
        <v>21646</v>
      </c>
      <c r="L87" s="119">
        <f t="shared" si="22"/>
        <v>0.10404978067938386</v>
      </c>
      <c r="M87" s="118">
        <v>1366</v>
      </c>
      <c r="N87" s="119">
        <v>0.12427983539094645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0"/>
      <c r="K90" s="120"/>
      <c r="N90" s="79"/>
    </row>
    <row r="92" spans="1:15" ht="48.75" customHeight="1" thickBot="1" x14ac:dyDescent="0.3">
      <c r="B92" s="264" t="s">
        <v>271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1" t="s">
        <v>106</v>
      </c>
      <c r="C94" s="286" t="s">
        <v>107</v>
      </c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</row>
    <row r="95" spans="1:15" ht="22.5" thickTop="1" thickBot="1" x14ac:dyDescent="0.3">
      <c r="B95" s="109"/>
      <c r="C95" s="288">
        <f>$C$7</f>
        <v>2020</v>
      </c>
      <c r="D95" s="289"/>
      <c r="E95" s="290">
        <f>$E$7</f>
        <v>2021</v>
      </c>
      <c r="F95" s="289"/>
      <c r="G95" s="290">
        <f>$G$7</f>
        <v>2022</v>
      </c>
      <c r="H95" s="289"/>
      <c r="I95" s="290">
        <f>$I$7</f>
        <v>2023</v>
      </c>
      <c r="J95" s="289"/>
      <c r="K95" s="290">
        <f>$K$7</f>
        <v>2024</v>
      </c>
      <c r="L95" s="289"/>
      <c r="M95" s="290">
        <f>$M$7</f>
        <v>2025</v>
      </c>
      <c r="N95" s="291"/>
    </row>
    <row r="96" spans="1:15" ht="16.5" thickTop="1" thickBot="1" x14ac:dyDescent="0.3">
      <c r="B96" s="85"/>
      <c r="C96" s="111" t="s">
        <v>69</v>
      </c>
      <c r="D96" s="112" t="str">
        <f>CONCATENATE("var. ",RIGHT(C95,2),"/",RIGHT(C95-1,2))</f>
        <v>var. 20/19</v>
      </c>
      <c r="E96" s="113" t="s">
        <v>69</v>
      </c>
      <c r="F96" s="112" t="str">
        <f>CONCATENATE("var. ",RIGHT(E95,2),"/",RIGHT(E95-1,2))</f>
        <v>var. 21/20</v>
      </c>
      <c r="G96" s="113" t="s">
        <v>69</v>
      </c>
      <c r="H96" s="112" t="str">
        <f>CONCATENATE("var. ",RIGHT(G95,2),"/",RIGHT(G95-1,2))</f>
        <v>var. 22/21</v>
      </c>
      <c r="I96" s="113" t="s">
        <v>69</v>
      </c>
      <c r="J96" s="112" t="s">
        <v>245</v>
      </c>
      <c r="K96" s="113" t="s">
        <v>69</v>
      </c>
      <c r="L96" s="112" t="s">
        <v>246</v>
      </c>
      <c r="M96" s="113" t="s">
        <v>69</v>
      </c>
      <c r="N96" s="112" t="s">
        <v>268</v>
      </c>
    </row>
    <row r="97" spans="2:14" x14ac:dyDescent="0.25">
      <c r="B97" s="114" t="s">
        <v>71</v>
      </c>
      <c r="C97" s="115">
        <v>7778</v>
      </c>
      <c r="D97" s="116">
        <v>8.132906992909783E-2</v>
      </c>
      <c r="E97" s="115">
        <v>1648</v>
      </c>
      <c r="F97" s="116">
        <f t="shared" ref="F97:F109" si="23">IFERROR(E97/C97-1,"-")</f>
        <v>-0.78812033941887372</v>
      </c>
      <c r="G97" s="115">
        <v>6519</v>
      </c>
      <c r="H97" s="116">
        <f t="shared" ref="H97:H109" si="24">IFERROR(G97/E97-1,"-")</f>
        <v>2.9557038834951457</v>
      </c>
      <c r="I97" s="115">
        <v>8713</v>
      </c>
      <c r="J97" s="116">
        <f t="shared" ref="J97:J109" si="25">IFERROR(I97/G97-1,"-")</f>
        <v>0.33655468630158003</v>
      </c>
      <c r="K97" s="115">
        <v>10751</v>
      </c>
      <c r="L97" s="116">
        <f t="shared" ref="L97:L109" si="26">IFERROR(K97/I97-1,"-")</f>
        <v>0.23390336279123147</v>
      </c>
      <c r="M97" s="115">
        <v>9438</v>
      </c>
      <c r="N97" s="116">
        <f t="shared" ref="N97:N105" si="27">IFERROR(M97/K97-1,"-")</f>
        <v>-0.12212817412333732</v>
      </c>
    </row>
    <row r="98" spans="2:14" x14ac:dyDescent="0.25">
      <c r="B98" s="114" t="s">
        <v>73</v>
      </c>
      <c r="C98" s="115">
        <v>8971</v>
      </c>
      <c r="D98" s="116">
        <v>0.12771841609050916</v>
      </c>
      <c r="E98" s="115">
        <v>1772</v>
      </c>
      <c r="F98" s="116">
        <f t="shared" si="23"/>
        <v>-0.80247464050830453</v>
      </c>
      <c r="G98" s="115">
        <v>6908</v>
      </c>
      <c r="H98" s="116">
        <f t="shared" si="24"/>
        <v>2.8984198645598194</v>
      </c>
      <c r="I98" s="115">
        <v>8514</v>
      </c>
      <c r="J98" s="116">
        <f t="shared" si="25"/>
        <v>0.23248407643312108</v>
      </c>
      <c r="K98" s="115">
        <v>10155</v>
      </c>
      <c r="L98" s="116">
        <f t="shared" si="26"/>
        <v>0.19274136715997181</v>
      </c>
      <c r="M98" s="115"/>
      <c r="N98" s="116"/>
    </row>
    <row r="99" spans="2:14" x14ac:dyDescent="0.25">
      <c r="B99" s="114" t="s">
        <v>75</v>
      </c>
      <c r="C99" s="115">
        <v>3532</v>
      </c>
      <c r="D99" s="116">
        <v>-0.57599039615846337</v>
      </c>
      <c r="E99" s="115">
        <v>2477</v>
      </c>
      <c r="F99" s="116">
        <f t="shared" si="23"/>
        <v>-0.29869762174405434</v>
      </c>
      <c r="G99" s="115">
        <v>7271</v>
      </c>
      <c r="H99" s="116">
        <f t="shared" si="24"/>
        <v>1.9354057327412191</v>
      </c>
      <c r="I99" s="115">
        <v>9155</v>
      </c>
      <c r="J99" s="116">
        <f t="shared" si="25"/>
        <v>0.25911153899051032</v>
      </c>
      <c r="K99" s="115">
        <v>10079</v>
      </c>
      <c r="L99" s="116">
        <f t="shared" si="26"/>
        <v>0.10092845439650455</v>
      </c>
      <c r="M99" s="115"/>
      <c r="N99" s="116"/>
    </row>
    <row r="100" spans="2:14" x14ac:dyDescent="0.25">
      <c r="B100" s="114" t="s">
        <v>77</v>
      </c>
      <c r="C100" s="115">
        <v>0</v>
      </c>
      <c r="D100" s="116">
        <v>-1</v>
      </c>
      <c r="E100" s="115">
        <v>2226</v>
      </c>
      <c r="F100" s="116" t="str">
        <f t="shared" si="23"/>
        <v>-</v>
      </c>
      <c r="G100" s="115">
        <v>6256</v>
      </c>
      <c r="H100" s="116">
        <f t="shared" si="24"/>
        <v>1.8104222821203955</v>
      </c>
      <c r="I100" s="115">
        <v>6472</v>
      </c>
      <c r="J100" s="116">
        <f t="shared" si="25"/>
        <v>3.4526854219948833E-2</v>
      </c>
      <c r="K100" s="115">
        <v>7484</v>
      </c>
      <c r="L100" s="116">
        <f t="shared" si="26"/>
        <v>0.15636588380716931</v>
      </c>
      <c r="M100" s="115"/>
      <c r="N100" s="116"/>
    </row>
    <row r="101" spans="2:14" x14ac:dyDescent="0.25">
      <c r="B101" s="114" t="s">
        <v>79</v>
      </c>
      <c r="C101" s="115">
        <v>0</v>
      </c>
      <c r="D101" s="116">
        <v>-1</v>
      </c>
      <c r="E101" s="115">
        <v>2446</v>
      </c>
      <c r="F101" s="116" t="str">
        <f t="shared" si="23"/>
        <v>-</v>
      </c>
      <c r="G101" s="115">
        <v>4867</v>
      </c>
      <c r="H101" s="116">
        <f t="shared" si="24"/>
        <v>0.98977923139820123</v>
      </c>
      <c r="I101" s="115">
        <v>5606</v>
      </c>
      <c r="J101" s="116">
        <f t="shared" si="25"/>
        <v>0.15183891514279835</v>
      </c>
      <c r="K101" s="115">
        <v>5778</v>
      </c>
      <c r="L101" s="116">
        <f t="shared" si="26"/>
        <v>3.068141277203007E-2</v>
      </c>
      <c r="M101" s="115"/>
      <c r="N101" s="116"/>
    </row>
    <row r="102" spans="2:14" x14ac:dyDescent="0.25">
      <c r="B102" s="114" t="s">
        <v>81</v>
      </c>
      <c r="C102" s="115">
        <v>0</v>
      </c>
      <c r="D102" s="116">
        <v>-1</v>
      </c>
      <c r="E102" s="115">
        <v>2238</v>
      </c>
      <c r="F102" s="116" t="str">
        <f t="shared" si="23"/>
        <v>-</v>
      </c>
      <c r="G102" s="115">
        <v>3323</v>
      </c>
      <c r="H102" s="116">
        <f t="shared" si="24"/>
        <v>0.48480786416443244</v>
      </c>
      <c r="I102" s="115">
        <v>3827</v>
      </c>
      <c r="J102" s="116">
        <f t="shared" si="25"/>
        <v>0.15167017755040635</v>
      </c>
      <c r="K102" s="115">
        <v>3968</v>
      </c>
      <c r="L102" s="116">
        <f t="shared" si="26"/>
        <v>3.684348053305464E-2</v>
      </c>
      <c r="M102" s="115"/>
      <c r="N102" s="116"/>
    </row>
    <row r="103" spans="2:14" x14ac:dyDescent="0.25">
      <c r="B103" s="114" t="s">
        <v>83</v>
      </c>
      <c r="C103" s="115">
        <v>0</v>
      </c>
      <c r="D103" s="116">
        <v>-1</v>
      </c>
      <c r="E103" s="115">
        <v>2500</v>
      </c>
      <c r="F103" s="116" t="str">
        <f t="shared" si="23"/>
        <v>-</v>
      </c>
      <c r="G103" s="115">
        <v>3947</v>
      </c>
      <c r="H103" s="116">
        <f t="shared" si="24"/>
        <v>0.57879999999999998</v>
      </c>
      <c r="I103" s="115">
        <v>3286</v>
      </c>
      <c r="J103" s="116">
        <f t="shared" si="25"/>
        <v>-0.16746896376995191</v>
      </c>
      <c r="K103" s="115">
        <v>3399</v>
      </c>
      <c r="L103" s="116">
        <f t="shared" si="26"/>
        <v>3.438831405964704E-2</v>
      </c>
      <c r="M103" s="115"/>
      <c r="N103" s="116"/>
    </row>
    <row r="104" spans="2:14" x14ac:dyDescent="0.25">
      <c r="B104" s="114" t="s">
        <v>85</v>
      </c>
      <c r="C104" s="115">
        <v>1922</v>
      </c>
      <c r="D104" s="116">
        <v>-0.33124565066109957</v>
      </c>
      <c r="E104" s="115">
        <v>4135</v>
      </c>
      <c r="F104" s="116">
        <f t="shared" si="23"/>
        <v>1.151404786680541</v>
      </c>
      <c r="G104" s="115">
        <v>4227</v>
      </c>
      <c r="H104" s="116">
        <f t="shared" si="24"/>
        <v>2.2249093107617801E-2</v>
      </c>
      <c r="I104" s="115">
        <v>4721</v>
      </c>
      <c r="J104" s="116">
        <f t="shared" si="25"/>
        <v>0.11686775490891876</v>
      </c>
      <c r="K104" s="115">
        <v>4564</v>
      </c>
      <c r="L104" s="116">
        <f t="shared" si="26"/>
        <v>-3.325566617242115E-2</v>
      </c>
      <c r="M104" s="115"/>
      <c r="N104" s="116"/>
    </row>
    <row r="105" spans="2:14" x14ac:dyDescent="0.25">
      <c r="B105" s="114" t="s">
        <v>87</v>
      </c>
      <c r="C105" s="115">
        <v>692</v>
      </c>
      <c r="D105" s="116">
        <v>-0.75276884601643446</v>
      </c>
      <c r="E105" s="115">
        <v>3054</v>
      </c>
      <c r="F105" s="116">
        <f t="shared" si="23"/>
        <v>3.4132947976878611</v>
      </c>
      <c r="G105" s="115">
        <v>4234</v>
      </c>
      <c r="H105" s="116">
        <f t="shared" si="24"/>
        <v>0.38637851997380479</v>
      </c>
      <c r="I105" s="115">
        <v>4186</v>
      </c>
      <c r="J105" s="116">
        <f t="shared" si="25"/>
        <v>-1.1336797354747241E-2</v>
      </c>
      <c r="K105" s="115">
        <v>3938</v>
      </c>
      <c r="L105" s="116">
        <f t="shared" si="26"/>
        <v>-5.9245102723363585E-2</v>
      </c>
      <c r="M105" s="115"/>
      <c r="N105" s="116"/>
    </row>
    <row r="106" spans="2:14" x14ac:dyDescent="0.25">
      <c r="B106" s="114" t="s">
        <v>89</v>
      </c>
      <c r="C106" s="115">
        <v>825</v>
      </c>
      <c r="D106" s="116">
        <v>-0.82439335887611753</v>
      </c>
      <c r="E106" s="115">
        <v>6196</v>
      </c>
      <c r="F106" s="116">
        <f t="shared" si="23"/>
        <v>6.5103030303030307</v>
      </c>
      <c r="G106" s="115">
        <v>6125</v>
      </c>
      <c r="H106" s="116">
        <f t="shared" si="24"/>
        <v>-1.1459005810200096E-2</v>
      </c>
      <c r="I106" s="115">
        <v>5590</v>
      </c>
      <c r="J106" s="116">
        <f t="shared" si="25"/>
        <v>-8.7346938775510252E-2</v>
      </c>
      <c r="K106" s="115">
        <v>6453</v>
      </c>
      <c r="L106" s="116">
        <f t="shared" si="26"/>
        <v>0.15438282647584978</v>
      </c>
      <c r="M106" s="115"/>
      <c r="N106" s="116"/>
    </row>
    <row r="107" spans="2:14" x14ac:dyDescent="0.25">
      <c r="B107" s="114" t="s">
        <v>91</v>
      </c>
      <c r="C107" s="115">
        <v>1112</v>
      </c>
      <c r="D107" s="116">
        <v>-0.85308495177698507</v>
      </c>
      <c r="E107" s="115">
        <v>7124</v>
      </c>
      <c r="F107" s="116">
        <f t="shared" si="23"/>
        <v>5.4064748201438846</v>
      </c>
      <c r="G107" s="115">
        <v>7135</v>
      </c>
      <c r="H107" s="116">
        <f t="shared" si="24"/>
        <v>1.5440763615945929E-3</v>
      </c>
      <c r="I107" s="115">
        <v>8768</v>
      </c>
      <c r="J107" s="116">
        <f t="shared" si="25"/>
        <v>0.22887175893482836</v>
      </c>
      <c r="K107" s="115">
        <v>7634</v>
      </c>
      <c r="L107" s="116">
        <f t="shared" si="26"/>
        <v>-0.12933394160583944</v>
      </c>
      <c r="M107" s="115"/>
      <c r="N107" s="116"/>
    </row>
    <row r="108" spans="2:14" x14ac:dyDescent="0.25">
      <c r="B108" s="114" t="s">
        <v>93</v>
      </c>
      <c r="C108" s="115">
        <v>1575</v>
      </c>
      <c r="D108" s="116">
        <v>-0.74239450441609423</v>
      </c>
      <c r="E108" s="115">
        <v>5523</v>
      </c>
      <c r="F108" s="116">
        <f t="shared" si="23"/>
        <v>2.5066666666666668</v>
      </c>
      <c r="G108" s="115">
        <v>5994</v>
      </c>
      <c r="H108" s="116">
        <f t="shared" si="24"/>
        <v>8.5279739272134725E-2</v>
      </c>
      <c r="I108" s="115">
        <v>7064</v>
      </c>
      <c r="J108" s="116">
        <f t="shared" si="25"/>
        <v>0.17851184517851193</v>
      </c>
      <c r="K108" s="115">
        <v>7036</v>
      </c>
      <c r="L108" s="116">
        <f t="shared" si="26"/>
        <v>-3.9637599093997888E-3</v>
      </c>
      <c r="M108" s="115"/>
      <c r="N108" s="116"/>
    </row>
    <row r="109" spans="2:14" ht="15.75" x14ac:dyDescent="0.25">
      <c r="B109" s="117" t="s">
        <v>30</v>
      </c>
      <c r="C109" s="118">
        <v>27247</v>
      </c>
      <c r="D109" s="119">
        <v>-0.56883564895401462</v>
      </c>
      <c r="E109" s="118">
        <v>41339</v>
      </c>
      <c r="F109" s="119">
        <f t="shared" si="23"/>
        <v>0.51719455352882893</v>
      </c>
      <c r="G109" s="118">
        <v>66806</v>
      </c>
      <c r="H109" s="119">
        <f t="shared" si="24"/>
        <v>0.61605263794479792</v>
      </c>
      <c r="I109" s="118">
        <v>75902</v>
      </c>
      <c r="J109" s="119">
        <f t="shared" si="25"/>
        <v>0.13615543514055628</v>
      </c>
      <c r="K109" s="118">
        <v>81239</v>
      </c>
      <c r="L109" s="119">
        <f t="shared" si="26"/>
        <v>7.0314352717978368E-2</v>
      </c>
      <c r="M109" s="118">
        <v>9438</v>
      </c>
      <c r="N109" s="119">
        <v>-0.12212817412333732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0"/>
      <c r="K112" s="120"/>
      <c r="N112" s="79"/>
    </row>
    <row r="114" spans="1:15" ht="48.75" customHeight="1" thickBot="1" x14ac:dyDescent="0.3">
      <c r="B114" s="264" t="s">
        <v>272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1" t="str">
        <f>C116</f>
        <v>Reino Unido</v>
      </c>
      <c r="C116" s="286" t="s">
        <v>110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</row>
    <row r="117" spans="1:15" ht="22.5" thickTop="1" thickBot="1" x14ac:dyDescent="0.3">
      <c r="B117" s="109"/>
      <c r="C117" s="288">
        <f>$C$7</f>
        <v>2020</v>
      </c>
      <c r="D117" s="289"/>
      <c r="E117" s="290">
        <f>$E$7</f>
        <v>2021</v>
      </c>
      <c r="F117" s="289"/>
      <c r="G117" s="290">
        <f>$G$7</f>
        <v>2022</v>
      </c>
      <c r="H117" s="289"/>
      <c r="I117" s="290">
        <f>$I$7</f>
        <v>2023</v>
      </c>
      <c r="J117" s="289"/>
      <c r="K117" s="290">
        <f>$K$7</f>
        <v>2024</v>
      </c>
      <c r="L117" s="289"/>
      <c r="M117" s="290">
        <f>$M$7</f>
        <v>2025</v>
      </c>
      <c r="N117" s="291"/>
    </row>
    <row r="118" spans="1:15" ht="16.5" thickTop="1" thickBot="1" x14ac:dyDescent="0.3">
      <c r="B118" s="85"/>
      <c r="C118" s="111" t="s">
        <v>69</v>
      </c>
      <c r="D118" s="112" t="str">
        <f>CONCATENATE("var. ",RIGHT(C117,2),"/",RIGHT(C117-1,2))</f>
        <v>var. 20/19</v>
      </c>
      <c r="E118" s="113" t="s">
        <v>69</v>
      </c>
      <c r="F118" s="112" t="str">
        <f>CONCATENATE("var. ",RIGHT(E117,2),"/",RIGHT(E117-1,2))</f>
        <v>var. 21/20</v>
      </c>
      <c r="G118" s="113" t="s">
        <v>69</v>
      </c>
      <c r="H118" s="112" t="str">
        <f>CONCATENATE("var. ",RIGHT(G117,2),"/",RIGHT(G117-1,2))</f>
        <v>var. 22/21</v>
      </c>
      <c r="I118" s="113" t="s">
        <v>69</v>
      </c>
      <c r="J118" s="112" t="s">
        <v>245</v>
      </c>
      <c r="K118" s="113" t="s">
        <v>69</v>
      </c>
      <c r="L118" s="112" t="s">
        <v>246</v>
      </c>
      <c r="M118" s="113" t="s">
        <v>69</v>
      </c>
      <c r="N118" s="112" t="s">
        <v>268</v>
      </c>
    </row>
    <row r="119" spans="1:15" x14ac:dyDescent="0.25">
      <c r="B119" s="114" t="s">
        <v>71</v>
      </c>
      <c r="C119" s="115">
        <v>1433</v>
      </c>
      <c r="D119" s="116">
        <v>5.4451802796173565E-2</v>
      </c>
      <c r="E119" s="115">
        <v>40</v>
      </c>
      <c r="F119" s="116">
        <f t="shared" ref="F119:F131" si="28">IFERROR(E119/C119-1,"-")</f>
        <v>-0.97208653175157012</v>
      </c>
      <c r="G119" s="115">
        <v>1082</v>
      </c>
      <c r="H119" s="116">
        <f t="shared" ref="H119:H131" si="29">IFERROR(G119/E119-1,"-")</f>
        <v>26.05</v>
      </c>
      <c r="I119" s="115">
        <v>1714</v>
      </c>
      <c r="J119" s="116">
        <f t="shared" ref="J119:J131" si="30">IFERROR(I119/G119-1,"-")</f>
        <v>0.5841035120147875</v>
      </c>
      <c r="K119" s="115">
        <v>1480</v>
      </c>
      <c r="L119" s="116">
        <f t="shared" ref="L119:L131" si="31">IFERROR(K119/I119-1,"-")</f>
        <v>-0.13652275379229872</v>
      </c>
      <c r="M119" s="115">
        <v>1352</v>
      </c>
      <c r="N119" s="116">
        <f t="shared" ref="N119:N127" si="32">IFERROR(M119/K119-1,"-")</f>
        <v>-8.6486486486486491E-2</v>
      </c>
    </row>
    <row r="120" spans="1:15" x14ac:dyDescent="0.25">
      <c r="B120" s="114" t="s">
        <v>73</v>
      </c>
      <c r="C120" s="115">
        <v>2393</v>
      </c>
      <c r="D120" s="116">
        <v>0.48357098574085544</v>
      </c>
      <c r="E120" s="115">
        <v>45</v>
      </c>
      <c r="F120" s="116">
        <f t="shared" si="28"/>
        <v>-0.98119515252820722</v>
      </c>
      <c r="G120" s="115">
        <v>1253</v>
      </c>
      <c r="H120" s="116">
        <f t="shared" si="29"/>
        <v>26.844444444444445</v>
      </c>
      <c r="I120" s="115">
        <v>1744</v>
      </c>
      <c r="J120" s="116">
        <f t="shared" si="30"/>
        <v>0.39185953711093369</v>
      </c>
      <c r="K120" s="115">
        <v>2068</v>
      </c>
      <c r="L120" s="116">
        <f t="shared" si="31"/>
        <v>0.18577981651376141</v>
      </c>
      <c r="M120" s="115"/>
      <c r="N120" s="116"/>
    </row>
    <row r="121" spans="1:15" x14ac:dyDescent="0.25">
      <c r="B121" s="114" t="s">
        <v>75</v>
      </c>
      <c r="C121" s="115">
        <v>615</v>
      </c>
      <c r="D121" s="116">
        <v>-0.45138269402319353</v>
      </c>
      <c r="E121" s="115">
        <v>44</v>
      </c>
      <c r="F121" s="116">
        <f t="shared" si="28"/>
        <v>-0.92845528455284554</v>
      </c>
      <c r="G121" s="115">
        <v>1088</v>
      </c>
      <c r="H121" s="116">
        <f t="shared" si="29"/>
        <v>23.727272727272727</v>
      </c>
      <c r="I121" s="115">
        <v>1558</v>
      </c>
      <c r="J121" s="116">
        <f t="shared" si="30"/>
        <v>0.43198529411764697</v>
      </c>
      <c r="K121" s="115">
        <v>1890</v>
      </c>
      <c r="L121" s="116">
        <f t="shared" si="31"/>
        <v>0.21309370988446719</v>
      </c>
      <c r="M121" s="115"/>
      <c r="N121" s="116"/>
    </row>
    <row r="122" spans="1:15" x14ac:dyDescent="0.25">
      <c r="B122" s="114" t="s">
        <v>77</v>
      </c>
      <c r="C122" s="115">
        <v>0</v>
      </c>
      <c r="D122" s="116">
        <v>-1</v>
      </c>
      <c r="E122" s="115">
        <v>55</v>
      </c>
      <c r="F122" s="116" t="str">
        <f t="shared" si="28"/>
        <v>-</v>
      </c>
      <c r="G122" s="115">
        <v>541</v>
      </c>
      <c r="H122" s="116">
        <f t="shared" si="29"/>
        <v>8.836363636363636</v>
      </c>
      <c r="I122" s="115">
        <v>682</v>
      </c>
      <c r="J122" s="116">
        <f t="shared" si="30"/>
        <v>0.26062846580406651</v>
      </c>
      <c r="K122" s="115">
        <v>1379</v>
      </c>
      <c r="L122" s="116">
        <f t="shared" si="31"/>
        <v>1.0219941348973607</v>
      </c>
      <c r="M122" s="115"/>
      <c r="N122" s="116"/>
    </row>
    <row r="123" spans="1:15" x14ac:dyDescent="0.25">
      <c r="B123" s="114" t="s">
        <v>79</v>
      </c>
      <c r="C123" s="115">
        <v>0</v>
      </c>
      <c r="D123" s="116">
        <v>-1</v>
      </c>
      <c r="E123" s="115">
        <v>44</v>
      </c>
      <c r="F123" s="116" t="str">
        <f t="shared" si="28"/>
        <v>-</v>
      </c>
      <c r="G123" s="115">
        <v>524</v>
      </c>
      <c r="H123" s="116">
        <f t="shared" si="29"/>
        <v>10.909090909090908</v>
      </c>
      <c r="I123" s="115">
        <v>550</v>
      </c>
      <c r="J123" s="116">
        <f t="shared" si="30"/>
        <v>4.961832061068705E-2</v>
      </c>
      <c r="K123" s="115">
        <v>732</v>
      </c>
      <c r="L123" s="116">
        <f t="shared" si="31"/>
        <v>0.33090909090909082</v>
      </c>
      <c r="M123" s="115"/>
      <c r="N123" s="116"/>
    </row>
    <row r="124" spans="1:15" x14ac:dyDescent="0.25">
      <c r="B124" s="114" t="s">
        <v>81</v>
      </c>
      <c r="C124" s="115">
        <v>0</v>
      </c>
      <c r="D124" s="116">
        <v>-1</v>
      </c>
      <c r="E124" s="115">
        <v>121</v>
      </c>
      <c r="F124" s="116" t="str">
        <f t="shared" si="28"/>
        <v>-</v>
      </c>
      <c r="G124" s="115">
        <v>530</v>
      </c>
      <c r="H124" s="116">
        <f t="shared" si="29"/>
        <v>3.3801652892561984</v>
      </c>
      <c r="I124" s="115">
        <v>510</v>
      </c>
      <c r="J124" s="116">
        <f t="shared" si="30"/>
        <v>-3.7735849056603765E-2</v>
      </c>
      <c r="K124" s="115">
        <v>471</v>
      </c>
      <c r="L124" s="116">
        <f t="shared" si="31"/>
        <v>-7.6470588235294068E-2</v>
      </c>
      <c r="M124" s="115"/>
      <c r="N124" s="116"/>
    </row>
    <row r="125" spans="1:15" x14ac:dyDescent="0.25">
      <c r="B125" s="114" t="s">
        <v>83</v>
      </c>
      <c r="C125" s="115">
        <v>0</v>
      </c>
      <c r="D125" s="116">
        <v>-1</v>
      </c>
      <c r="E125" s="115">
        <v>184</v>
      </c>
      <c r="F125" s="116" t="str">
        <f t="shared" si="28"/>
        <v>-</v>
      </c>
      <c r="G125" s="115">
        <v>456</v>
      </c>
      <c r="H125" s="116">
        <f t="shared" si="29"/>
        <v>1.4782608695652173</v>
      </c>
      <c r="I125" s="115">
        <v>444</v>
      </c>
      <c r="J125" s="116">
        <f t="shared" si="30"/>
        <v>-2.6315789473684181E-2</v>
      </c>
      <c r="K125" s="115">
        <v>401</v>
      </c>
      <c r="L125" s="116">
        <f t="shared" si="31"/>
        <v>-9.6846846846846857E-2</v>
      </c>
      <c r="M125" s="115"/>
      <c r="N125" s="116"/>
    </row>
    <row r="126" spans="1:15" x14ac:dyDescent="0.25">
      <c r="B126" s="114" t="s">
        <v>85</v>
      </c>
      <c r="C126" s="115">
        <v>66</v>
      </c>
      <c r="D126" s="116">
        <v>-0.70403587443946192</v>
      </c>
      <c r="E126" s="115">
        <v>415</v>
      </c>
      <c r="F126" s="116">
        <f t="shared" si="28"/>
        <v>5.2878787878787881</v>
      </c>
      <c r="G126" s="115">
        <v>482</v>
      </c>
      <c r="H126" s="116">
        <f t="shared" si="29"/>
        <v>0.16144578313253022</v>
      </c>
      <c r="I126" s="115">
        <v>571</v>
      </c>
      <c r="J126" s="116">
        <f t="shared" si="30"/>
        <v>0.18464730290456433</v>
      </c>
      <c r="K126" s="115">
        <v>572</v>
      </c>
      <c r="L126" s="116">
        <f t="shared" si="31"/>
        <v>1.7513134851139256E-3</v>
      </c>
      <c r="M126" s="115"/>
      <c r="N126" s="116"/>
    </row>
    <row r="127" spans="1:15" x14ac:dyDescent="0.25">
      <c r="B127" s="114" t="s">
        <v>87</v>
      </c>
      <c r="C127" s="115">
        <v>42</v>
      </c>
      <c r="D127" s="116">
        <v>-0.88617886178861793</v>
      </c>
      <c r="E127" s="115">
        <v>273</v>
      </c>
      <c r="F127" s="116">
        <f t="shared" si="28"/>
        <v>5.5</v>
      </c>
      <c r="G127" s="115">
        <v>722</v>
      </c>
      <c r="H127" s="116">
        <f t="shared" si="29"/>
        <v>1.6446886446886446</v>
      </c>
      <c r="I127" s="115">
        <v>664</v>
      </c>
      <c r="J127" s="116">
        <f t="shared" si="30"/>
        <v>-8.0332409972299179E-2</v>
      </c>
      <c r="K127" s="115">
        <v>519</v>
      </c>
      <c r="L127" s="116">
        <f t="shared" si="31"/>
        <v>-0.21837349397590367</v>
      </c>
      <c r="M127" s="115"/>
      <c r="N127" s="116"/>
    </row>
    <row r="128" spans="1:15" x14ac:dyDescent="0.25">
      <c r="A128" s="120"/>
      <c r="B128" s="114" t="s">
        <v>89</v>
      </c>
      <c r="C128" s="115">
        <v>90</v>
      </c>
      <c r="D128" s="116">
        <v>-0.71153846153846156</v>
      </c>
      <c r="E128" s="115">
        <v>757</v>
      </c>
      <c r="F128" s="116">
        <f t="shared" si="28"/>
        <v>7.4111111111111114</v>
      </c>
      <c r="G128" s="115">
        <v>676</v>
      </c>
      <c r="H128" s="116">
        <f t="shared" si="29"/>
        <v>-0.10700132100396298</v>
      </c>
      <c r="I128" s="115">
        <v>658</v>
      </c>
      <c r="J128" s="116">
        <f t="shared" si="30"/>
        <v>-2.6627218934911268E-2</v>
      </c>
      <c r="K128" s="115">
        <v>850</v>
      </c>
      <c r="L128" s="116">
        <f t="shared" si="31"/>
        <v>0.29179331306990886</v>
      </c>
      <c r="M128" s="115"/>
      <c r="N128" s="116"/>
    </row>
    <row r="129" spans="2:15" x14ac:dyDescent="0.25">
      <c r="B129" s="114" t="s">
        <v>91</v>
      </c>
      <c r="C129" s="115">
        <v>206</v>
      </c>
      <c r="D129" s="116">
        <v>-0.73071895424836608</v>
      </c>
      <c r="E129" s="115">
        <v>836</v>
      </c>
      <c r="F129" s="116">
        <f t="shared" si="28"/>
        <v>3.058252427184466</v>
      </c>
      <c r="G129" s="115">
        <v>947</v>
      </c>
      <c r="H129" s="116">
        <f t="shared" si="29"/>
        <v>0.13277511961722488</v>
      </c>
      <c r="I129" s="115">
        <v>849</v>
      </c>
      <c r="J129" s="116">
        <f t="shared" si="30"/>
        <v>-0.10348468848996828</v>
      </c>
      <c r="K129" s="115">
        <v>1075</v>
      </c>
      <c r="L129" s="116">
        <f t="shared" si="31"/>
        <v>0.26619552414605407</v>
      </c>
      <c r="M129" s="115"/>
      <c r="N129" s="116"/>
    </row>
    <row r="130" spans="2:15" x14ac:dyDescent="0.25">
      <c r="B130" s="114" t="s">
        <v>93</v>
      </c>
      <c r="C130" s="115">
        <v>136</v>
      </c>
      <c r="D130" s="116">
        <v>-0.82268578878748366</v>
      </c>
      <c r="E130" s="115">
        <v>680</v>
      </c>
      <c r="F130" s="116">
        <f t="shared" si="28"/>
        <v>4</v>
      </c>
      <c r="G130" s="115">
        <v>948</v>
      </c>
      <c r="H130" s="116">
        <f t="shared" si="29"/>
        <v>0.39411764705882346</v>
      </c>
      <c r="I130" s="115">
        <v>1233</v>
      </c>
      <c r="J130" s="116">
        <f t="shared" si="30"/>
        <v>0.30063291139240511</v>
      </c>
      <c r="K130" s="115">
        <v>859</v>
      </c>
      <c r="L130" s="116">
        <f t="shared" si="31"/>
        <v>-0.30332522303325227</v>
      </c>
      <c r="M130" s="115"/>
      <c r="N130" s="116"/>
    </row>
    <row r="131" spans="2:15" ht="15.75" x14ac:dyDescent="0.25">
      <c r="B131" s="117" t="s">
        <v>30</v>
      </c>
      <c r="C131" s="118">
        <v>5019</v>
      </c>
      <c r="D131" s="119">
        <v>-0.37899034892353378</v>
      </c>
      <c r="E131" s="118">
        <v>3494</v>
      </c>
      <c r="F131" s="119">
        <f t="shared" si="28"/>
        <v>-0.30384538752739587</v>
      </c>
      <c r="G131" s="118">
        <v>9249</v>
      </c>
      <c r="H131" s="119">
        <f t="shared" si="29"/>
        <v>1.6471093302804807</v>
      </c>
      <c r="I131" s="118">
        <v>11177</v>
      </c>
      <c r="J131" s="119">
        <f t="shared" si="30"/>
        <v>0.20845496810465991</v>
      </c>
      <c r="K131" s="118">
        <v>12296</v>
      </c>
      <c r="L131" s="119">
        <f t="shared" si="31"/>
        <v>0.10011631028003931</v>
      </c>
      <c r="M131" s="118">
        <v>1352</v>
      </c>
      <c r="N131" s="119">
        <v>-8.6486486486486491E-2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0"/>
      <c r="K134" s="120"/>
      <c r="N134" s="79"/>
    </row>
    <row r="136" spans="2:15" ht="48.75" customHeight="1" thickBot="1" x14ac:dyDescent="0.3">
      <c r="B136" s="264" t="s">
        <v>273</v>
      </c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1" t="str">
        <f>C138</f>
        <v>Alemania</v>
      </c>
      <c r="C138" s="286" t="s">
        <v>113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</row>
    <row r="139" spans="2:15" ht="22.5" thickTop="1" thickBot="1" x14ac:dyDescent="0.3">
      <c r="B139" s="109"/>
      <c r="C139" s="288">
        <f>$C$7</f>
        <v>2020</v>
      </c>
      <c r="D139" s="289"/>
      <c r="E139" s="290">
        <f>$E$7</f>
        <v>2021</v>
      </c>
      <c r="F139" s="289"/>
      <c r="G139" s="290">
        <f>$G$7</f>
        <v>2022</v>
      </c>
      <c r="H139" s="289"/>
      <c r="I139" s="290">
        <f>$I$7</f>
        <v>2023</v>
      </c>
      <c r="J139" s="289"/>
      <c r="K139" s="290">
        <f>$K$7</f>
        <v>2024</v>
      </c>
      <c r="L139" s="289"/>
      <c r="M139" s="290">
        <f>$M$7</f>
        <v>2025</v>
      </c>
      <c r="N139" s="291"/>
    </row>
    <row r="140" spans="2:15" ht="16.5" thickTop="1" thickBot="1" x14ac:dyDescent="0.3">
      <c r="B140" s="85"/>
      <c r="C140" s="111" t="s">
        <v>69</v>
      </c>
      <c r="D140" s="112" t="str">
        <f>CONCATENATE("var. ",RIGHT(C139,2),"/",RIGHT(C139-1,2))</f>
        <v>var. 20/19</v>
      </c>
      <c r="E140" s="113" t="s">
        <v>69</v>
      </c>
      <c r="F140" s="112" t="str">
        <f>CONCATENATE("var. ",RIGHT(E139,2),"/",RIGHT(E139-1,2))</f>
        <v>var. 21/20</v>
      </c>
      <c r="G140" s="113" t="s">
        <v>69</v>
      </c>
      <c r="H140" s="112" t="str">
        <f>CONCATENATE("var. ",RIGHT(G139,2),"/",RIGHT(G139-1,2))</f>
        <v>var. 22/21</v>
      </c>
      <c r="I140" s="113" t="s">
        <v>69</v>
      </c>
      <c r="J140" s="112" t="s">
        <v>245</v>
      </c>
      <c r="K140" s="113" t="s">
        <v>69</v>
      </c>
      <c r="L140" s="112" t="s">
        <v>246</v>
      </c>
      <c r="M140" s="113" t="s">
        <v>69</v>
      </c>
      <c r="N140" s="112" t="s">
        <v>268</v>
      </c>
    </row>
    <row r="141" spans="2:15" x14ac:dyDescent="0.25">
      <c r="B141" s="114" t="s">
        <v>71</v>
      </c>
      <c r="C141" s="115">
        <v>2551</v>
      </c>
      <c r="D141" s="116">
        <v>2.9459241323648078E-2</v>
      </c>
      <c r="E141" s="115">
        <v>513</v>
      </c>
      <c r="F141" s="116">
        <f t="shared" ref="F141:F153" si="33">IFERROR(E141/C141-1,"-")</f>
        <v>-0.79890239121912976</v>
      </c>
      <c r="G141" s="115">
        <v>1768</v>
      </c>
      <c r="H141" s="116">
        <f t="shared" ref="H141:H153" si="34">IFERROR(G141/E141-1,"-")</f>
        <v>2.4463937621832357</v>
      </c>
      <c r="I141" s="115">
        <v>2687</v>
      </c>
      <c r="J141" s="116">
        <f t="shared" ref="J141:J153" si="35">IFERROR(I141/G141-1,"-")</f>
        <v>0.51979638009049767</v>
      </c>
      <c r="K141" s="115">
        <v>3551</v>
      </c>
      <c r="L141" s="116">
        <f t="shared" ref="L141:L153" si="36">IFERROR(K141/I141-1,"-")</f>
        <v>0.32154819501302567</v>
      </c>
      <c r="M141" s="115">
        <v>2661</v>
      </c>
      <c r="N141" s="116">
        <f t="shared" ref="N141:N149" si="37">IFERROR(M141/K141-1,"-")</f>
        <v>-0.25063362433117431</v>
      </c>
    </row>
    <row r="142" spans="2:15" x14ac:dyDescent="0.25">
      <c r="B142" s="114" t="s">
        <v>73</v>
      </c>
      <c r="C142" s="115">
        <v>2540</v>
      </c>
      <c r="D142" s="116">
        <v>-0.11374738311235166</v>
      </c>
      <c r="E142" s="115">
        <v>554</v>
      </c>
      <c r="F142" s="116">
        <f t="shared" si="33"/>
        <v>-0.78188976377952757</v>
      </c>
      <c r="G142" s="115">
        <v>2351</v>
      </c>
      <c r="H142" s="116">
        <f t="shared" si="34"/>
        <v>3.243682310469314</v>
      </c>
      <c r="I142" s="115">
        <v>2836</v>
      </c>
      <c r="J142" s="116">
        <f t="shared" si="35"/>
        <v>0.20629519353466619</v>
      </c>
      <c r="K142" s="115">
        <v>3116</v>
      </c>
      <c r="L142" s="116">
        <f t="shared" si="36"/>
        <v>9.8730606488011352E-2</v>
      </c>
      <c r="M142" s="115"/>
      <c r="N142" s="116"/>
    </row>
    <row r="143" spans="2:15" x14ac:dyDescent="0.25">
      <c r="B143" s="114" t="s">
        <v>75</v>
      </c>
      <c r="C143" s="115">
        <v>1376</v>
      </c>
      <c r="D143" s="116">
        <v>-0.55826645264847508</v>
      </c>
      <c r="E143" s="115">
        <v>832</v>
      </c>
      <c r="F143" s="116">
        <f t="shared" si="33"/>
        <v>-0.39534883720930236</v>
      </c>
      <c r="G143" s="115">
        <v>2524</v>
      </c>
      <c r="H143" s="116">
        <f t="shared" si="34"/>
        <v>2.0336538461538463</v>
      </c>
      <c r="I143" s="115">
        <v>2988</v>
      </c>
      <c r="J143" s="116">
        <f t="shared" si="35"/>
        <v>0.1838351822503963</v>
      </c>
      <c r="K143" s="115">
        <v>3366</v>
      </c>
      <c r="L143" s="116">
        <f t="shared" si="36"/>
        <v>0.12650602409638556</v>
      </c>
      <c r="M143" s="115"/>
      <c r="N143" s="116"/>
    </row>
    <row r="144" spans="2:15" x14ac:dyDescent="0.25">
      <c r="B144" s="114" t="s">
        <v>77</v>
      </c>
      <c r="C144" s="115">
        <v>0</v>
      </c>
      <c r="D144" s="116">
        <v>-1</v>
      </c>
      <c r="E144" s="115">
        <v>529</v>
      </c>
      <c r="F144" s="116" t="str">
        <f t="shared" si="33"/>
        <v>-</v>
      </c>
      <c r="G144" s="115">
        <v>2322</v>
      </c>
      <c r="H144" s="116">
        <f t="shared" si="34"/>
        <v>3.3894139886578447</v>
      </c>
      <c r="I144" s="115">
        <v>2380</v>
      </c>
      <c r="J144" s="116">
        <f t="shared" si="35"/>
        <v>2.4978466838931901E-2</v>
      </c>
      <c r="K144" s="115">
        <v>2313</v>
      </c>
      <c r="L144" s="116">
        <f t="shared" si="36"/>
        <v>-2.8151260504201692E-2</v>
      </c>
      <c r="M144" s="115"/>
      <c r="N144" s="116"/>
    </row>
    <row r="145" spans="1:15" x14ac:dyDescent="0.25">
      <c r="B145" s="114" t="s">
        <v>79</v>
      </c>
      <c r="C145" s="115">
        <v>0</v>
      </c>
      <c r="D145" s="116">
        <v>-1</v>
      </c>
      <c r="E145" s="115">
        <v>579</v>
      </c>
      <c r="F145" s="116" t="str">
        <f t="shared" si="33"/>
        <v>-</v>
      </c>
      <c r="G145" s="115">
        <v>1417</v>
      </c>
      <c r="H145" s="116">
        <f t="shared" si="34"/>
        <v>1.4473229706390329</v>
      </c>
      <c r="I145" s="115">
        <v>1273</v>
      </c>
      <c r="J145" s="116">
        <f t="shared" si="35"/>
        <v>-0.10162314749470713</v>
      </c>
      <c r="K145" s="115">
        <v>1592</v>
      </c>
      <c r="L145" s="116">
        <f t="shared" si="36"/>
        <v>0.25058915946582871</v>
      </c>
      <c r="M145" s="115"/>
      <c r="N145" s="116"/>
    </row>
    <row r="146" spans="1:15" x14ac:dyDescent="0.25">
      <c r="B146" s="114" t="s">
        <v>81</v>
      </c>
      <c r="C146" s="115">
        <v>0</v>
      </c>
      <c r="D146" s="116">
        <v>-1</v>
      </c>
      <c r="E146" s="115">
        <v>885</v>
      </c>
      <c r="F146" s="116" t="str">
        <f t="shared" si="33"/>
        <v>-</v>
      </c>
      <c r="G146" s="115">
        <v>894</v>
      </c>
      <c r="H146" s="116">
        <f t="shared" si="34"/>
        <v>1.0169491525423791E-2</v>
      </c>
      <c r="I146" s="115">
        <v>831</v>
      </c>
      <c r="J146" s="116">
        <f t="shared" si="35"/>
        <v>-7.0469798657718075E-2</v>
      </c>
      <c r="K146" s="115">
        <v>1011</v>
      </c>
      <c r="L146" s="116">
        <f t="shared" si="36"/>
        <v>0.21660649819494582</v>
      </c>
      <c r="M146" s="115"/>
      <c r="N146" s="116"/>
    </row>
    <row r="147" spans="1:15" x14ac:dyDescent="0.25">
      <c r="B147" s="114" t="s">
        <v>83</v>
      </c>
      <c r="C147" s="115">
        <v>0</v>
      </c>
      <c r="D147" s="116">
        <v>-1</v>
      </c>
      <c r="E147" s="115">
        <v>856</v>
      </c>
      <c r="F147" s="116" t="str">
        <f t="shared" si="33"/>
        <v>-</v>
      </c>
      <c r="G147" s="115">
        <v>945</v>
      </c>
      <c r="H147" s="116">
        <f t="shared" si="34"/>
        <v>0.10397196261682251</v>
      </c>
      <c r="I147" s="115">
        <v>427</v>
      </c>
      <c r="J147" s="116">
        <f t="shared" si="35"/>
        <v>-0.54814814814814816</v>
      </c>
      <c r="K147" s="115">
        <v>454</v>
      </c>
      <c r="L147" s="116">
        <f t="shared" si="36"/>
        <v>6.3231850117096089E-2</v>
      </c>
      <c r="M147" s="115"/>
      <c r="N147" s="116"/>
    </row>
    <row r="148" spans="1:15" x14ac:dyDescent="0.25">
      <c r="B148" s="114" t="s">
        <v>85</v>
      </c>
      <c r="C148" s="115">
        <v>307</v>
      </c>
      <c r="D148" s="116">
        <v>-0.44080145719489983</v>
      </c>
      <c r="E148" s="115">
        <v>1325</v>
      </c>
      <c r="F148" s="116">
        <f t="shared" si="33"/>
        <v>3.315960912052117</v>
      </c>
      <c r="G148" s="115">
        <v>1073</v>
      </c>
      <c r="H148" s="116">
        <f t="shared" si="34"/>
        <v>-0.19018867924528304</v>
      </c>
      <c r="I148" s="115">
        <v>1227</v>
      </c>
      <c r="J148" s="116">
        <f t="shared" si="35"/>
        <v>0.14352283317800563</v>
      </c>
      <c r="K148" s="115">
        <v>1129</v>
      </c>
      <c r="L148" s="116">
        <f t="shared" si="36"/>
        <v>-7.9869600651996775E-2</v>
      </c>
      <c r="M148" s="115"/>
      <c r="N148" s="116"/>
    </row>
    <row r="149" spans="1:15" x14ac:dyDescent="0.25">
      <c r="B149" s="114" t="s">
        <v>87</v>
      </c>
      <c r="C149" s="115">
        <v>72</v>
      </c>
      <c r="D149" s="116">
        <v>-0.8783783783783784</v>
      </c>
      <c r="E149" s="115">
        <v>1236</v>
      </c>
      <c r="F149" s="116">
        <f t="shared" si="33"/>
        <v>16.166666666666668</v>
      </c>
      <c r="G149" s="115">
        <v>1386</v>
      </c>
      <c r="H149" s="116">
        <f t="shared" si="34"/>
        <v>0.12135922330097082</v>
      </c>
      <c r="I149" s="115">
        <v>1288</v>
      </c>
      <c r="J149" s="116">
        <f t="shared" si="35"/>
        <v>-7.0707070707070718E-2</v>
      </c>
      <c r="K149" s="115">
        <v>1311</v>
      </c>
      <c r="L149" s="116">
        <f t="shared" si="36"/>
        <v>1.7857142857142794E-2</v>
      </c>
      <c r="M149" s="115"/>
      <c r="N149" s="116"/>
    </row>
    <row r="150" spans="1:15" x14ac:dyDescent="0.25">
      <c r="A150" s="120"/>
      <c r="B150" s="114" t="s">
        <v>89</v>
      </c>
      <c r="C150" s="115">
        <v>122</v>
      </c>
      <c r="D150" s="116">
        <v>-0.92742415229030339</v>
      </c>
      <c r="E150" s="115">
        <v>3442</v>
      </c>
      <c r="F150" s="116">
        <f t="shared" si="33"/>
        <v>27.21311475409836</v>
      </c>
      <c r="G150" s="115">
        <v>2114</v>
      </c>
      <c r="H150" s="116">
        <f t="shared" si="34"/>
        <v>-0.38582219639744331</v>
      </c>
      <c r="I150" s="115">
        <v>1758</v>
      </c>
      <c r="J150" s="116">
        <f t="shared" si="35"/>
        <v>-0.16840113528855249</v>
      </c>
      <c r="K150" s="115">
        <v>1824</v>
      </c>
      <c r="L150" s="116">
        <f t="shared" si="36"/>
        <v>3.7542662116040848E-2</v>
      </c>
      <c r="M150" s="115"/>
      <c r="N150" s="116"/>
    </row>
    <row r="151" spans="1:15" x14ac:dyDescent="0.25">
      <c r="B151" s="114" t="s">
        <v>91</v>
      </c>
      <c r="C151" s="115">
        <v>210</v>
      </c>
      <c r="D151" s="116">
        <v>-0.93445692883895126</v>
      </c>
      <c r="E151" s="115">
        <v>2718</v>
      </c>
      <c r="F151" s="116">
        <f t="shared" si="33"/>
        <v>11.942857142857143</v>
      </c>
      <c r="G151" s="115">
        <v>2423</v>
      </c>
      <c r="H151" s="116">
        <f t="shared" si="34"/>
        <v>-0.10853568800588664</v>
      </c>
      <c r="I151" s="115">
        <v>2908</v>
      </c>
      <c r="J151" s="116">
        <f t="shared" si="35"/>
        <v>0.20016508460586047</v>
      </c>
      <c r="K151" s="115">
        <v>2912</v>
      </c>
      <c r="L151" s="116">
        <f t="shared" si="36"/>
        <v>1.3755158184318717E-3</v>
      </c>
      <c r="M151" s="115"/>
      <c r="N151" s="116"/>
    </row>
    <row r="152" spans="1:15" x14ac:dyDescent="0.25">
      <c r="B152" s="114" t="s">
        <v>93</v>
      </c>
      <c r="C152" s="115">
        <v>199</v>
      </c>
      <c r="D152" s="116">
        <v>-0.91182986264953481</v>
      </c>
      <c r="E152" s="115">
        <v>1924</v>
      </c>
      <c r="F152" s="116">
        <f t="shared" si="33"/>
        <v>8.6683417085427141</v>
      </c>
      <c r="G152" s="115">
        <v>1833</v>
      </c>
      <c r="H152" s="116">
        <f t="shared" si="34"/>
        <v>-4.7297297297297258E-2</v>
      </c>
      <c r="I152" s="115">
        <v>2036</v>
      </c>
      <c r="J152" s="116">
        <f t="shared" si="35"/>
        <v>0.11074740861974908</v>
      </c>
      <c r="K152" s="115">
        <v>2476</v>
      </c>
      <c r="L152" s="116">
        <f t="shared" si="36"/>
        <v>0.21611001964636545</v>
      </c>
      <c r="M152" s="115"/>
      <c r="N152" s="116"/>
    </row>
    <row r="153" spans="1:15" ht="15.75" x14ac:dyDescent="0.25">
      <c r="B153" s="117" t="s">
        <v>30</v>
      </c>
      <c r="C153" s="118">
        <v>7473</v>
      </c>
      <c r="D153" s="119">
        <v>-0.65023869699522607</v>
      </c>
      <c r="E153" s="118">
        <v>15393</v>
      </c>
      <c r="F153" s="119">
        <f t="shared" si="33"/>
        <v>1.0598153352067441</v>
      </c>
      <c r="G153" s="118">
        <v>21050</v>
      </c>
      <c r="H153" s="119">
        <f t="shared" si="34"/>
        <v>0.36750470993308637</v>
      </c>
      <c r="I153" s="118">
        <v>22639</v>
      </c>
      <c r="J153" s="119">
        <f t="shared" si="35"/>
        <v>7.5486935866983407E-2</v>
      </c>
      <c r="K153" s="118">
        <v>25055</v>
      </c>
      <c r="L153" s="119">
        <f t="shared" si="36"/>
        <v>0.10671849463315519</v>
      </c>
      <c r="M153" s="118">
        <v>2661</v>
      </c>
      <c r="N153" s="119">
        <v>-0.25063362433117431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0"/>
      <c r="K156" s="120"/>
      <c r="N156" s="79"/>
    </row>
    <row r="158" spans="1:15" ht="48.75" customHeight="1" thickBot="1" x14ac:dyDescent="0.3">
      <c r="B158" s="264" t="s">
        <v>274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1" t="str">
        <f>C160</f>
        <v>Francia</v>
      </c>
      <c r="C160" s="286" t="s">
        <v>116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</row>
    <row r="161" spans="2:14" ht="22.5" thickTop="1" thickBot="1" x14ac:dyDescent="0.3">
      <c r="B161" s="109"/>
      <c r="C161" s="288">
        <f>$C$7</f>
        <v>2020</v>
      </c>
      <c r="D161" s="289"/>
      <c r="E161" s="290">
        <f>$E$7</f>
        <v>2021</v>
      </c>
      <c r="F161" s="289"/>
      <c r="G161" s="290">
        <f>$G$7</f>
        <v>2022</v>
      </c>
      <c r="H161" s="289"/>
      <c r="I161" s="290">
        <f>$I$7</f>
        <v>2023</v>
      </c>
      <c r="J161" s="289"/>
      <c r="K161" s="290">
        <f>$K$7</f>
        <v>2024</v>
      </c>
      <c r="L161" s="289"/>
      <c r="M161" s="290">
        <f>$M$7</f>
        <v>2025</v>
      </c>
      <c r="N161" s="291"/>
    </row>
    <row r="162" spans="2:14" ht="16.5" thickTop="1" thickBot="1" x14ac:dyDescent="0.3">
      <c r="B162" s="85"/>
      <c r="C162" s="111" t="s">
        <v>69</v>
      </c>
      <c r="D162" s="112" t="str">
        <f>CONCATENATE("var. ",RIGHT(C161,2),"/",RIGHT(C161-1,2))</f>
        <v>var. 20/19</v>
      </c>
      <c r="E162" s="113" t="s">
        <v>69</v>
      </c>
      <c r="F162" s="112" t="str">
        <f>CONCATENATE("var. ",RIGHT(E161,2),"/",RIGHT(E161-1,2))</f>
        <v>var. 21/20</v>
      </c>
      <c r="G162" s="113" t="s">
        <v>69</v>
      </c>
      <c r="H162" s="112" t="str">
        <f>CONCATENATE("var. ",RIGHT(G161,2),"/",RIGHT(G161-1,2))</f>
        <v>var. 22/21</v>
      </c>
      <c r="I162" s="113" t="s">
        <v>69</v>
      </c>
      <c r="J162" s="112" t="s">
        <v>245</v>
      </c>
      <c r="K162" s="113" t="s">
        <v>69</v>
      </c>
      <c r="L162" s="112" t="s">
        <v>246</v>
      </c>
      <c r="M162" s="113" t="s">
        <v>69</v>
      </c>
      <c r="N162" s="112" t="s">
        <v>268</v>
      </c>
    </row>
    <row r="163" spans="2:14" x14ac:dyDescent="0.25">
      <c r="B163" s="114" t="s">
        <v>71</v>
      </c>
      <c r="C163" s="115">
        <v>944</v>
      </c>
      <c r="D163" s="116">
        <v>0.31111111111111112</v>
      </c>
      <c r="E163" s="115">
        <v>372</v>
      </c>
      <c r="F163" s="116">
        <f t="shared" ref="F163:F175" si="38">IFERROR(E163/C163-1,"-")</f>
        <v>-0.60593220338983045</v>
      </c>
      <c r="G163" s="115">
        <v>771</v>
      </c>
      <c r="H163" s="116">
        <f t="shared" ref="H163:H175" si="39">IFERROR(G163/E163-1,"-")</f>
        <v>1.0725806451612905</v>
      </c>
      <c r="I163" s="115">
        <v>1006</v>
      </c>
      <c r="J163" s="116">
        <f t="shared" ref="J163:J175" si="40">IFERROR(I163/G163-1,"-")</f>
        <v>0.30479896238651105</v>
      </c>
      <c r="K163" s="115">
        <v>991</v>
      </c>
      <c r="L163" s="116">
        <f t="shared" ref="L163:L175" si="41">IFERROR(K163/I163-1,"-")</f>
        <v>-1.491053677932408E-2</v>
      </c>
      <c r="M163" s="115">
        <v>1041</v>
      </c>
      <c r="N163" s="116">
        <f t="shared" ref="N163:N171" si="42">IFERROR(M163/K163-1,"-")</f>
        <v>5.045408678102925E-2</v>
      </c>
    </row>
    <row r="164" spans="2:14" x14ac:dyDescent="0.25">
      <c r="B164" s="114" t="s">
        <v>73</v>
      </c>
      <c r="C164" s="115">
        <v>1207</v>
      </c>
      <c r="D164" s="116">
        <v>0.27320675105485237</v>
      </c>
      <c r="E164" s="115">
        <v>546</v>
      </c>
      <c r="F164" s="116">
        <f t="shared" si="38"/>
        <v>-0.54763877381938686</v>
      </c>
      <c r="G164" s="115">
        <v>863</v>
      </c>
      <c r="H164" s="116">
        <f t="shared" si="39"/>
        <v>0.58058608058608052</v>
      </c>
      <c r="I164" s="115">
        <v>1019</v>
      </c>
      <c r="J164" s="116">
        <f t="shared" si="40"/>
        <v>0.18076477404403235</v>
      </c>
      <c r="K164" s="115">
        <v>1220</v>
      </c>
      <c r="L164" s="116">
        <f t="shared" si="41"/>
        <v>0.19725220804710508</v>
      </c>
      <c r="M164" s="115"/>
      <c r="N164" s="116"/>
    </row>
    <row r="165" spans="2:14" x14ac:dyDescent="0.25">
      <c r="B165" s="114" t="s">
        <v>75</v>
      </c>
      <c r="C165" s="115">
        <v>505</v>
      </c>
      <c r="D165" s="116">
        <v>-0.51628352490421459</v>
      </c>
      <c r="E165" s="115">
        <v>843</v>
      </c>
      <c r="F165" s="116">
        <f t="shared" si="38"/>
        <v>0.66930693069306924</v>
      </c>
      <c r="G165" s="115">
        <v>945</v>
      </c>
      <c r="H165" s="116">
        <f t="shared" si="39"/>
        <v>0.12099644128113884</v>
      </c>
      <c r="I165" s="115">
        <v>1138</v>
      </c>
      <c r="J165" s="116">
        <f t="shared" si="40"/>
        <v>0.20423280423280432</v>
      </c>
      <c r="K165" s="115">
        <v>1305</v>
      </c>
      <c r="L165" s="116">
        <f t="shared" si="41"/>
        <v>0.14674868189806678</v>
      </c>
      <c r="M165" s="115"/>
      <c r="N165" s="116"/>
    </row>
    <row r="166" spans="2:14" x14ac:dyDescent="0.25">
      <c r="B166" s="114" t="s">
        <v>77</v>
      </c>
      <c r="C166" s="115">
        <v>0</v>
      </c>
      <c r="D166" s="116">
        <v>-1</v>
      </c>
      <c r="E166" s="115">
        <v>695</v>
      </c>
      <c r="F166" s="116" t="str">
        <f t="shared" si="38"/>
        <v>-</v>
      </c>
      <c r="G166" s="115">
        <v>745</v>
      </c>
      <c r="H166" s="116">
        <f t="shared" si="39"/>
        <v>7.1942446043165464E-2</v>
      </c>
      <c r="I166" s="115">
        <v>650</v>
      </c>
      <c r="J166" s="116">
        <f t="shared" si="40"/>
        <v>-0.12751677852348997</v>
      </c>
      <c r="K166" s="115">
        <v>832</v>
      </c>
      <c r="L166" s="116">
        <f t="shared" si="41"/>
        <v>0.28000000000000003</v>
      </c>
      <c r="M166" s="115"/>
      <c r="N166" s="116"/>
    </row>
    <row r="167" spans="2:14" x14ac:dyDescent="0.25">
      <c r="B167" s="114" t="s">
        <v>79</v>
      </c>
      <c r="C167" s="115">
        <v>0</v>
      </c>
      <c r="D167" s="116">
        <v>-1</v>
      </c>
      <c r="E167" s="115">
        <v>723</v>
      </c>
      <c r="F167" s="116" t="str">
        <f t="shared" si="38"/>
        <v>-</v>
      </c>
      <c r="G167" s="115">
        <v>572</v>
      </c>
      <c r="H167" s="116">
        <f t="shared" si="39"/>
        <v>-0.20885200553250349</v>
      </c>
      <c r="I167" s="115">
        <v>732</v>
      </c>
      <c r="J167" s="116">
        <f t="shared" si="40"/>
        <v>0.2797202797202798</v>
      </c>
      <c r="K167" s="115">
        <v>862</v>
      </c>
      <c r="L167" s="116">
        <f t="shared" si="41"/>
        <v>0.17759562841530063</v>
      </c>
      <c r="M167" s="115"/>
      <c r="N167" s="116"/>
    </row>
    <row r="168" spans="2:14" x14ac:dyDescent="0.25">
      <c r="B168" s="114" t="s">
        <v>81</v>
      </c>
      <c r="C168" s="115">
        <v>0</v>
      </c>
      <c r="D168" s="116">
        <v>-1</v>
      </c>
      <c r="E168" s="115">
        <v>357</v>
      </c>
      <c r="F168" s="116" t="str">
        <f t="shared" si="38"/>
        <v>-</v>
      </c>
      <c r="G168" s="115">
        <v>278</v>
      </c>
      <c r="H168" s="116">
        <f t="shared" si="39"/>
        <v>-0.22128851540616246</v>
      </c>
      <c r="I168" s="115">
        <v>374</v>
      </c>
      <c r="J168" s="116">
        <f t="shared" si="40"/>
        <v>0.34532374100719432</v>
      </c>
      <c r="K168" s="115">
        <v>426</v>
      </c>
      <c r="L168" s="116">
        <f t="shared" si="41"/>
        <v>0.1390374331550801</v>
      </c>
      <c r="M168" s="115"/>
      <c r="N168" s="116"/>
    </row>
    <row r="169" spans="2:14" x14ac:dyDescent="0.25">
      <c r="B169" s="114" t="s">
        <v>83</v>
      </c>
      <c r="C169" s="115">
        <v>0</v>
      </c>
      <c r="D169" s="116">
        <v>-1</v>
      </c>
      <c r="E169" s="115">
        <v>421</v>
      </c>
      <c r="F169" s="116" t="str">
        <f t="shared" si="38"/>
        <v>-</v>
      </c>
      <c r="G169" s="115">
        <v>580</v>
      </c>
      <c r="H169" s="116">
        <f t="shared" si="39"/>
        <v>0.37767220902612819</v>
      </c>
      <c r="I169" s="115">
        <v>379</v>
      </c>
      <c r="J169" s="116">
        <f t="shared" si="40"/>
        <v>-0.34655172413793101</v>
      </c>
      <c r="K169" s="115">
        <v>596</v>
      </c>
      <c r="L169" s="116">
        <f t="shared" si="41"/>
        <v>0.57255936675461738</v>
      </c>
      <c r="M169" s="115"/>
      <c r="N169" s="116"/>
    </row>
    <row r="170" spans="2:14" x14ac:dyDescent="0.25">
      <c r="B170" s="114" t="s">
        <v>85</v>
      </c>
      <c r="C170" s="115">
        <v>912</v>
      </c>
      <c r="D170" s="116">
        <v>0.2614107883817427</v>
      </c>
      <c r="E170" s="115">
        <v>932</v>
      </c>
      <c r="F170" s="116">
        <f t="shared" si="38"/>
        <v>2.1929824561403466E-2</v>
      </c>
      <c r="G170" s="115">
        <v>860</v>
      </c>
      <c r="H170" s="116">
        <f t="shared" si="39"/>
        <v>-7.7253218884120178E-2</v>
      </c>
      <c r="I170" s="115">
        <v>734</v>
      </c>
      <c r="J170" s="116">
        <f t="shared" si="40"/>
        <v>-0.14651162790697669</v>
      </c>
      <c r="K170" s="115">
        <v>989</v>
      </c>
      <c r="L170" s="116">
        <f t="shared" si="41"/>
        <v>0.34741144414168934</v>
      </c>
      <c r="M170" s="115"/>
      <c r="N170" s="116"/>
    </row>
    <row r="171" spans="2:14" x14ac:dyDescent="0.25">
      <c r="B171" s="114" t="s">
        <v>87</v>
      </c>
      <c r="C171" s="115">
        <v>104</v>
      </c>
      <c r="D171" s="116">
        <v>-0.79365079365079372</v>
      </c>
      <c r="E171" s="115">
        <v>357</v>
      </c>
      <c r="F171" s="116">
        <f t="shared" si="38"/>
        <v>2.4326923076923075</v>
      </c>
      <c r="G171" s="115">
        <v>390</v>
      </c>
      <c r="H171" s="116">
        <f t="shared" si="39"/>
        <v>9.243697478991586E-2</v>
      </c>
      <c r="I171" s="115">
        <v>486</v>
      </c>
      <c r="J171" s="116">
        <f t="shared" si="40"/>
        <v>0.24615384615384617</v>
      </c>
      <c r="K171" s="115">
        <v>421</v>
      </c>
      <c r="L171" s="116">
        <f t="shared" si="41"/>
        <v>-0.13374485596707819</v>
      </c>
      <c r="M171" s="115"/>
      <c r="N171" s="116"/>
    </row>
    <row r="172" spans="2:14" x14ac:dyDescent="0.25">
      <c r="B172" s="114" t="s">
        <v>89</v>
      </c>
      <c r="C172" s="115">
        <v>266</v>
      </c>
      <c r="D172" s="116">
        <v>-0.58307210031347956</v>
      </c>
      <c r="E172" s="115">
        <v>399</v>
      </c>
      <c r="F172" s="116">
        <f t="shared" si="38"/>
        <v>0.5</v>
      </c>
      <c r="G172" s="115">
        <v>484</v>
      </c>
      <c r="H172" s="116">
        <f t="shared" si="39"/>
        <v>0.21303258145363402</v>
      </c>
      <c r="I172" s="115">
        <v>565</v>
      </c>
      <c r="J172" s="116">
        <f t="shared" si="40"/>
        <v>0.1673553719008265</v>
      </c>
      <c r="K172" s="115">
        <v>622</v>
      </c>
      <c r="L172" s="116">
        <f t="shared" si="41"/>
        <v>0.10088495575221246</v>
      </c>
      <c r="M172" s="115"/>
      <c r="N172" s="116"/>
    </row>
    <row r="173" spans="2:14" x14ac:dyDescent="0.25">
      <c r="B173" s="114" t="s">
        <v>91</v>
      </c>
      <c r="C173" s="115">
        <v>143</v>
      </c>
      <c r="D173" s="116">
        <v>-0.80330123796423658</v>
      </c>
      <c r="E173" s="115">
        <v>704</v>
      </c>
      <c r="F173" s="116">
        <f t="shared" si="38"/>
        <v>3.9230769230769234</v>
      </c>
      <c r="G173" s="115">
        <v>676</v>
      </c>
      <c r="H173" s="116">
        <f t="shared" si="39"/>
        <v>-3.9772727272727293E-2</v>
      </c>
      <c r="I173" s="115">
        <v>1140</v>
      </c>
      <c r="J173" s="116">
        <f t="shared" si="40"/>
        <v>0.68639053254437865</v>
      </c>
      <c r="K173" s="115">
        <v>772</v>
      </c>
      <c r="L173" s="116">
        <f t="shared" si="41"/>
        <v>-0.32280701754385965</v>
      </c>
      <c r="M173" s="115"/>
      <c r="N173" s="116"/>
    </row>
    <row r="174" spans="2:14" x14ac:dyDescent="0.25">
      <c r="B174" s="114" t="s">
        <v>93</v>
      </c>
      <c r="C174" s="115">
        <v>445</v>
      </c>
      <c r="D174" s="116">
        <v>-0.46706586826347307</v>
      </c>
      <c r="E174" s="115">
        <v>799</v>
      </c>
      <c r="F174" s="116">
        <f t="shared" si="38"/>
        <v>0.79550561797752817</v>
      </c>
      <c r="G174" s="115">
        <v>717</v>
      </c>
      <c r="H174" s="116">
        <f t="shared" si="39"/>
        <v>-0.10262828535669588</v>
      </c>
      <c r="I174" s="115">
        <v>679</v>
      </c>
      <c r="J174" s="116">
        <f t="shared" si="40"/>
        <v>-5.2998605299860557E-2</v>
      </c>
      <c r="K174" s="115">
        <v>714</v>
      </c>
      <c r="L174" s="116">
        <f t="shared" si="41"/>
        <v>5.1546391752577359E-2</v>
      </c>
      <c r="M174" s="115"/>
      <c r="N174" s="116"/>
    </row>
    <row r="175" spans="2:14" ht="15.75" x14ac:dyDescent="0.25">
      <c r="B175" s="117" t="s">
        <v>30</v>
      </c>
      <c r="C175" s="118">
        <v>4658</v>
      </c>
      <c r="D175" s="119">
        <v>-0.4619383158137923</v>
      </c>
      <c r="E175" s="118">
        <v>7148</v>
      </c>
      <c r="F175" s="119">
        <f t="shared" si="38"/>
        <v>0.53456419063975957</v>
      </c>
      <c r="G175" s="118">
        <v>7881</v>
      </c>
      <c r="H175" s="119">
        <f t="shared" si="39"/>
        <v>0.10254616675993278</v>
      </c>
      <c r="I175" s="118">
        <v>8902</v>
      </c>
      <c r="J175" s="119">
        <f t="shared" si="40"/>
        <v>0.12955208729856627</v>
      </c>
      <c r="K175" s="118">
        <v>9750</v>
      </c>
      <c r="L175" s="119">
        <f t="shared" si="41"/>
        <v>9.5259492248932931E-2</v>
      </c>
      <c r="M175" s="118">
        <v>1041</v>
      </c>
      <c r="N175" s="119">
        <v>5.045408678102925E-2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0"/>
      <c r="K178" s="120"/>
      <c r="N178" s="79"/>
    </row>
    <row r="180" spans="1:15" ht="48.75" customHeight="1" thickBot="1" x14ac:dyDescent="0.3">
      <c r="B180" s="264" t="s">
        <v>275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1" t="str">
        <f>C182</f>
        <v>Bélgica</v>
      </c>
      <c r="C182" s="286" t="s">
        <v>119</v>
      </c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</row>
    <row r="183" spans="1:15" ht="22.5" thickTop="1" thickBot="1" x14ac:dyDescent="0.3">
      <c r="B183" s="109"/>
      <c r="C183" s="288">
        <f>$C$7</f>
        <v>2020</v>
      </c>
      <c r="D183" s="289"/>
      <c r="E183" s="290">
        <f>$E$7</f>
        <v>2021</v>
      </c>
      <c r="F183" s="289"/>
      <c r="G183" s="290">
        <f>$G$7</f>
        <v>2022</v>
      </c>
      <c r="H183" s="289"/>
      <c r="I183" s="290">
        <f>$I$7</f>
        <v>2023</v>
      </c>
      <c r="J183" s="289"/>
      <c r="K183" s="290">
        <f>$K$7</f>
        <v>2024</v>
      </c>
      <c r="L183" s="289"/>
      <c r="M183" s="290">
        <f>$M$7</f>
        <v>2025</v>
      </c>
      <c r="N183" s="291"/>
    </row>
    <row r="184" spans="1:15" ht="16.5" thickTop="1" thickBot="1" x14ac:dyDescent="0.3">
      <c r="B184" s="85"/>
      <c r="C184" s="111" t="s">
        <v>69</v>
      </c>
      <c r="D184" s="112" t="str">
        <f>CONCATENATE("var. ",RIGHT(C183,2),"/",RIGHT(C183-1,2))</f>
        <v>var. 20/19</v>
      </c>
      <c r="E184" s="113" t="s">
        <v>69</v>
      </c>
      <c r="F184" s="112" t="str">
        <f>CONCATENATE("var. ",RIGHT(E183,2),"/",RIGHT(E183-1,2))</f>
        <v>var. 21/20</v>
      </c>
      <c r="G184" s="113" t="s">
        <v>69</v>
      </c>
      <c r="H184" s="112" t="str">
        <f>CONCATENATE("var. ",RIGHT(G183,2),"/",RIGHT(G183-1,2))</f>
        <v>var. 22/21</v>
      </c>
      <c r="I184" s="113" t="s">
        <v>69</v>
      </c>
      <c r="J184" s="112" t="s">
        <v>245</v>
      </c>
      <c r="K184" s="113" t="s">
        <v>69</v>
      </c>
      <c r="L184" s="112" t="s">
        <v>246</v>
      </c>
      <c r="M184" s="113" t="s">
        <v>69</v>
      </c>
      <c r="N184" s="112" t="s">
        <v>268</v>
      </c>
    </row>
    <row r="185" spans="1:15" x14ac:dyDescent="0.25">
      <c r="A185" s="120"/>
      <c r="B185" s="114" t="s">
        <v>71</v>
      </c>
      <c r="C185" s="115">
        <v>171</v>
      </c>
      <c r="D185" s="116">
        <v>-0.10471204188481675</v>
      </c>
      <c r="E185" s="115">
        <v>81</v>
      </c>
      <c r="F185" s="116">
        <f t="shared" ref="F185:F197" si="43">IFERROR(E185/C185-1,"-")</f>
        <v>-0.52631578947368429</v>
      </c>
      <c r="G185" s="115">
        <v>235</v>
      </c>
      <c r="H185" s="116">
        <f t="shared" ref="H185:H197" si="44">IFERROR(G185/E185-1,"-")</f>
        <v>1.9012345679012346</v>
      </c>
      <c r="I185" s="115">
        <v>204</v>
      </c>
      <c r="J185" s="116">
        <f t="shared" ref="J185:J197" si="45">IFERROR(I185/G185-1,"-")</f>
        <v>-0.13191489361702124</v>
      </c>
      <c r="K185" s="115">
        <v>391</v>
      </c>
      <c r="L185" s="116">
        <f t="shared" ref="L185:L197" si="46">IFERROR(K185/I185-1,"-")</f>
        <v>0.91666666666666674</v>
      </c>
      <c r="M185" s="115">
        <v>363</v>
      </c>
      <c r="N185" s="116">
        <f t="shared" ref="N185:N193" si="47">IFERROR(M185/K185-1,"-")</f>
        <v>-7.1611253196930957E-2</v>
      </c>
    </row>
    <row r="186" spans="1:15" x14ac:dyDescent="0.25">
      <c r="B186" s="114" t="s">
        <v>73</v>
      </c>
      <c r="C186" s="115">
        <v>80</v>
      </c>
      <c r="D186" s="116">
        <v>-0.58333333333333326</v>
      </c>
      <c r="E186" s="115">
        <v>56</v>
      </c>
      <c r="F186" s="116">
        <f t="shared" si="43"/>
        <v>-0.30000000000000004</v>
      </c>
      <c r="G186" s="115">
        <v>237</v>
      </c>
      <c r="H186" s="116">
        <f t="shared" si="44"/>
        <v>3.2321428571428568</v>
      </c>
      <c r="I186" s="115">
        <v>99</v>
      </c>
      <c r="J186" s="116">
        <f t="shared" si="45"/>
        <v>-0.58227848101265822</v>
      </c>
      <c r="K186" s="115">
        <v>311</v>
      </c>
      <c r="L186" s="116">
        <f t="shared" si="46"/>
        <v>2.1414141414141414</v>
      </c>
      <c r="M186" s="115"/>
      <c r="N186" s="116"/>
    </row>
    <row r="187" spans="1:15" x14ac:dyDescent="0.25">
      <c r="B187" s="114" t="s">
        <v>75</v>
      </c>
      <c r="C187" s="115">
        <v>43</v>
      </c>
      <c r="D187" s="116">
        <v>-0.81623931623931623</v>
      </c>
      <c r="E187" s="115">
        <v>49</v>
      </c>
      <c r="F187" s="116">
        <f t="shared" si="43"/>
        <v>0.13953488372093026</v>
      </c>
      <c r="G187" s="115">
        <v>269</v>
      </c>
      <c r="H187" s="116">
        <f t="shared" si="44"/>
        <v>4.4897959183673466</v>
      </c>
      <c r="I187" s="115">
        <v>302</v>
      </c>
      <c r="J187" s="116">
        <f t="shared" si="45"/>
        <v>0.12267657992565062</v>
      </c>
      <c r="K187" s="115">
        <v>283</v>
      </c>
      <c r="L187" s="116">
        <f t="shared" si="46"/>
        <v>-6.29139072847682E-2</v>
      </c>
      <c r="M187" s="115"/>
      <c r="N187" s="116"/>
    </row>
    <row r="188" spans="1:15" x14ac:dyDescent="0.25">
      <c r="B188" s="114" t="s">
        <v>77</v>
      </c>
      <c r="C188" s="115">
        <v>0</v>
      </c>
      <c r="D188" s="116">
        <v>-1</v>
      </c>
      <c r="E188" s="115">
        <v>73</v>
      </c>
      <c r="F188" s="116" t="str">
        <f t="shared" si="43"/>
        <v>-</v>
      </c>
      <c r="G188" s="115">
        <v>157</v>
      </c>
      <c r="H188" s="116">
        <f t="shared" si="44"/>
        <v>1.1506849315068495</v>
      </c>
      <c r="I188" s="115">
        <v>114</v>
      </c>
      <c r="J188" s="116">
        <f t="shared" si="45"/>
        <v>-0.27388535031847139</v>
      </c>
      <c r="K188" s="115">
        <v>234</v>
      </c>
      <c r="L188" s="116">
        <f t="shared" si="46"/>
        <v>1.0526315789473686</v>
      </c>
      <c r="M188" s="115"/>
      <c r="N188" s="116"/>
    </row>
    <row r="189" spans="1:15" x14ac:dyDescent="0.25">
      <c r="B189" s="114" t="s">
        <v>79</v>
      </c>
      <c r="C189" s="115">
        <v>0</v>
      </c>
      <c r="D189" s="116">
        <v>-1</v>
      </c>
      <c r="E189" s="115">
        <v>68</v>
      </c>
      <c r="F189" s="116" t="str">
        <f t="shared" si="43"/>
        <v>-</v>
      </c>
      <c r="G189" s="115">
        <v>104</v>
      </c>
      <c r="H189" s="116">
        <f t="shared" si="44"/>
        <v>0.52941176470588225</v>
      </c>
      <c r="I189" s="115">
        <v>83</v>
      </c>
      <c r="J189" s="116">
        <f t="shared" si="45"/>
        <v>-0.20192307692307687</v>
      </c>
      <c r="K189" s="115">
        <v>66</v>
      </c>
      <c r="L189" s="116">
        <f t="shared" si="46"/>
        <v>-0.20481927710843373</v>
      </c>
      <c r="M189" s="115"/>
      <c r="N189" s="116"/>
    </row>
    <row r="190" spans="1:15" x14ac:dyDescent="0.25">
      <c r="B190" s="114" t="s">
        <v>120</v>
      </c>
      <c r="C190" s="115">
        <v>0</v>
      </c>
      <c r="D190" s="116">
        <v>-1</v>
      </c>
      <c r="E190" s="115">
        <v>84</v>
      </c>
      <c r="F190" s="116" t="str">
        <f t="shared" si="43"/>
        <v>-</v>
      </c>
      <c r="G190" s="115">
        <v>70</v>
      </c>
      <c r="H190" s="116">
        <f t="shared" si="44"/>
        <v>-0.16666666666666663</v>
      </c>
      <c r="I190" s="115">
        <v>73</v>
      </c>
      <c r="J190" s="116">
        <f t="shared" si="45"/>
        <v>4.2857142857142927E-2</v>
      </c>
      <c r="K190" s="115">
        <v>55</v>
      </c>
      <c r="L190" s="116">
        <f t="shared" si="46"/>
        <v>-0.24657534246575341</v>
      </c>
      <c r="M190" s="115"/>
      <c r="N190" s="116"/>
    </row>
    <row r="191" spans="1:15" x14ac:dyDescent="0.25">
      <c r="B191" s="114" t="s">
        <v>83</v>
      </c>
      <c r="C191" s="115">
        <v>0</v>
      </c>
      <c r="D191" s="116">
        <v>-1</v>
      </c>
      <c r="E191" s="115">
        <v>108</v>
      </c>
      <c r="F191" s="116" t="str">
        <f t="shared" si="43"/>
        <v>-</v>
      </c>
      <c r="G191" s="115">
        <v>209</v>
      </c>
      <c r="H191" s="116">
        <f t="shared" si="44"/>
        <v>0.93518518518518512</v>
      </c>
      <c r="I191" s="115">
        <v>111</v>
      </c>
      <c r="J191" s="116">
        <f t="shared" si="45"/>
        <v>-0.46889952153110048</v>
      </c>
      <c r="K191" s="115">
        <v>59</v>
      </c>
      <c r="L191" s="116">
        <f t="shared" si="46"/>
        <v>-0.46846846846846846</v>
      </c>
      <c r="M191" s="115"/>
      <c r="N191" s="116"/>
    </row>
    <row r="192" spans="1:15" x14ac:dyDescent="0.25">
      <c r="B192" s="114" t="s">
        <v>85</v>
      </c>
      <c r="C192" s="115">
        <v>120</v>
      </c>
      <c r="D192" s="116">
        <v>2</v>
      </c>
      <c r="E192" s="115">
        <v>67</v>
      </c>
      <c r="F192" s="116">
        <f t="shared" si="43"/>
        <v>-0.44166666666666665</v>
      </c>
      <c r="G192" s="115">
        <v>142</v>
      </c>
      <c r="H192" s="116">
        <f t="shared" si="44"/>
        <v>1.1194029850746268</v>
      </c>
      <c r="I192" s="115">
        <v>117</v>
      </c>
      <c r="J192" s="116">
        <f t="shared" si="45"/>
        <v>-0.176056338028169</v>
      </c>
      <c r="K192" s="115">
        <v>136</v>
      </c>
      <c r="L192" s="116">
        <f t="shared" si="46"/>
        <v>0.16239316239316248</v>
      </c>
      <c r="M192" s="115"/>
      <c r="N192" s="116"/>
    </row>
    <row r="193" spans="2:15" x14ac:dyDescent="0.25">
      <c r="B193" s="114" t="s">
        <v>87</v>
      </c>
      <c r="C193" s="115">
        <v>86</v>
      </c>
      <c r="D193" s="116">
        <v>2.5833333333333335</v>
      </c>
      <c r="E193" s="115">
        <v>72</v>
      </c>
      <c r="F193" s="116">
        <f t="shared" si="43"/>
        <v>-0.16279069767441856</v>
      </c>
      <c r="G193" s="115">
        <v>117</v>
      </c>
      <c r="H193" s="116">
        <f t="shared" si="44"/>
        <v>0.625</v>
      </c>
      <c r="I193" s="115">
        <v>120</v>
      </c>
      <c r="J193" s="116">
        <f t="shared" si="45"/>
        <v>2.564102564102555E-2</v>
      </c>
      <c r="K193" s="115">
        <v>158</v>
      </c>
      <c r="L193" s="116">
        <f t="shared" si="46"/>
        <v>0.31666666666666665</v>
      </c>
      <c r="M193" s="115"/>
      <c r="N193" s="116"/>
    </row>
    <row r="194" spans="2:15" x14ac:dyDescent="0.25">
      <c r="B194" s="114" t="s">
        <v>89</v>
      </c>
      <c r="C194" s="115">
        <v>74</v>
      </c>
      <c r="D194" s="116">
        <v>0.3214285714285714</v>
      </c>
      <c r="E194" s="115">
        <v>171</v>
      </c>
      <c r="F194" s="116">
        <f t="shared" si="43"/>
        <v>1.310810810810811</v>
      </c>
      <c r="G194" s="115">
        <v>83</v>
      </c>
      <c r="H194" s="116">
        <f t="shared" si="44"/>
        <v>-0.51461988304093564</v>
      </c>
      <c r="I194" s="115">
        <v>116</v>
      </c>
      <c r="J194" s="116">
        <f t="shared" si="45"/>
        <v>0.39759036144578319</v>
      </c>
      <c r="K194" s="115">
        <v>156</v>
      </c>
      <c r="L194" s="116">
        <f t="shared" si="46"/>
        <v>0.34482758620689657</v>
      </c>
      <c r="M194" s="115"/>
      <c r="N194" s="116"/>
    </row>
    <row r="195" spans="2:15" x14ac:dyDescent="0.25">
      <c r="B195" s="114" t="s">
        <v>91</v>
      </c>
      <c r="C195" s="115">
        <v>125</v>
      </c>
      <c r="D195" s="116">
        <v>3.3057851239669311E-2</v>
      </c>
      <c r="E195" s="115">
        <v>319</v>
      </c>
      <c r="F195" s="116">
        <f t="shared" si="43"/>
        <v>1.552</v>
      </c>
      <c r="G195" s="115">
        <v>157</v>
      </c>
      <c r="H195" s="116">
        <f t="shared" si="44"/>
        <v>-0.50783699059561127</v>
      </c>
      <c r="I195" s="115">
        <v>311</v>
      </c>
      <c r="J195" s="116">
        <f t="shared" si="45"/>
        <v>0.98089171974522293</v>
      </c>
      <c r="K195" s="115">
        <v>161</v>
      </c>
      <c r="L195" s="116">
        <f t="shared" si="46"/>
        <v>-0.48231511254019288</v>
      </c>
      <c r="M195" s="115"/>
      <c r="N195" s="116"/>
    </row>
    <row r="196" spans="2:15" x14ac:dyDescent="0.25">
      <c r="B196" s="114" t="s">
        <v>93</v>
      </c>
      <c r="C196" s="115">
        <v>36</v>
      </c>
      <c r="D196" s="116">
        <v>-0.68421052631578949</v>
      </c>
      <c r="E196" s="115">
        <v>167</v>
      </c>
      <c r="F196" s="116">
        <f t="shared" si="43"/>
        <v>3.6388888888888893</v>
      </c>
      <c r="G196" s="115">
        <v>112</v>
      </c>
      <c r="H196" s="116">
        <f t="shared" si="44"/>
        <v>-0.3293413173652695</v>
      </c>
      <c r="I196" s="115">
        <v>162</v>
      </c>
      <c r="J196" s="116">
        <f t="shared" si="45"/>
        <v>0.4464285714285714</v>
      </c>
      <c r="K196" s="115">
        <v>348</v>
      </c>
      <c r="L196" s="116">
        <f t="shared" si="46"/>
        <v>1.1481481481481484</v>
      </c>
      <c r="M196" s="115"/>
      <c r="N196" s="116"/>
    </row>
    <row r="197" spans="2:15" ht="15.75" x14ac:dyDescent="0.25">
      <c r="B197" s="117" t="s">
        <v>30</v>
      </c>
      <c r="C197" s="118">
        <v>788</v>
      </c>
      <c r="D197" s="119">
        <v>-0.39291217257318956</v>
      </c>
      <c r="E197" s="118">
        <v>1315</v>
      </c>
      <c r="F197" s="119">
        <f t="shared" si="43"/>
        <v>0.66878172588832485</v>
      </c>
      <c r="G197" s="118">
        <v>1892</v>
      </c>
      <c r="H197" s="119">
        <f t="shared" si="44"/>
        <v>0.43878326996197714</v>
      </c>
      <c r="I197" s="118">
        <v>1812</v>
      </c>
      <c r="J197" s="119">
        <f t="shared" si="45"/>
        <v>-4.228329809725162E-2</v>
      </c>
      <c r="K197" s="118">
        <v>2358</v>
      </c>
      <c r="L197" s="119">
        <f t="shared" si="46"/>
        <v>0.30132450331125837</v>
      </c>
      <c r="M197" s="118">
        <v>363</v>
      </c>
      <c r="N197" s="119">
        <v>-7.1611253196930957E-2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0"/>
      <c r="K200" s="120"/>
      <c r="N200" s="79"/>
    </row>
    <row r="202" spans="2:15" ht="48.75" customHeight="1" thickBot="1" x14ac:dyDescent="0.3">
      <c r="B202" s="264" t="s">
        <v>276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1" t="str">
        <f>C204</f>
        <v>Países Bajos</v>
      </c>
      <c r="C204" s="286" t="s">
        <v>123</v>
      </c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</row>
    <row r="205" spans="2:15" ht="22.5" thickTop="1" thickBot="1" x14ac:dyDescent="0.3">
      <c r="B205" s="109"/>
      <c r="C205" s="288">
        <f>$C$7</f>
        <v>2020</v>
      </c>
      <c r="D205" s="289"/>
      <c r="E205" s="290">
        <f>$E$7</f>
        <v>2021</v>
      </c>
      <c r="F205" s="289"/>
      <c r="G205" s="290">
        <f>$G$7</f>
        <v>2022</v>
      </c>
      <c r="H205" s="289"/>
      <c r="I205" s="290">
        <f>$I$7</f>
        <v>2023</v>
      </c>
      <c r="J205" s="289"/>
      <c r="K205" s="290">
        <f>$K$7</f>
        <v>2024</v>
      </c>
      <c r="L205" s="289"/>
      <c r="M205" s="290">
        <f>$M$7</f>
        <v>2025</v>
      </c>
      <c r="N205" s="291"/>
    </row>
    <row r="206" spans="2:15" ht="16.5" thickTop="1" thickBot="1" x14ac:dyDescent="0.3">
      <c r="B206" s="85"/>
      <c r="C206" s="111" t="s">
        <v>69</v>
      </c>
      <c r="D206" s="112" t="str">
        <f>CONCATENATE("var. ",RIGHT(C205,2),"/",RIGHT(C205-1,2))</f>
        <v>var. 20/19</v>
      </c>
      <c r="E206" s="113" t="s">
        <v>69</v>
      </c>
      <c r="F206" s="112" t="str">
        <f>CONCATENATE("var. ",RIGHT(E205,2),"/",RIGHT(E205-1,2))</f>
        <v>var. 21/20</v>
      </c>
      <c r="G206" s="113" t="s">
        <v>69</v>
      </c>
      <c r="H206" s="112" t="str">
        <f>CONCATENATE("var. ",RIGHT(G205,2),"/",RIGHT(G205-1,2))</f>
        <v>var. 22/21</v>
      </c>
      <c r="I206" s="113" t="s">
        <v>69</v>
      </c>
      <c r="J206" s="112" t="s">
        <v>245</v>
      </c>
      <c r="K206" s="113" t="s">
        <v>69</v>
      </c>
      <c r="L206" s="112" t="s">
        <v>246</v>
      </c>
      <c r="M206" s="113" t="s">
        <v>69</v>
      </c>
      <c r="N206" s="112" t="s">
        <v>268</v>
      </c>
    </row>
    <row r="207" spans="2:15" x14ac:dyDescent="0.25">
      <c r="B207" s="114" t="s">
        <v>71</v>
      </c>
      <c r="C207" s="115">
        <v>207</v>
      </c>
      <c r="D207" s="116">
        <v>-0.24175824175824179</v>
      </c>
      <c r="E207" s="115">
        <v>8</v>
      </c>
      <c r="F207" s="116">
        <f t="shared" ref="F207:F219" si="48">IFERROR(E207/C207-1,"-")</f>
        <v>-0.96135265700483097</v>
      </c>
      <c r="G207" s="115">
        <v>500</v>
      </c>
      <c r="H207" s="116">
        <f t="shared" ref="H207:H219" si="49">IFERROR(G207/E207-1,"-")</f>
        <v>61.5</v>
      </c>
      <c r="I207" s="115">
        <v>587</v>
      </c>
      <c r="J207" s="116">
        <f t="shared" ref="J207:J219" si="50">IFERROR(I207/G207-1,"-")</f>
        <v>0.17399999999999993</v>
      </c>
      <c r="K207" s="115">
        <v>618</v>
      </c>
      <c r="L207" s="116">
        <f t="shared" ref="L207:L219" si="51">IFERROR(K207/I207-1,"-")</f>
        <v>5.2810902896081702E-2</v>
      </c>
      <c r="M207" s="115">
        <v>486</v>
      </c>
      <c r="N207" s="116">
        <f t="shared" ref="N207:N215" si="52">IFERROR(M207/K207-1,"-")</f>
        <v>-0.21359223300970875</v>
      </c>
    </row>
    <row r="208" spans="2:15" x14ac:dyDescent="0.25">
      <c r="B208" s="114" t="s">
        <v>73</v>
      </c>
      <c r="C208" s="115">
        <v>537</v>
      </c>
      <c r="D208" s="116">
        <v>1.5450236966824646</v>
      </c>
      <c r="E208" s="115">
        <v>17</v>
      </c>
      <c r="F208" s="116">
        <f t="shared" si="48"/>
        <v>-0.96834264432029793</v>
      </c>
      <c r="G208" s="115">
        <v>376</v>
      </c>
      <c r="H208" s="116">
        <f t="shared" si="49"/>
        <v>21.117647058823529</v>
      </c>
      <c r="I208" s="115">
        <v>398</v>
      </c>
      <c r="J208" s="116">
        <f t="shared" si="50"/>
        <v>5.8510638297872397E-2</v>
      </c>
      <c r="K208" s="115">
        <v>524</v>
      </c>
      <c r="L208" s="116">
        <f t="shared" si="51"/>
        <v>0.31658291457286425</v>
      </c>
      <c r="M208" s="115"/>
      <c r="N208" s="116"/>
    </row>
    <row r="209" spans="2:15" x14ac:dyDescent="0.25">
      <c r="B209" s="114" t="s">
        <v>75</v>
      </c>
      <c r="C209" s="115">
        <v>95</v>
      </c>
      <c r="D209" s="116">
        <v>-0.65073529411764708</v>
      </c>
      <c r="E209" s="115">
        <v>49</v>
      </c>
      <c r="F209" s="116">
        <f t="shared" si="48"/>
        <v>-0.48421052631578942</v>
      </c>
      <c r="G209" s="115">
        <v>467</v>
      </c>
      <c r="H209" s="116">
        <f t="shared" si="49"/>
        <v>8.5306122448979593</v>
      </c>
      <c r="I209" s="115">
        <v>596</v>
      </c>
      <c r="J209" s="116">
        <f t="shared" si="50"/>
        <v>0.27623126338329773</v>
      </c>
      <c r="K209" s="115">
        <v>525</v>
      </c>
      <c r="L209" s="116">
        <f t="shared" si="51"/>
        <v>-0.11912751677852351</v>
      </c>
      <c r="M209" s="115"/>
      <c r="N209" s="116"/>
    </row>
    <row r="210" spans="2:15" x14ac:dyDescent="0.25">
      <c r="B210" s="114" t="s">
        <v>77</v>
      </c>
      <c r="C210" s="115">
        <v>0</v>
      </c>
      <c r="D210" s="116">
        <v>-1</v>
      </c>
      <c r="E210" s="115">
        <v>45</v>
      </c>
      <c r="F210" s="116" t="str">
        <f t="shared" si="48"/>
        <v>-</v>
      </c>
      <c r="G210" s="115">
        <v>402</v>
      </c>
      <c r="H210" s="116">
        <f t="shared" si="49"/>
        <v>7.9333333333333336</v>
      </c>
      <c r="I210" s="115">
        <v>239</v>
      </c>
      <c r="J210" s="116">
        <f t="shared" si="50"/>
        <v>-0.40547263681592038</v>
      </c>
      <c r="K210" s="115">
        <v>478</v>
      </c>
      <c r="L210" s="116">
        <f t="shared" si="51"/>
        <v>1</v>
      </c>
      <c r="M210" s="115"/>
      <c r="N210" s="116"/>
    </row>
    <row r="211" spans="2:15" x14ac:dyDescent="0.25">
      <c r="B211" s="114" t="s">
        <v>79</v>
      </c>
      <c r="C211" s="115">
        <v>0</v>
      </c>
      <c r="D211" s="116">
        <v>-1</v>
      </c>
      <c r="E211" s="115">
        <v>57</v>
      </c>
      <c r="F211" s="116" t="str">
        <f t="shared" si="48"/>
        <v>-</v>
      </c>
      <c r="G211" s="115">
        <v>372</v>
      </c>
      <c r="H211" s="116">
        <f t="shared" si="49"/>
        <v>5.5263157894736841</v>
      </c>
      <c r="I211" s="115">
        <v>200</v>
      </c>
      <c r="J211" s="116">
        <f t="shared" si="50"/>
        <v>-0.4623655913978495</v>
      </c>
      <c r="K211" s="115">
        <v>229</v>
      </c>
      <c r="L211" s="116">
        <f t="shared" si="51"/>
        <v>0.14500000000000002</v>
      </c>
      <c r="M211" s="115"/>
      <c r="N211" s="116"/>
    </row>
    <row r="212" spans="2:15" x14ac:dyDescent="0.25">
      <c r="B212" s="114" t="s">
        <v>81</v>
      </c>
      <c r="C212" s="115">
        <v>0</v>
      </c>
      <c r="D212" s="116">
        <v>-1</v>
      </c>
      <c r="E212" s="115">
        <v>52</v>
      </c>
      <c r="F212" s="116" t="str">
        <f t="shared" si="48"/>
        <v>-</v>
      </c>
      <c r="G212" s="115">
        <v>448</v>
      </c>
      <c r="H212" s="116">
        <f t="shared" si="49"/>
        <v>7.615384615384615</v>
      </c>
      <c r="I212" s="115">
        <v>127</v>
      </c>
      <c r="J212" s="116">
        <f t="shared" si="50"/>
        <v>-0.71651785714285721</v>
      </c>
      <c r="K212" s="115">
        <v>314</v>
      </c>
      <c r="L212" s="116">
        <f t="shared" si="51"/>
        <v>1.4724409448818898</v>
      </c>
      <c r="M212" s="115"/>
      <c r="N212" s="116"/>
    </row>
    <row r="213" spans="2:15" x14ac:dyDescent="0.25">
      <c r="B213" s="114" t="s">
        <v>83</v>
      </c>
      <c r="C213" s="115">
        <v>0</v>
      </c>
      <c r="D213" s="116">
        <v>-1</v>
      </c>
      <c r="E213" s="115">
        <v>37</v>
      </c>
      <c r="F213" s="116" t="str">
        <f t="shared" si="48"/>
        <v>-</v>
      </c>
      <c r="G213" s="115">
        <v>155</v>
      </c>
      <c r="H213" s="116">
        <f t="shared" si="49"/>
        <v>3.1891891891891895</v>
      </c>
      <c r="I213" s="115">
        <v>176</v>
      </c>
      <c r="J213" s="116">
        <f t="shared" si="50"/>
        <v>0.13548387096774195</v>
      </c>
      <c r="K213" s="115">
        <v>134</v>
      </c>
      <c r="L213" s="116">
        <f t="shared" si="51"/>
        <v>-0.23863636363636365</v>
      </c>
      <c r="M213" s="115"/>
      <c r="N213" s="116"/>
    </row>
    <row r="214" spans="2:15" x14ac:dyDescent="0.25">
      <c r="B214" s="114" t="s">
        <v>85</v>
      </c>
      <c r="C214" s="115">
        <v>19</v>
      </c>
      <c r="D214" s="116">
        <v>-0.93470790378006874</v>
      </c>
      <c r="E214" s="115">
        <v>76</v>
      </c>
      <c r="F214" s="116">
        <f t="shared" si="48"/>
        <v>3</v>
      </c>
      <c r="G214" s="115">
        <v>383</v>
      </c>
      <c r="H214" s="116">
        <f t="shared" si="49"/>
        <v>4.0394736842105265</v>
      </c>
      <c r="I214" s="115">
        <v>153</v>
      </c>
      <c r="J214" s="116">
        <f t="shared" si="50"/>
        <v>-0.60052219321148825</v>
      </c>
      <c r="K214" s="115">
        <v>219</v>
      </c>
      <c r="L214" s="116">
        <f t="shared" si="51"/>
        <v>0.43137254901960786</v>
      </c>
      <c r="M214" s="115"/>
      <c r="N214" s="116"/>
    </row>
    <row r="215" spans="2:15" x14ac:dyDescent="0.25">
      <c r="B215" s="114" t="s">
        <v>87</v>
      </c>
      <c r="C215" s="115">
        <v>6</v>
      </c>
      <c r="D215" s="116">
        <v>-0.94827586206896552</v>
      </c>
      <c r="E215" s="115">
        <v>243</v>
      </c>
      <c r="F215" s="116">
        <f t="shared" si="48"/>
        <v>39.5</v>
      </c>
      <c r="G215" s="115">
        <v>333</v>
      </c>
      <c r="H215" s="116">
        <f t="shared" si="49"/>
        <v>0.37037037037037046</v>
      </c>
      <c r="I215" s="115">
        <v>194</v>
      </c>
      <c r="J215" s="116">
        <f t="shared" si="50"/>
        <v>-0.41741741741741745</v>
      </c>
      <c r="K215" s="115">
        <v>121</v>
      </c>
      <c r="L215" s="116">
        <f t="shared" si="51"/>
        <v>-0.37628865979381443</v>
      </c>
      <c r="M215" s="115"/>
      <c r="N215" s="116"/>
    </row>
    <row r="216" spans="2:15" x14ac:dyDescent="0.25">
      <c r="B216" s="114" t="s">
        <v>89</v>
      </c>
      <c r="C216" s="115">
        <v>5</v>
      </c>
      <c r="D216" s="116">
        <v>-0.97942386831275718</v>
      </c>
      <c r="E216" s="115">
        <v>136</v>
      </c>
      <c r="F216" s="116">
        <f t="shared" si="48"/>
        <v>26.2</v>
      </c>
      <c r="G216" s="115">
        <v>458</v>
      </c>
      <c r="H216" s="116">
        <f t="shared" si="49"/>
        <v>2.3676470588235294</v>
      </c>
      <c r="I216" s="115">
        <v>266</v>
      </c>
      <c r="J216" s="116">
        <f t="shared" si="50"/>
        <v>-0.41921397379912662</v>
      </c>
      <c r="K216" s="115">
        <v>155</v>
      </c>
      <c r="L216" s="116">
        <f t="shared" si="51"/>
        <v>-0.41729323308270672</v>
      </c>
      <c r="M216" s="115"/>
      <c r="N216" s="116"/>
    </row>
    <row r="217" spans="2:15" x14ac:dyDescent="0.25">
      <c r="B217" s="114" t="s">
        <v>91</v>
      </c>
      <c r="C217" s="115">
        <v>24</v>
      </c>
      <c r="D217" s="116">
        <v>-0.89090909090909087</v>
      </c>
      <c r="E217" s="115">
        <v>317</v>
      </c>
      <c r="F217" s="116">
        <f t="shared" si="48"/>
        <v>12.208333333333334</v>
      </c>
      <c r="G217" s="115">
        <v>713</v>
      </c>
      <c r="H217" s="116">
        <f t="shared" si="49"/>
        <v>1.2492113564668768</v>
      </c>
      <c r="I217" s="115">
        <v>322</v>
      </c>
      <c r="J217" s="116">
        <f t="shared" si="50"/>
        <v>-0.54838709677419351</v>
      </c>
      <c r="K217" s="115">
        <v>268</v>
      </c>
      <c r="L217" s="116">
        <f t="shared" si="51"/>
        <v>-0.16770186335403725</v>
      </c>
      <c r="M217" s="115"/>
      <c r="N217" s="116"/>
    </row>
    <row r="218" spans="2:15" x14ac:dyDescent="0.25">
      <c r="B218" s="114" t="s">
        <v>93</v>
      </c>
      <c r="C218" s="115">
        <v>14</v>
      </c>
      <c r="D218" s="116">
        <v>-0.92893401015228427</v>
      </c>
      <c r="E218" s="115">
        <v>348</v>
      </c>
      <c r="F218" s="116">
        <f t="shared" si="48"/>
        <v>23.857142857142858</v>
      </c>
      <c r="G218" s="115">
        <v>374</v>
      </c>
      <c r="H218" s="116">
        <f t="shared" si="49"/>
        <v>7.4712643678160884E-2</v>
      </c>
      <c r="I218" s="115">
        <v>365</v>
      </c>
      <c r="J218" s="116">
        <f t="shared" si="50"/>
        <v>-2.4064171122994638E-2</v>
      </c>
      <c r="K218" s="115">
        <v>215</v>
      </c>
      <c r="L218" s="116">
        <f t="shared" si="51"/>
        <v>-0.41095890410958902</v>
      </c>
      <c r="M218" s="115"/>
      <c r="N218" s="116"/>
    </row>
    <row r="219" spans="2:15" ht="15.75" x14ac:dyDescent="0.25">
      <c r="B219" s="117" t="s">
        <v>30</v>
      </c>
      <c r="C219" s="118">
        <v>940</v>
      </c>
      <c r="D219" s="119">
        <v>-0.60669456066945604</v>
      </c>
      <c r="E219" s="118">
        <v>1385</v>
      </c>
      <c r="F219" s="119">
        <f t="shared" si="48"/>
        <v>0.47340425531914887</v>
      </c>
      <c r="G219" s="118">
        <v>4981</v>
      </c>
      <c r="H219" s="119">
        <f t="shared" si="49"/>
        <v>2.5963898916967509</v>
      </c>
      <c r="I219" s="118">
        <v>3623</v>
      </c>
      <c r="J219" s="119">
        <f t="shared" si="50"/>
        <v>-0.27263601686408356</v>
      </c>
      <c r="K219" s="118">
        <v>3800</v>
      </c>
      <c r="L219" s="119">
        <f t="shared" si="51"/>
        <v>4.8854540436102711E-2</v>
      </c>
      <c r="M219" s="118">
        <v>486</v>
      </c>
      <c r="N219" s="119">
        <v>-0.21359223300970875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0"/>
      <c r="K222" s="120"/>
      <c r="N222" s="79"/>
    </row>
    <row r="224" spans="2:15" ht="48.75" customHeight="1" thickBot="1" x14ac:dyDescent="0.3">
      <c r="B224" s="264" t="s">
        <v>277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1" t="str">
        <f>C226</f>
        <v>Dinamarca</v>
      </c>
      <c r="C226" s="286" t="s">
        <v>128</v>
      </c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</row>
    <row r="227" spans="2:15" ht="22.5" thickTop="1" thickBot="1" x14ac:dyDescent="0.3">
      <c r="B227" s="109"/>
      <c r="C227" s="288">
        <f>$C$7</f>
        <v>2020</v>
      </c>
      <c r="D227" s="289"/>
      <c r="E227" s="290">
        <f>$E$7</f>
        <v>2021</v>
      </c>
      <c r="F227" s="289"/>
      <c r="G227" s="290">
        <f>$G$7</f>
        <v>2022</v>
      </c>
      <c r="H227" s="289"/>
      <c r="I227" s="290">
        <f>$I$7</f>
        <v>2023</v>
      </c>
      <c r="J227" s="289"/>
      <c r="K227" s="290">
        <f>$K$7</f>
        <v>2024</v>
      </c>
      <c r="L227" s="289"/>
      <c r="M227" s="290">
        <f>$M$7</f>
        <v>2025</v>
      </c>
      <c r="N227" s="291"/>
    </row>
    <row r="228" spans="2:15" ht="16.5" thickTop="1" thickBot="1" x14ac:dyDescent="0.3">
      <c r="B228" s="85"/>
      <c r="C228" s="111" t="s">
        <v>69</v>
      </c>
      <c r="D228" s="112" t="str">
        <f>CONCATENATE("var. ",RIGHT(C227,2),"/",RIGHT(C227-1,2))</f>
        <v>var. 20/19</v>
      </c>
      <c r="E228" s="113" t="s">
        <v>69</v>
      </c>
      <c r="F228" s="112" t="str">
        <f>CONCATENATE("var. ",RIGHT(E227,2),"/",RIGHT(E227-1,2))</f>
        <v>var. 21/20</v>
      </c>
      <c r="G228" s="113" t="s">
        <v>69</v>
      </c>
      <c r="H228" s="112" t="str">
        <f>CONCATENATE("var. ",RIGHT(G227,2),"/",RIGHT(G227-1,2))</f>
        <v>var. 22/21</v>
      </c>
      <c r="I228" s="113" t="s">
        <v>69</v>
      </c>
      <c r="J228" s="112" t="s">
        <v>245</v>
      </c>
      <c r="K228" s="113" t="s">
        <v>69</v>
      </c>
      <c r="L228" s="112" t="s">
        <v>246</v>
      </c>
      <c r="M228" s="113" t="s">
        <v>69</v>
      </c>
      <c r="N228" s="112" t="s">
        <v>268</v>
      </c>
    </row>
    <row r="229" spans="2:15" x14ac:dyDescent="0.25">
      <c r="B229" s="114" t="s">
        <v>71</v>
      </c>
      <c r="C229" s="115">
        <v>324</v>
      </c>
      <c r="D229" s="116">
        <v>1.7457627118644066</v>
      </c>
      <c r="E229" s="115">
        <v>5</v>
      </c>
      <c r="F229" s="116">
        <f t="shared" ref="F229:F241" si="53">IFERROR(E229/C229-1,"-")</f>
        <v>-0.98456790123456794</v>
      </c>
      <c r="G229" s="115">
        <v>202</v>
      </c>
      <c r="H229" s="116">
        <f t="shared" ref="H229:H241" si="54">IFERROR(G229/E229-1,"-")</f>
        <v>39.4</v>
      </c>
      <c r="I229" s="115">
        <v>130</v>
      </c>
      <c r="J229" s="116">
        <f t="shared" ref="J229:J241" si="55">IFERROR(I229/G229-1,"-")</f>
        <v>-0.35643564356435642</v>
      </c>
      <c r="K229" s="115">
        <v>167</v>
      </c>
      <c r="L229" s="116">
        <f t="shared" ref="L229:L241" si="56">IFERROR(K229/I229-1,"-")</f>
        <v>0.28461538461538471</v>
      </c>
      <c r="M229" s="115">
        <v>68</v>
      </c>
      <c r="N229" s="116">
        <f t="shared" ref="N229:N237" si="57">IFERROR(M229/K229-1,"-")</f>
        <v>-0.59281437125748504</v>
      </c>
    </row>
    <row r="230" spans="2:15" x14ac:dyDescent="0.25">
      <c r="B230" s="114" t="s">
        <v>73</v>
      </c>
      <c r="C230" s="115">
        <v>73</v>
      </c>
      <c r="D230" s="116">
        <v>-7.5949367088607556E-2</v>
      </c>
      <c r="E230" s="115">
        <v>5</v>
      </c>
      <c r="F230" s="116">
        <f t="shared" si="53"/>
        <v>-0.93150684931506844</v>
      </c>
      <c r="G230" s="115">
        <v>191</v>
      </c>
      <c r="H230" s="116">
        <f t="shared" si="54"/>
        <v>37.200000000000003</v>
      </c>
      <c r="I230" s="115">
        <v>31</v>
      </c>
      <c r="J230" s="116">
        <f t="shared" si="55"/>
        <v>-0.83769633507853403</v>
      </c>
      <c r="K230" s="115">
        <v>140</v>
      </c>
      <c r="L230" s="116">
        <f t="shared" si="56"/>
        <v>3.5161290322580649</v>
      </c>
      <c r="M230" s="115"/>
      <c r="N230" s="116"/>
    </row>
    <row r="231" spans="2:15" x14ac:dyDescent="0.25">
      <c r="B231" s="114" t="s">
        <v>75</v>
      </c>
      <c r="C231" s="115">
        <v>168</v>
      </c>
      <c r="D231" s="116">
        <v>1.9473684210526314</v>
      </c>
      <c r="E231" s="115">
        <v>7</v>
      </c>
      <c r="F231" s="116">
        <f t="shared" si="53"/>
        <v>-0.95833333333333337</v>
      </c>
      <c r="G231" s="115">
        <v>85</v>
      </c>
      <c r="H231" s="116">
        <f t="shared" si="54"/>
        <v>11.142857142857142</v>
      </c>
      <c r="I231" s="115">
        <v>28</v>
      </c>
      <c r="J231" s="116">
        <f t="shared" si="55"/>
        <v>-0.67058823529411771</v>
      </c>
      <c r="K231" s="115">
        <v>62</v>
      </c>
      <c r="L231" s="116">
        <f t="shared" si="56"/>
        <v>1.2142857142857144</v>
      </c>
      <c r="M231" s="115"/>
      <c r="N231" s="116"/>
    </row>
    <row r="232" spans="2:15" x14ac:dyDescent="0.25">
      <c r="B232" s="114" t="s">
        <v>77</v>
      </c>
      <c r="C232" s="115">
        <v>0</v>
      </c>
      <c r="D232" s="116">
        <v>-1</v>
      </c>
      <c r="E232" s="115">
        <v>9</v>
      </c>
      <c r="F232" s="116" t="str">
        <f t="shared" si="53"/>
        <v>-</v>
      </c>
      <c r="G232" s="115">
        <v>17</v>
      </c>
      <c r="H232" s="116">
        <f t="shared" si="54"/>
        <v>0.88888888888888884</v>
      </c>
      <c r="I232" s="115">
        <v>42</v>
      </c>
      <c r="J232" s="116">
        <f t="shared" si="55"/>
        <v>1.4705882352941178</v>
      </c>
      <c r="K232" s="115">
        <v>2</v>
      </c>
      <c r="L232" s="116">
        <f t="shared" si="56"/>
        <v>-0.95238095238095233</v>
      </c>
      <c r="M232" s="115"/>
      <c r="N232" s="116"/>
    </row>
    <row r="233" spans="2:15" x14ac:dyDescent="0.25">
      <c r="B233" s="114" t="s">
        <v>79</v>
      </c>
      <c r="C233" s="115">
        <v>0</v>
      </c>
      <c r="D233" s="116">
        <v>-1</v>
      </c>
      <c r="E233" s="115">
        <v>12</v>
      </c>
      <c r="F233" s="116" t="str">
        <f t="shared" si="53"/>
        <v>-</v>
      </c>
      <c r="G233" s="115">
        <v>21</v>
      </c>
      <c r="H233" s="116">
        <f t="shared" si="54"/>
        <v>0.75</v>
      </c>
      <c r="I233" s="115">
        <v>10</v>
      </c>
      <c r="J233" s="116">
        <f t="shared" si="55"/>
        <v>-0.52380952380952384</v>
      </c>
      <c r="K233" s="115">
        <v>0</v>
      </c>
      <c r="L233" s="116">
        <f t="shared" si="56"/>
        <v>-1</v>
      </c>
      <c r="M233" s="115"/>
      <c r="N233" s="116"/>
    </row>
    <row r="234" spans="2:15" x14ac:dyDescent="0.25">
      <c r="B234" s="114" t="s">
        <v>81</v>
      </c>
      <c r="C234" s="115">
        <v>0</v>
      </c>
      <c r="D234" s="116">
        <v>-1</v>
      </c>
      <c r="E234" s="115">
        <v>0</v>
      </c>
      <c r="F234" s="116" t="str">
        <f t="shared" si="53"/>
        <v>-</v>
      </c>
      <c r="G234" s="115">
        <v>7</v>
      </c>
      <c r="H234" s="116" t="str">
        <f t="shared" si="54"/>
        <v>-</v>
      </c>
      <c r="I234" s="115">
        <v>2</v>
      </c>
      <c r="J234" s="116">
        <f t="shared" si="55"/>
        <v>-0.7142857142857143</v>
      </c>
      <c r="K234" s="115">
        <v>176</v>
      </c>
      <c r="L234" s="116">
        <f t="shared" si="56"/>
        <v>87</v>
      </c>
      <c r="M234" s="115"/>
      <c r="N234" s="116"/>
    </row>
    <row r="235" spans="2:15" x14ac:dyDescent="0.25">
      <c r="B235" s="114" t="s">
        <v>83</v>
      </c>
      <c r="C235" s="115">
        <v>0</v>
      </c>
      <c r="D235" s="116">
        <v>-1</v>
      </c>
      <c r="E235" s="115">
        <v>2</v>
      </c>
      <c r="F235" s="116" t="str">
        <f t="shared" si="53"/>
        <v>-</v>
      </c>
      <c r="G235" s="115">
        <v>17</v>
      </c>
      <c r="H235" s="116">
        <f t="shared" si="54"/>
        <v>7.5</v>
      </c>
      <c r="I235" s="115">
        <v>35</v>
      </c>
      <c r="J235" s="116">
        <f t="shared" si="55"/>
        <v>1.0588235294117645</v>
      </c>
      <c r="K235" s="115">
        <v>45</v>
      </c>
      <c r="L235" s="116">
        <f t="shared" si="56"/>
        <v>0.28571428571428581</v>
      </c>
      <c r="M235" s="115"/>
      <c r="N235" s="116"/>
    </row>
    <row r="236" spans="2:15" x14ac:dyDescent="0.25">
      <c r="B236" s="114" t="s">
        <v>85</v>
      </c>
      <c r="C236" s="115">
        <v>1</v>
      </c>
      <c r="D236" s="116">
        <v>0</v>
      </c>
      <c r="E236" s="115">
        <v>0</v>
      </c>
      <c r="F236" s="116">
        <f t="shared" si="53"/>
        <v>-1</v>
      </c>
      <c r="G236" s="115">
        <v>63</v>
      </c>
      <c r="H236" s="116" t="str">
        <f t="shared" si="54"/>
        <v>-</v>
      </c>
      <c r="I236" s="115">
        <v>6</v>
      </c>
      <c r="J236" s="116">
        <f t="shared" si="55"/>
        <v>-0.90476190476190477</v>
      </c>
      <c r="K236" s="115">
        <v>4</v>
      </c>
      <c r="L236" s="116">
        <f t="shared" si="56"/>
        <v>-0.33333333333333337</v>
      </c>
      <c r="M236" s="115"/>
      <c r="N236" s="116"/>
    </row>
    <row r="237" spans="2:15" x14ac:dyDescent="0.25">
      <c r="B237" s="114" t="s">
        <v>87</v>
      </c>
      <c r="C237" s="115">
        <v>2</v>
      </c>
      <c r="D237" s="116">
        <v>0</v>
      </c>
      <c r="E237" s="115">
        <v>1</v>
      </c>
      <c r="F237" s="116">
        <f t="shared" si="53"/>
        <v>-0.5</v>
      </c>
      <c r="G237" s="115">
        <v>27</v>
      </c>
      <c r="H237" s="116">
        <f t="shared" si="54"/>
        <v>26</v>
      </c>
      <c r="I237" s="115">
        <v>14</v>
      </c>
      <c r="J237" s="116">
        <f t="shared" si="55"/>
        <v>-0.48148148148148151</v>
      </c>
      <c r="K237" s="115">
        <v>36</v>
      </c>
      <c r="L237" s="116">
        <f t="shared" si="56"/>
        <v>1.5714285714285716</v>
      </c>
      <c r="M237" s="115"/>
      <c r="N237" s="116"/>
    </row>
    <row r="238" spans="2:15" x14ac:dyDescent="0.25">
      <c r="B238" s="114" t="s">
        <v>89</v>
      </c>
      <c r="C238" s="115">
        <v>0</v>
      </c>
      <c r="D238" s="116">
        <v>-1</v>
      </c>
      <c r="E238" s="115">
        <v>100</v>
      </c>
      <c r="F238" s="116" t="str">
        <f t="shared" si="53"/>
        <v>-</v>
      </c>
      <c r="G238" s="115">
        <v>46</v>
      </c>
      <c r="H238" s="116">
        <f t="shared" si="54"/>
        <v>-0.54</v>
      </c>
      <c r="I238" s="115">
        <v>6</v>
      </c>
      <c r="J238" s="116">
        <f t="shared" si="55"/>
        <v>-0.86956521739130432</v>
      </c>
      <c r="K238" s="115">
        <v>24</v>
      </c>
      <c r="L238" s="116">
        <f t="shared" si="56"/>
        <v>3</v>
      </c>
      <c r="M238" s="115"/>
      <c r="N238" s="116"/>
    </row>
    <row r="239" spans="2:15" x14ac:dyDescent="0.25">
      <c r="B239" s="114" t="s">
        <v>91</v>
      </c>
      <c r="C239" s="115">
        <v>18</v>
      </c>
      <c r="D239" s="116">
        <v>-0.53846153846153844</v>
      </c>
      <c r="E239" s="115">
        <v>57</v>
      </c>
      <c r="F239" s="116">
        <f t="shared" si="53"/>
        <v>2.1666666666666665</v>
      </c>
      <c r="G239" s="115">
        <v>40</v>
      </c>
      <c r="H239" s="116">
        <f t="shared" si="54"/>
        <v>-0.29824561403508776</v>
      </c>
      <c r="I239" s="115">
        <v>82</v>
      </c>
      <c r="J239" s="116">
        <f t="shared" si="55"/>
        <v>1.0499999999999998</v>
      </c>
      <c r="K239" s="115">
        <v>116</v>
      </c>
      <c r="L239" s="116">
        <f t="shared" si="56"/>
        <v>0.41463414634146334</v>
      </c>
      <c r="M239" s="115"/>
      <c r="N239" s="116"/>
    </row>
    <row r="240" spans="2:15" x14ac:dyDescent="0.25">
      <c r="B240" s="114" t="s">
        <v>93</v>
      </c>
      <c r="C240" s="115">
        <v>2</v>
      </c>
      <c r="D240" s="116">
        <v>-0.97297297297297303</v>
      </c>
      <c r="E240" s="115">
        <v>77</v>
      </c>
      <c r="F240" s="116">
        <f t="shared" si="53"/>
        <v>37.5</v>
      </c>
      <c r="G240" s="115">
        <v>101</v>
      </c>
      <c r="H240" s="116">
        <f t="shared" si="54"/>
        <v>0.31168831168831179</v>
      </c>
      <c r="I240" s="115">
        <v>34</v>
      </c>
      <c r="J240" s="116">
        <f t="shared" si="55"/>
        <v>-0.66336633663366329</v>
      </c>
      <c r="K240" s="115">
        <v>10</v>
      </c>
      <c r="L240" s="116">
        <f t="shared" si="56"/>
        <v>-0.70588235294117641</v>
      </c>
      <c r="M240" s="115"/>
      <c r="N240" s="116"/>
    </row>
    <row r="241" spans="2:15" ht="15.75" x14ac:dyDescent="0.25">
      <c r="B241" s="117" t="s">
        <v>30</v>
      </c>
      <c r="C241" s="118">
        <v>599</v>
      </c>
      <c r="D241" s="119">
        <v>0.3490990990990992</v>
      </c>
      <c r="E241" s="118">
        <v>275</v>
      </c>
      <c r="F241" s="119">
        <f t="shared" si="53"/>
        <v>-0.54090150250417368</v>
      </c>
      <c r="G241" s="118">
        <v>817</v>
      </c>
      <c r="H241" s="119">
        <f t="shared" si="54"/>
        <v>1.9709090909090907</v>
      </c>
      <c r="I241" s="118">
        <v>420</v>
      </c>
      <c r="J241" s="119">
        <f t="shared" si="55"/>
        <v>-0.48592411260709911</v>
      </c>
      <c r="K241" s="118">
        <v>782</v>
      </c>
      <c r="L241" s="119">
        <f t="shared" si="56"/>
        <v>0.86190476190476195</v>
      </c>
      <c r="M241" s="118">
        <v>68</v>
      </c>
      <c r="N241" s="119">
        <v>-0.59281437125748504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N244" s="79"/>
    </row>
    <row r="250" spans="2:15" ht="48.75" customHeight="1" thickBot="1" x14ac:dyDescent="0.3">
      <c r="B250" s="264" t="s">
        <v>278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1" t="str">
        <f>C252</f>
        <v>Suecia</v>
      </c>
      <c r="C252" s="286" t="s">
        <v>131</v>
      </c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</row>
    <row r="253" spans="2:15" ht="22.5" thickTop="1" thickBot="1" x14ac:dyDescent="0.3">
      <c r="B253" s="109"/>
      <c r="C253" s="288">
        <f>$C$7</f>
        <v>2020</v>
      </c>
      <c r="D253" s="289"/>
      <c r="E253" s="290">
        <f>$E$7</f>
        <v>2021</v>
      </c>
      <c r="F253" s="289"/>
      <c r="G253" s="290">
        <f>$G$7</f>
        <v>2022</v>
      </c>
      <c r="H253" s="289"/>
      <c r="I253" s="290">
        <f>$I$7</f>
        <v>2023</v>
      </c>
      <c r="J253" s="289"/>
      <c r="K253" s="290">
        <f>$K$7</f>
        <v>2024</v>
      </c>
      <c r="L253" s="289"/>
      <c r="M253" s="290">
        <f>$M$7</f>
        <v>2025</v>
      </c>
      <c r="N253" s="291"/>
    </row>
    <row r="254" spans="2:15" ht="16.5" thickTop="1" thickBot="1" x14ac:dyDescent="0.3">
      <c r="B254" s="85"/>
      <c r="C254" s="111" t="s">
        <v>69</v>
      </c>
      <c r="D254" s="112" t="str">
        <f>CONCATENATE("var. ",RIGHT(C253,2),"/",RIGHT(C253-1,2))</f>
        <v>var. 20/19</v>
      </c>
      <c r="E254" s="113" t="s">
        <v>69</v>
      </c>
      <c r="F254" s="112" t="str">
        <f>CONCATENATE("var. ",RIGHT(E253,2),"/",RIGHT(E253-1,2))</f>
        <v>var. 21/20</v>
      </c>
      <c r="G254" s="113" t="s">
        <v>69</v>
      </c>
      <c r="H254" s="112" t="str">
        <f>CONCATENATE("var. ",RIGHT(G253,2),"/",RIGHT(G253-1,2))</f>
        <v>var. 22/21</v>
      </c>
      <c r="I254" s="113" t="s">
        <v>69</v>
      </c>
      <c r="J254" s="112" t="s">
        <v>245</v>
      </c>
      <c r="K254" s="113" t="s">
        <v>69</v>
      </c>
      <c r="L254" s="112" t="s">
        <v>246</v>
      </c>
      <c r="M254" s="113" t="s">
        <v>69</v>
      </c>
      <c r="N254" s="112" t="s">
        <v>268</v>
      </c>
    </row>
    <row r="255" spans="2:15" x14ac:dyDescent="0.25">
      <c r="B255" s="114" t="s">
        <v>71</v>
      </c>
      <c r="C255" s="115">
        <v>93</v>
      </c>
      <c r="D255" s="116">
        <v>0.66071428571428581</v>
      </c>
      <c r="E255" s="115">
        <v>23</v>
      </c>
      <c r="F255" s="116">
        <f t="shared" ref="F255:J267" si="58">IFERROR(E255/C255-1,"-")</f>
        <v>-0.75268817204301075</v>
      </c>
      <c r="G255" s="115">
        <v>107</v>
      </c>
      <c r="H255" s="116">
        <f t="shared" si="58"/>
        <v>3.6521739130434785</v>
      </c>
      <c r="I255" s="115">
        <v>236</v>
      </c>
      <c r="J255" s="116">
        <f t="shared" si="58"/>
        <v>1.2056074766355138</v>
      </c>
      <c r="K255" s="115">
        <v>448</v>
      </c>
      <c r="L255" s="116">
        <f t="shared" ref="L255:L267" si="59">IFERROR(K255/I255-1,"-")</f>
        <v>0.89830508474576276</v>
      </c>
      <c r="M255" s="115">
        <v>203</v>
      </c>
      <c r="N255" s="116">
        <f t="shared" ref="N255:N263" si="60">IFERROR(M255/K255-1,"-")</f>
        <v>-0.546875</v>
      </c>
    </row>
    <row r="256" spans="2:15" x14ac:dyDescent="0.25">
      <c r="B256" s="114" t="s">
        <v>73</v>
      </c>
      <c r="C256" s="115">
        <v>98</v>
      </c>
      <c r="D256" s="116">
        <v>-0.24615384615384617</v>
      </c>
      <c r="E256" s="115">
        <v>14</v>
      </c>
      <c r="F256" s="116">
        <f t="shared" si="58"/>
        <v>-0.85714285714285721</v>
      </c>
      <c r="G256" s="115">
        <v>44</v>
      </c>
      <c r="H256" s="116">
        <f t="shared" si="58"/>
        <v>2.1428571428571428</v>
      </c>
      <c r="I256" s="115">
        <v>59</v>
      </c>
      <c r="J256" s="116">
        <f t="shared" si="58"/>
        <v>0.34090909090909083</v>
      </c>
      <c r="K256" s="115">
        <v>189</v>
      </c>
      <c r="L256" s="116">
        <f t="shared" si="59"/>
        <v>2.2033898305084745</v>
      </c>
      <c r="M256" s="115"/>
      <c r="N256" s="116"/>
    </row>
    <row r="257" spans="2:14" x14ac:dyDescent="0.25">
      <c r="B257" s="114" t="s">
        <v>75</v>
      </c>
      <c r="C257" s="115">
        <v>19</v>
      </c>
      <c r="D257" s="116">
        <v>-0.80808080808080807</v>
      </c>
      <c r="E257" s="115">
        <v>33</v>
      </c>
      <c r="F257" s="116">
        <f t="shared" si="58"/>
        <v>0.73684210526315796</v>
      </c>
      <c r="G257" s="115">
        <v>23</v>
      </c>
      <c r="H257" s="116">
        <f t="shared" si="58"/>
        <v>-0.30303030303030298</v>
      </c>
      <c r="I257" s="115">
        <v>105</v>
      </c>
      <c r="J257" s="116">
        <f t="shared" si="58"/>
        <v>3.5652173913043477</v>
      </c>
      <c r="K257" s="115">
        <v>115</v>
      </c>
      <c r="L257" s="116">
        <f t="shared" si="59"/>
        <v>9.5238095238095344E-2</v>
      </c>
      <c r="M257" s="115"/>
      <c r="N257" s="116"/>
    </row>
    <row r="258" spans="2:14" x14ac:dyDescent="0.25">
      <c r="B258" s="114" t="s">
        <v>77</v>
      </c>
      <c r="C258" s="115">
        <v>0</v>
      </c>
      <c r="D258" s="116">
        <v>-1</v>
      </c>
      <c r="E258" s="115">
        <v>16</v>
      </c>
      <c r="F258" s="116" t="str">
        <f t="shared" si="58"/>
        <v>-</v>
      </c>
      <c r="G258" s="115">
        <v>4</v>
      </c>
      <c r="H258" s="116">
        <f t="shared" si="58"/>
        <v>-0.75</v>
      </c>
      <c r="I258" s="115">
        <v>66</v>
      </c>
      <c r="J258" s="116">
        <f t="shared" si="58"/>
        <v>15.5</v>
      </c>
      <c r="K258" s="115">
        <v>64</v>
      </c>
      <c r="L258" s="116">
        <f t="shared" si="59"/>
        <v>-3.0303030303030276E-2</v>
      </c>
      <c r="M258" s="115"/>
      <c r="N258" s="116"/>
    </row>
    <row r="259" spans="2:14" x14ac:dyDescent="0.25">
      <c r="B259" s="114" t="s">
        <v>79</v>
      </c>
      <c r="C259" s="115">
        <v>0</v>
      </c>
      <c r="D259" s="116">
        <v>-1</v>
      </c>
      <c r="E259" s="115">
        <v>15</v>
      </c>
      <c r="F259" s="116" t="str">
        <f t="shared" si="58"/>
        <v>-</v>
      </c>
      <c r="G259" s="115">
        <v>10</v>
      </c>
      <c r="H259" s="116">
        <f t="shared" si="58"/>
        <v>-0.33333333333333337</v>
      </c>
      <c r="I259" s="115">
        <v>63</v>
      </c>
      <c r="J259" s="116">
        <f t="shared" si="58"/>
        <v>5.3</v>
      </c>
      <c r="K259" s="115">
        <v>6</v>
      </c>
      <c r="L259" s="116">
        <f t="shared" si="59"/>
        <v>-0.90476190476190477</v>
      </c>
      <c r="M259" s="115"/>
      <c r="N259" s="116"/>
    </row>
    <row r="260" spans="2:14" x14ac:dyDescent="0.25">
      <c r="B260" s="114" t="s">
        <v>81</v>
      </c>
      <c r="C260" s="115">
        <v>0</v>
      </c>
      <c r="D260" s="116">
        <v>-1</v>
      </c>
      <c r="E260" s="115">
        <v>10</v>
      </c>
      <c r="F260" s="116" t="str">
        <f t="shared" si="58"/>
        <v>-</v>
      </c>
      <c r="G260" s="115">
        <v>29</v>
      </c>
      <c r="H260" s="116">
        <f t="shared" si="58"/>
        <v>1.9</v>
      </c>
      <c r="I260" s="115">
        <v>48</v>
      </c>
      <c r="J260" s="116">
        <f t="shared" si="58"/>
        <v>0.65517241379310343</v>
      </c>
      <c r="K260" s="115">
        <v>0</v>
      </c>
      <c r="L260" s="116">
        <f t="shared" si="59"/>
        <v>-1</v>
      </c>
      <c r="M260" s="115"/>
      <c r="N260" s="116"/>
    </row>
    <row r="261" spans="2:14" x14ac:dyDescent="0.25">
      <c r="B261" s="114" t="s">
        <v>83</v>
      </c>
      <c r="C261" s="115">
        <v>0</v>
      </c>
      <c r="D261" s="116">
        <v>-1</v>
      </c>
      <c r="E261" s="115">
        <v>7</v>
      </c>
      <c r="F261" s="116" t="str">
        <f t="shared" si="58"/>
        <v>-</v>
      </c>
      <c r="G261" s="115">
        <v>10</v>
      </c>
      <c r="H261" s="116">
        <f t="shared" si="58"/>
        <v>0.4285714285714286</v>
      </c>
      <c r="I261" s="115">
        <v>29</v>
      </c>
      <c r="J261" s="116">
        <f t="shared" si="58"/>
        <v>1.9</v>
      </c>
      <c r="K261" s="115">
        <v>2</v>
      </c>
      <c r="L261" s="116">
        <f t="shared" si="59"/>
        <v>-0.93103448275862066</v>
      </c>
      <c r="M261" s="115"/>
      <c r="N261" s="116"/>
    </row>
    <row r="262" spans="2:14" x14ac:dyDescent="0.25">
      <c r="B262" s="114" t="s">
        <v>85</v>
      </c>
      <c r="C262" s="115">
        <v>3</v>
      </c>
      <c r="D262" s="116">
        <v>-0.88888888888888884</v>
      </c>
      <c r="E262" s="115">
        <v>30</v>
      </c>
      <c r="F262" s="116">
        <f t="shared" si="58"/>
        <v>9</v>
      </c>
      <c r="G262" s="115">
        <v>12</v>
      </c>
      <c r="H262" s="116">
        <f t="shared" si="58"/>
        <v>-0.6</v>
      </c>
      <c r="I262" s="115">
        <v>34</v>
      </c>
      <c r="J262" s="116">
        <f t="shared" si="58"/>
        <v>1.8333333333333335</v>
      </c>
      <c r="K262" s="115">
        <v>23</v>
      </c>
      <c r="L262" s="116">
        <f t="shared" si="59"/>
        <v>-0.32352941176470584</v>
      </c>
      <c r="M262" s="115"/>
      <c r="N262" s="116"/>
    </row>
    <row r="263" spans="2:14" x14ac:dyDescent="0.25">
      <c r="B263" s="114" t="s">
        <v>87</v>
      </c>
      <c r="C263" s="115">
        <v>6</v>
      </c>
      <c r="D263" s="116" t="s">
        <v>227</v>
      </c>
      <c r="E263" s="115">
        <v>17</v>
      </c>
      <c r="F263" s="116">
        <f t="shared" si="58"/>
        <v>1.8333333333333335</v>
      </c>
      <c r="G263" s="115">
        <v>8</v>
      </c>
      <c r="H263" s="116">
        <f t="shared" si="58"/>
        <v>-0.52941176470588236</v>
      </c>
      <c r="I263" s="115">
        <v>40</v>
      </c>
      <c r="J263" s="116">
        <f t="shared" si="58"/>
        <v>4</v>
      </c>
      <c r="K263" s="115">
        <v>24</v>
      </c>
      <c r="L263" s="116">
        <f t="shared" si="59"/>
        <v>-0.4</v>
      </c>
      <c r="M263" s="115"/>
      <c r="N263" s="116"/>
    </row>
    <row r="264" spans="2:14" x14ac:dyDescent="0.25">
      <c r="B264" s="114" t="s">
        <v>89</v>
      </c>
      <c r="C264" s="115">
        <v>6</v>
      </c>
      <c r="D264" s="116">
        <v>-0.875</v>
      </c>
      <c r="E264" s="115">
        <v>7</v>
      </c>
      <c r="F264" s="116">
        <f t="shared" si="58"/>
        <v>0.16666666666666674</v>
      </c>
      <c r="G264" s="115">
        <v>20</v>
      </c>
      <c r="H264" s="116">
        <f t="shared" si="58"/>
        <v>1.8571428571428572</v>
      </c>
      <c r="I264" s="115">
        <v>26</v>
      </c>
      <c r="J264" s="116">
        <f t="shared" si="58"/>
        <v>0.30000000000000004</v>
      </c>
      <c r="K264" s="115">
        <v>122</v>
      </c>
      <c r="L264" s="116">
        <f t="shared" si="59"/>
        <v>3.6923076923076925</v>
      </c>
      <c r="M264" s="115"/>
      <c r="N264" s="116"/>
    </row>
    <row r="265" spans="2:14" x14ac:dyDescent="0.25">
      <c r="B265" s="114" t="s">
        <v>91</v>
      </c>
      <c r="C265" s="115">
        <v>20</v>
      </c>
      <c r="D265" s="116">
        <v>-0.87341772151898733</v>
      </c>
      <c r="E265" s="115">
        <v>45</v>
      </c>
      <c r="F265" s="116">
        <f t="shared" si="58"/>
        <v>1.25</v>
      </c>
      <c r="G265" s="115">
        <v>24</v>
      </c>
      <c r="H265" s="116">
        <f t="shared" si="58"/>
        <v>-0.46666666666666667</v>
      </c>
      <c r="I265" s="115">
        <v>97</v>
      </c>
      <c r="J265" s="116">
        <f t="shared" si="58"/>
        <v>3.041666666666667</v>
      </c>
      <c r="K265" s="115">
        <v>91</v>
      </c>
      <c r="L265" s="116">
        <f t="shared" si="59"/>
        <v>-6.1855670103092786E-2</v>
      </c>
      <c r="M265" s="115"/>
      <c r="N265" s="116"/>
    </row>
    <row r="266" spans="2:14" x14ac:dyDescent="0.25">
      <c r="B266" s="114" t="s">
        <v>93</v>
      </c>
      <c r="C266" s="115">
        <v>10</v>
      </c>
      <c r="D266" s="116">
        <v>-0.90909090909090906</v>
      </c>
      <c r="E266" s="115">
        <v>42</v>
      </c>
      <c r="F266" s="116">
        <f t="shared" si="58"/>
        <v>3.2</v>
      </c>
      <c r="G266" s="115">
        <v>94</v>
      </c>
      <c r="H266" s="116">
        <f t="shared" si="58"/>
        <v>1.2380952380952381</v>
      </c>
      <c r="I266" s="115">
        <v>147</v>
      </c>
      <c r="J266" s="116">
        <f t="shared" si="58"/>
        <v>0.56382978723404253</v>
      </c>
      <c r="K266" s="115">
        <v>160</v>
      </c>
      <c r="L266" s="116">
        <f t="shared" si="59"/>
        <v>8.8435374149659962E-2</v>
      </c>
      <c r="M266" s="115"/>
      <c r="N266" s="116"/>
    </row>
    <row r="267" spans="2:14" ht="15.75" x14ac:dyDescent="0.25">
      <c r="B267" s="117" t="s">
        <v>30</v>
      </c>
      <c r="C267" s="118">
        <v>259</v>
      </c>
      <c r="D267" s="119">
        <v>-0.62947067238912735</v>
      </c>
      <c r="E267" s="118">
        <v>259</v>
      </c>
      <c r="F267" s="119">
        <f t="shared" si="58"/>
        <v>0</v>
      </c>
      <c r="G267" s="118">
        <v>385</v>
      </c>
      <c r="H267" s="119">
        <f t="shared" si="58"/>
        <v>0.4864864864864864</v>
      </c>
      <c r="I267" s="118">
        <v>950</v>
      </c>
      <c r="J267" s="119">
        <f t="shared" si="58"/>
        <v>1.4675324675324677</v>
      </c>
      <c r="K267" s="118">
        <v>1244</v>
      </c>
      <c r="L267" s="119">
        <f t="shared" si="59"/>
        <v>0.30947368421052635</v>
      </c>
      <c r="M267" s="118">
        <v>203</v>
      </c>
      <c r="N267" s="119">
        <v>-0.546875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0"/>
      <c r="K270" s="120"/>
      <c r="N270" s="79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B140-F0C6-4721-A883-FCC39BC08DE9}">
  <sheetPr codeName="Hoja47">
    <tabColor rgb="FFF29140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64" t="s">
        <v>266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86" t="s">
        <v>132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5" ht="22.5" thickTop="1" thickBot="1" x14ac:dyDescent="0.3">
      <c r="B7" s="109"/>
      <c r="C7" s="290">
        <f>E7-1</f>
        <v>2020</v>
      </c>
      <c r="D7" s="289"/>
      <c r="E7" s="290">
        <f>G7-1</f>
        <v>2021</v>
      </c>
      <c r="F7" s="289"/>
      <c r="G7" s="290">
        <f>I7-1</f>
        <v>2022</v>
      </c>
      <c r="H7" s="289"/>
      <c r="I7" s="290">
        <f>K7-1</f>
        <v>2023</v>
      </c>
      <c r="J7" s="289"/>
      <c r="K7" s="290">
        <f>M7-1</f>
        <v>2024</v>
      </c>
      <c r="L7" s="289"/>
      <c r="M7" s="290">
        <v>2025</v>
      </c>
      <c r="N7" s="291"/>
    </row>
    <row r="8" spans="1:15" ht="16.5" thickTop="1" thickBot="1" x14ac:dyDescent="0.3">
      <c r="B8" s="85"/>
      <c r="C8" s="111" t="s">
        <v>69</v>
      </c>
      <c r="D8" s="112" t="str">
        <f>CONCATENATE("var ",RIGHT(C7,2),"/",RIGHT(C7-1,2))</f>
        <v>var 20/19</v>
      </c>
      <c r="E8" s="113" t="s">
        <v>69</v>
      </c>
      <c r="F8" s="112" t="str">
        <f>CONCATENATE("var ",RIGHT(E7,2),"/",RIGHT(C7,2))</f>
        <v>var 21/20</v>
      </c>
      <c r="G8" s="113" t="s">
        <v>69</v>
      </c>
      <c r="H8" s="112" t="str">
        <f>CONCATENATE("var ",RIGHT(G7,2),"/",RIGHT(E7,2))</f>
        <v>var 22/21</v>
      </c>
      <c r="I8" s="113" t="s">
        <v>69</v>
      </c>
      <c r="J8" s="112" t="str">
        <f>CONCATENATE("var ",RIGHT(I7,2),"/",RIGHT(G7,2))</f>
        <v>var 23/22</v>
      </c>
      <c r="K8" s="113" t="s">
        <v>69</v>
      </c>
      <c r="L8" s="112" t="str">
        <f>CONCATENATE("var ",RIGHT(K7,2),"/",RIGHT(I7,2))</f>
        <v>var 24/23</v>
      </c>
      <c r="M8" s="113" t="s">
        <v>69</v>
      </c>
      <c r="N8" s="112" t="str">
        <f>CONCATENATE("var ",RIGHT(M7,2),"/",RIGHT(K7,2))</f>
        <v>var 25/24</v>
      </c>
    </row>
    <row r="9" spans="1:15" x14ac:dyDescent="0.25">
      <c r="A9" s="1" t="s">
        <v>70</v>
      </c>
      <c r="B9" s="114" t="s">
        <v>71</v>
      </c>
      <c r="C9" s="115">
        <v>13603</v>
      </c>
      <c r="D9" s="116">
        <v>9.4456512993804864E-2</v>
      </c>
      <c r="E9" s="115">
        <v>2763</v>
      </c>
      <c r="F9" s="116">
        <f t="shared" ref="F9:L21" si="0">IFERROR(E9/C9-1,"-")</f>
        <v>-0.79688304050577075</v>
      </c>
      <c r="G9" s="115">
        <v>11400</v>
      </c>
      <c r="H9" s="116">
        <f t="shared" si="0"/>
        <v>3.1259500542888166</v>
      </c>
      <c r="I9" s="115">
        <v>14353</v>
      </c>
      <c r="J9" s="116">
        <f t="shared" si="0"/>
        <v>0.25903508771929817</v>
      </c>
      <c r="K9" s="115">
        <v>14581</v>
      </c>
      <c r="L9" s="116">
        <f t="shared" si="0"/>
        <v>1.5885180798439258E-2</v>
      </c>
      <c r="M9" s="115">
        <v>14255</v>
      </c>
      <c r="N9" s="116">
        <f t="shared" ref="N9:N17" si="1">IFERROR(M9/K9-1,"-")</f>
        <v>-2.2357862972361309E-2</v>
      </c>
    </row>
    <row r="10" spans="1:15" x14ac:dyDescent="0.25">
      <c r="A10" s="1" t="s">
        <v>72</v>
      </c>
      <c r="B10" s="114" t="s">
        <v>73</v>
      </c>
      <c r="C10" s="115">
        <v>14342</v>
      </c>
      <c r="D10" s="116">
        <v>6.6081914814539511E-2</v>
      </c>
      <c r="E10" s="115">
        <v>3097</v>
      </c>
      <c r="F10" s="116">
        <f t="shared" si="0"/>
        <v>-0.78406080044624182</v>
      </c>
      <c r="G10" s="115">
        <v>11383</v>
      </c>
      <c r="H10" s="116">
        <f t="shared" si="0"/>
        <v>2.6754924120116241</v>
      </c>
      <c r="I10" s="115">
        <v>14251</v>
      </c>
      <c r="J10" s="116">
        <f t="shared" si="0"/>
        <v>0.25195466924360899</v>
      </c>
      <c r="K10" s="115">
        <v>15138</v>
      </c>
      <c r="L10" s="116">
        <f t="shared" si="0"/>
        <v>6.2241246228334823E-2</v>
      </c>
      <c r="M10" s="115"/>
      <c r="N10" s="116"/>
    </row>
    <row r="11" spans="1:15" x14ac:dyDescent="0.25">
      <c r="A11" s="1" t="s">
        <v>74</v>
      </c>
      <c r="B11" s="114" t="s">
        <v>75</v>
      </c>
      <c r="C11" s="115">
        <v>5714</v>
      </c>
      <c r="D11" s="116">
        <v>-0.58980617372577171</v>
      </c>
      <c r="E11" s="115">
        <v>4959</v>
      </c>
      <c r="F11" s="116">
        <f t="shared" si="0"/>
        <v>-0.13213160658032896</v>
      </c>
      <c r="G11" s="115">
        <v>12710</v>
      </c>
      <c r="H11" s="116">
        <f t="shared" si="0"/>
        <v>1.5630167372454125</v>
      </c>
      <c r="I11" s="115">
        <v>15603</v>
      </c>
      <c r="J11" s="116">
        <f t="shared" si="0"/>
        <v>0.22761605035405186</v>
      </c>
      <c r="K11" s="115">
        <v>15292</v>
      </c>
      <c r="L11" s="116">
        <f t="shared" si="0"/>
        <v>-1.9932064346599998E-2</v>
      </c>
      <c r="M11" s="115"/>
      <c r="N11" s="116"/>
    </row>
    <row r="12" spans="1:15" x14ac:dyDescent="0.25">
      <c r="A12" s="1" t="s">
        <v>76</v>
      </c>
      <c r="B12" s="114" t="s">
        <v>77</v>
      </c>
      <c r="C12" s="115">
        <v>0</v>
      </c>
      <c r="D12" s="116">
        <v>-1</v>
      </c>
      <c r="E12" s="115">
        <v>4088</v>
      </c>
      <c r="F12" s="116" t="str">
        <f t="shared" si="0"/>
        <v>-</v>
      </c>
      <c r="G12" s="115">
        <v>12193</v>
      </c>
      <c r="H12" s="116">
        <f t="shared" si="0"/>
        <v>1.9826320939334638</v>
      </c>
      <c r="I12" s="115">
        <v>12703</v>
      </c>
      <c r="J12" s="116">
        <f t="shared" si="0"/>
        <v>4.1827277946362651E-2</v>
      </c>
      <c r="K12" s="115">
        <v>13439</v>
      </c>
      <c r="L12" s="116">
        <f t="shared" si="0"/>
        <v>5.793906951113903E-2</v>
      </c>
      <c r="M12" s="115"/>
      <c r="N12" s="116"/>
    </row>
    <row r="13" spans="1:15" x14ac:dyDescent="0.25">
      <c r="A13" s="1" t="s">
        <v>78</v>
      </c>
      <c r="B13" s="114" t="s">
        <v>79</v>
      </c>
      <c r="C13" s="115">
        <v>0</v>
      </c>
      <c r="D13" s="116">
        <v>-1</v>
      </c>
      <c r="E13" s="115">
        <v>5644</v>
      </c>
      <c r="F13" s="116" t="str">
        <f t="shared" si="0"/>
        <v>-</v>
      </c>
      <c r="G13" s="115">
        <v>10085</v>
      </c>
      <c r="H13" s="116">
        <f t="shared" si="0"/>
        <v>0.78685329553508154</v>
      </c>
      <c r="I13" s="115">
        <v>12793</v>
      </c>
      <c r="J13" s="116">
        <f t="shared" si="0"/>
        <v>0.26851760039662875</v>
      </c>
      <c r="K13" s="115">
        <v>12513</v>
      </c>
      <c r="L13" s="116">
        <f t="shared" si="0"/>
        <v>-2.1886969436410553E-2</v>
      </c>
      <c r="M13" s="115"/>
      <c r="N13" s="116"/>
    </row>
    <row r="14" spans="1:15" x14ac:dyDescent="0.25">
      <c r="A14" s="1" t="s">
        <v>80</v>
      </c>
      <c r="B14" s="114" t="s">
        <v>81</v>
      </c>
      <c r="C14" s="115">
        <v>0</v>
      </c>
      <c r="D14" s="116">
        <v>-1</v>
      </c>
      <c r="E14" s="115">
        <v>5487</v>
      </c>
      <c r="F14" s="116" t="str">
        <f t="shared" si="0"/>
        <v>-</v>
      </c>
      <c r="G14" s="115">
        <v>11277</v>
      </c>
      <c r="H14" s="116">
        <f t="shared" si="0"/>
        <v>1.0552214324767633</v>
      </c>
      <c r="I14" s="115">
        <v>10373</v>
      </c>
      <c r="J14" s="116">
        <f t="shared" si="0"/>
        <v>-8.0163163962046591E-2</v>
      </c>
      <c r="K14" s="115">
        <v>10115</v>
      </c>
      <c r="L14" s="116">
        <f t="shared" si="0"/>
        <v>-2.4872264532922017E-2</v>
      </c>
      <c r="M14" s="115"/>
      <c r="N14" s="116"/>
    </row>
    <row r="15" spans="1:15" x14ac:dyDescent="0.25">
      <c r="A15" s="1" t="s">
        <v>82</v>
      </c>
      <c r="B15" s="114" t="s">
        <v>83</v>
      </c>
      <c r="C15" s="115">
        <v>0</v>
      </c>
      <c r="D15" s="116">
        <v>-1</v>
      </c>
      <c r="E15" s="115">
        <v>5672</v>
      </c>
      <c r="F15" s="116" t="str">
        <f t="shared" si="0"/>
        <v>-</v>
      </c>
      <c r="G15" s="115">
        <v>10710</v>
      </c>
      <c r="H15" s="116">
        <f t="shared" si="0"/>
        <v>0.8882228490832158</v>
      </c>
      <c r="I15" s="115">
        <v>9594</v>
      </c>
      <c r="J15" s="116">
        <f t="shared" si="0"/>
        <v>-0.10420168067226887</v>
      </c>
      <c r="K15" s="115">
        <v>10140</v>
      </c>
      <c r="L15" s="116">
        <f t="shared" si="0"/>
        <v>5.6910569105691033E-2</v>
      </c>
      <c r="M15" s="115"/>
      <c r="N15" s="116"/>
    </row>
    <row r="16" spans="1:15" x14ac:dyDescent="0.25">
      <c r="A16" s="1" t="s">
        <v>84</v>
      </c>
      <c r="B16" s="114" t="s">
        <v>85</v>
      </c>
      <c r="C16" s="115">
        <v>6941</v>
      </c>
      <c r="D16" s="116">
        <v>-0.24357018308631206</v>
      </c>
      <c r="E16" s="115">
        <v>8587</v>
      </c>
      <c r="F16" s="116">
        <f t="shared" si="0"/>
        <v>0.23714162224463342</v>
      </c>
      <c r="G16" s="115">
        <v>10270</v>
      </c>
      <c r="H16" s="116">
        <f t="shared" si="0"/>
        <v>0.19599394433445916</v>
      </c>
      <c r="I16" s="115">
        <v>11871</v>
      </c>
      <c r="J16" s="116">
        <f t="shared" si="0"/>
        <v>0.15589094449853946</v>
      </c>
      <c r="K16" s="115">
        <v>9259</v>
      </c>
      <c r="L16" s="116">
        <f t="shared" si="0"/>
        <v>-0.22003201078257939</v>
      </c>
      <c r="M16" s="115"/>
      <c r="N16" s="116"/>
    </row>
    <row r="17" spans="1:15" x14ac:dyDescent="0.25">
      <c r="A17" s="1" t="s">
        <v>86</v>
      </c>
      <c r="B17" s="114" t="s">
        <v>87</v>
      </c>
      <c r="C17" s="115">
        <v>3767</v>
      </c>
      <c r="D17" s="116">
        <v>-0.5293015119330251</v>
      </c>
      <c r="E17" s="115">
        <v>9600</v>
      </c>
      <c r="F17" s="116">
        <f t="shared" si="0"/>
        <v>1.5484470400849482</v>
      </c>
      <c r="G17" s="115">
        <v>10967</v>
      </c>
      <c r="H17" s="116">
        <f t="shared" si="0"/>
        <v>0.14239583333333328</v>
      </c>
      <c r="I17" s="115">
        <v>10606</v>
      </c>
      <c r="J17" s="116">
        <f t="shared" si="0"/>
        <v>-3.2916932616029904E-2</v>
      </c>
      <c r="K17" s="115">
        <v>11345</v>
      </c>
      <c r="L17" s="116">
        <f t="shared" si="0"/>
        <v>6.9677541014520061E-2</v>
      </c>
      <c r="M17" s="115"/>
      <c r="N17" s="116"/>
    </row>
    <row r="18" spans="1:15" x14ac:dyDescent="0.25">
      <c r="A18" s="1" t="s">
        <v>88</v>
      </c>
      <c r="B18" s="114" t="s">
        <v>89</v>
      </c>
      <c r="C18" s="115">
        <v>3603</v>
      </c>
      <c r="D18" s="116">
        <v>-0.66124482888303882</v>
      </c>
      <c r="E18" s="115">
        <v>10119</v>
      </c>
      <c r="F18" s="116">
        <f t="shared" si="0"/>
        <v>1.8084929225645294</v>
      </c>
      <c r="G18" s="115">
        <v>11595</v>
      </c>
      <c r="H18" s="116">
        <f t="shared" si="0"/>
        <v>0.14586421583160392</v>
      </c>
      <c r="I18" s="115">
        <v>11107</v>
      </c>
      <c r="J18" s="116">
        <f t="shared" si="0"/>
        <v>-4.208710651142733E-2</v>
      </c>
      <c r="K18" s="115">
        <v>12187</v>
      </c>
      <c r="L18" s="116">
        <f t="shared" si="0"/>
        <v>9.7235977311605382E-2</v>
      </c>
      <c r="M18" s="115"/>
      <c r="N18" s="116"/>
    </row>
    <row r="19" spans="1:15" x14ac:dyDescent="0.25">
      <c r="A19" s="1" t="s">
        <v>90</v>
      </c>
      <c r="B19" s="114" t="s">
        <v>91</v>
      </c>
      <c r="C19" s="115">
        <v>3555</v>
      </c>
      <c r="D19" s="116">
        <v>-0.74897613331450352</v>
      </c>
      <c r="E19" s="115">
        <v>12186</v>
      </c>
      <c r="F19" s="116">
        <f t="shared" si="0"/>
        <v>2.4278481012658228</v>
      </c>
      <c r="G19" s="115">
        <v>13053</v>
      </c>
      <c r="H19" s="116">
        <f t="shared" si="0"/>
        <v>7.1147218119153033E-2</v>
      </c>
      <c r="I19" s="115">
        <v>13216</v>
      </c>
      <c r="J19" s="116">
        <f t="shared" si="0"/>
        <v>1.2487550754615828E-2</v>
      </c>
      <c r="K19" s="115">
        <v>14972</v>
      </c>
      <c r="L19" s="116">
        <f t="shared" si="0"/>
        <v>0.13286924939467304</v>
      </c>
      <c r="M19" s="115"/>
      <c r="N19" s="116"/>
    </row>
    <row r="20" spans="1:15" x14ac:dyDescent="0.25">
      <c r="A20" s="1" t="s">
        <v>92</v>
      </c>
      <c r="B20" s="114" t="s">
        <v>93</v>
      </c>
      <c r="C20" s="115">
        <v>4049</v>
      </c>
      <c r="D20" s="116">
        <v>-0.68901689708141323</v>
      </c>
      <c r="E20" s="115">
        <v>11200</v>
      </c>
      <c r="F20" s="116">
        <f t="shared" si="0"/>
        <v>1.766115090145715</v>
      </c>
      <c r="G20" s="115">
        <v>12114</v>
      </c>
      <c r="H20" s="116">
        <f t="shared" si="0"/>
        <v>8.1607142857142767E-2</v>
      </c>
      <c r="I20" s="115">
        <v>11864</v>
      </c>
      <c r="J20" s="116">
        <f t="shared" si="0"/>
        <v>-2.06372791811128E-2</v>
      </c>
      <c r="K20" s="115">
        <v>13319</v>
      </c>
      <c r="L20" s="116">
        <f t="shared" si="0"/>
        <v>0.12263991908293992</v>
      </c>
      <c r="M20" s="115"/>
      <c r="N20" s="116"/>
    </row>
    <row r="21" spans="1:15" ht="15.75" x14ac:dyDescent="0.25">
      <c r="A21" s="1"/>
      <c r="B21" s="117" t="s">
        <v>30</v>
      </c>
      <c r="C21" s="118">
        <v>59047</v>
      </c>
      <c r="D21" s="119">
        <v>-0.56623275494762204</v>
      </c>
      <c r="E21" s="118">
        <v>83402</v>
      </c>
      <c r="F21" s="119">
        <f t="shared" si="0"/>
        <v>0.41246803393906539</v>
      </c>
      <c r="G21" s="118">
        <v>137757</v>
      </c>
      <c r="H21" s="119">
        <f t="shared" si="0"/>
        <v>0.65172298026426234</v>
      </c>
      <c r="I21" s="118">
        <v>148334</v>
      </c>
      <c r="J21" s="119">
        <f t="shared" si="0"/>
        <v>7.6780127325653202E-2</v>
      </c>
      <c r="K21" s="118">
        <v>152300</v>
      </c>
      <c r="L21" s="119">
        <f t="shared" si="0"/>
        <v>2.6736958485579887E-2</v>
      </c>
      <c r="M21" s="118">
        <v>14255</v>
      </c>
      <c r="N21" s="119">
        <v>-2.2357862972361309E-2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0"/>
      <c r="N24" s="79"/>
    </row>
    <row r="26" spans="1:15" ht="48.75" customHeight="1" thickBot="1" x14ac:dyDescent="0.3">
      <c r="B26" s="264" t="s">
        <v>279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86" t="s">
        <v>137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15" ht="22.5" thickTop="1" thickBot="1" x14ac:dyDescent="0.3">
      <c r="B29" s="109"/>
      <c r="C29" s="288">
        <f>C$7</f>
        <v>2020</v>
      </c>
      <c r="D29" s="289"/>
      <c r="E29" s="288">
        <f>E$7</f>
        <v>2021</v>
      </c>
      <c r="F29" s="289"/>
      <c r="G29" s="288">
        <f>G$7</f>
        <v>2022</v>
      </c>
      <c r="H29" s="289"/>
      <c r="I29" s="288">
        <f>I$7</f>
        <v>2023</v>
      </c>
      <c r="J29" s="289"/>
      <c r="K29" s="288">
        <f>K$7</f>
        <v>2024</v>
      </c>
      <c r="L29" s="289"/>
      <c r="M29" s="290">
        <f>M$7</f>
        <v>2025</v>
      </c>
      <c r="N29" s="291"/>
    </row>
    <row r="30" spans="1:15" ht="16.5" thickTop="1" thickBot="1" x14ac:dyDescent="0.3">
      <c r="B30" s="85"/>
      <c r="C30" s="111" t="s">
        <v>69</v>
      </c>
      <c r="D30" s="112" t="str">
        <f>CONCATENATE("var ",RIGHT(C29,2),"/",RIGHT(C29-1,2))</f>
        <v>var 20/19</v>
      </c>
      <c r="E30" s="113" t="s">
        <v>69</v>
      </c>
      <c r="F30" s="112" t="str">
        <f>CONCATENATE("var ",RIGHT(E29,2),"/",RIGHT(C29,2))</f>
        <v>var 21/20</v>
      </c>
      <c r="G30" s="113" t="s">
        <v>69</v>
      </c>
      <c r="H30" s="112" t="str">
        <f>CONCATENATE("var ",RIGHT(G29,2),"/",RIGHT(E29,2))</f>
        <v>var 22/21</v>
      </c>
      <c r="I30" s="113" t="s">
        <v>69</v>
      </c>
      <c r="J30" s="112" t="str">
        <f>CONCATENATE("var ",RIGHT(I29,2),"/",RIGHT(G29,2))</f>
        <v>var 23/22</v>
      </c>
      <c r="K30" s="113" t="s">
        <v>69</v>
      </c>
      <c r="L30" s="112" t="str">
        <f>CONCATENATE("var ",RIGHT(K29,2),"/",RIGHT(I29,2))</f>
        <v>var 24/23</v>
      </c>
      <c r="M30" s="113" t="s">
        <v>69</v>
      </c>
      <c r="N30" s="112" t="str">
        <f>CONCATENATE("var ",RIGHT(M29,2),"/",RIGHT(K29,2))</f>
        <v>var 25/24</v>
      </c>
    </row>
    <row r="31" spans="1:15" x14ac:dyDescent="0.25">
      <c r="B31" s="114" t="s">
        <v>71</v>
      </c>
      <c r="C31" s="115">
        <v>13603</v>
      </c>
      <c r="D31" s="116">
        <v>9.4456512993804864E-2</v>
      </c>
      <c r="E31" s="115">
        <v>2763</v>
      </c>
      <c r="F31" s="116">
        <f t="shared" ref="F31:J43" si="2">IFERROR(E31/C31-1,"-")</f>
        <v>-0.79688304050577075</v>
      </c>
      <c r="G31" s="115">
        <v>11400</v>
      </c>
      <c r="H31" s="116">
        <f t="shared" si="2"/>
        <v>3.1259500542888166</v>
      </c>
      <c r="I31" s="115">
        <v>14353</v>
      </c>
      <c r="J31" s="116">
        <f t="shared" si="2"/>
        <v>0.25903508771929817</v>
      </c>
      <c r="K31" s="115">
        <v>14581</v>
      </c>
      <c r="L31" s="116">
        <f t="shared" ref="L31:L43" si="3">IFERROR(K31/I31-1,"-")</f>
        <v>1.5885180798439258E-2</v>
      </c>
      <c r="M31" s="115">
        <v>14255</v>
      </c>
      <c r="N31" s="116">
        <f t="shared" ref="N31:N39" si="4">IFERROR(M31/K31-1,"-")</f>
        <v>-2.2357862972361309E-2</v>
      </c>
    </row>
    <row r="32" spans="1:15" x14ac:dyDescent="0.25">
      <c r="B32" s="114" t="s">
        <v>73</v>
      </c>
      <c r="C32" s="115">
        <v>14342</v>
      </c>
      <c r="D32" s="116">
        <v>6.6081914814539511E-2</v>
      </c>
      <c r="E32" s="115">
        <v>3097</v>
      </c>
      <c r="F32" s="116">
        <f t="shared" si="2"/>
        <v>-0.78406080044624182</v>
      </c>
      <c r="G32" s="115">
        <v>11383</v>
      </c>
      <c r="H32" s="116">
        <f t="shared" si="2"/>
        <v>2.6754924120116241</v>
      </c>
      <c r="I32" s="115">
        <v>14251</v>
      </c>
      <c r="J32" s="116">
        <f t="shared" si="2"/>
        <v>0.25195466924360899</v>
      </c>
      <c r="K32" s="115">
        <v>15138</v>
      </c>
      <c r="L32" s="116">
        <f t="shared" si="3"/>
        <v>6.2241246228334823E-2</v>
      </c>
      <c r="M32" s="115"/>
      <c r="N32" s="116"/>
    </row>
    <row r="33" spans="2:15" x14ac:dyDescent="0.25">
      <c r="B33" s="114" t="s">
        <v>75</v>
      </c>
      <c r="C33" s="115">
        <v>5714</v>
      </c>
      <c r="D33" s="116">
        <v>-0.58980617372577171</v>
      </c>
      <c r="E33" s="115">
        <v>4959</v>
      </c>
      <c r="F33" s="116">
        <f t="shared" si="2"/>
        <v>-0.13213160658032896</v>
      </c>
      <c r="G33" s="115">
        <v>12710</v>
      </c>
      <c r="H33" s="116">
        <f t="shared" si="2"/>
        <v>1.5630167372454125</v>
      </c>
      <c r="I33" s="115">
        <v>15603</v>
      </c>
      <c r="J33" s="116">
        <f t="shared" si="2"/>
        <v>0.22761605035405186</v>
      </c>
      <c r="K33" s="115">
        <v>15292</v>
      </c>
      <c r="L33" s="116">
        <f t="shared" si="3"/>
        <v>-1.9932064346599998E-2</v>
      </c>
      <c r="M33" s="115"/>
      <c r="N33" s="116"/>
    </row>
    <row r="34" spans="2:15" x14ac:dyDescent="0.25">
      <c r="B34" s="114" t="s">
        <v>77</v>
      </c>
      <c r="C34" s="115">
        <v>0</v>
      </c>
      <c r="D34" s="116">
        <v>-1</v>
      </c>
      <c r="E34" s="115">
        <v>4088</v>
      </c>
      <c r="F34" s="116" t="str">
        <f t="shared" si="2"/>
        <v>-</v>
      </c>
      <c r="G34" s="115">
        <v>12193</v>
      </c>
      <c r="H34" s="116">
        <f t="shared" si="2"/>
        <v>1.9826320939334638</v>
      </c>
      <c r="I34" s="115">
        <v>12703</v>
      </c>
      <c r="J34" s="116">
        <f t="shared" si="2"/>
        <v>4.1827277946362651E-2</v>
      </c>
      <c r="K34" s="115">
        <v>13439</v>
      </c>
      <c r="L34" s="116">
        <f t="shared" si="3"/>
        <v>5.793906951113903E-2</v>
      </c>
      <c r="M34" s="115"/>
      <c r="N34" s="116"/>
    </row>
    <row r="35" spans="2:15" x14ac:dyDescent="0.25">
      <c r="B35" s="114" t="s">
        <v>79</v>
      </c>
      <c r="C35" s="115">
        <v>0</v>
      </c>
      <c r="D35" s="116">
        <v>-1</v>
      </c>
      <c r="E35" s="115">
        <v>5644</v>
      </c>
      <c r="F35" s="116" t="str">
        <f t="shared" si="2"/>
        <v>-</v>
      </c>
      <c r="G35" s="115">
        <v>10085</v>
      </c>
      <c r="H35" s="116">
        <f t="shared" si="2"/>
        <v>0.78685329553508154</v>
      </c>
      <c r="I35" s="115">
        <v>12793</v>
      </c>
      <c r="J35" s="116">
        <f t="shared" si="2"/>
        <v>0.26851760039662875</v>
      </c>
      <c r="K35" s="115">
        <v>12513</v>
      </c>
      <c r="L35" s="116">
        <f t="shared" si="3"/>
        <v>-2.1886969436410553E-2</v>
      </c>
      <c r="M35" s="115"/>
      <c r="N35" s="116"/>
    </row>
    <row r="36" spans="2:15" x14ac:dyDescent="0.25">
      <c r="B36" s="114" t="s">
        <v>81</v>
      </c>
      <c r="C36" s="115">
        <v>0</v>
      </c>
      <c r="D36" s="116">
        <v>-1</v>
      </c>
      <c r="E36" s="115">
        <v>5487</v>
      </c>
      <c r="F36" s="116" t="str">
        <f t="shared" si="2"/>
        <v>-</v>
      </c>
      <c r="G36" s="115">
        <v>11277</v>
      </c>
      <c r="H36" s="116">
        <f t="shared" si="2"/>
        <v>1.0552214324767633</v>
      </c>
      <c r="I36" s="115">
        <v>10373</v>
      </c>
      <c r="J36" s="116">
        <f t="shared" si="2"/>
        <v>-8.0163163962046591E-2</v>
      </c>
      <c r="K36" s="115">
        <v>10115</v>
      </c>
      <c r="L36" s="116">
        <f t="shared" si="3"/>
        <v>-2.4872264532922017E-2</v>
      </c>
      <c r="M36" s="115"/>
      <c r="N36" s="116"/>
    </row>
    <row r="37" spans="2:15" x14ac:dyDescent="0.25">
      <c r="B37" s="114" t="s">
        <v>83</v>
      </c>
      <c r="C37" s="115">
        <v>0</v>
      </c>
      <c r="D37" s="116">
        <v>-1</v>
      </c>
      <c r="E37" s="115">
        <v>5672</v>
      </c>
      <c r="F37" s="116" t="str">
        <f t="shared" si="2"/>
        <v>-</v>
      </c>
      <c r="G37" s="115">
        <v>10710</v>
      </c>
      <c r="H37" s="116">
        <f t="shared" si="2"/>
        <v>0.8882228490832158</v>
      </c>
      <c r="I37" s="115">
        <v>9594</v>
      </c>
      <c r="J37" s="116">
        <f t="shared" si="2"/>
        <v>-0.10420168067226887</v>
      </c>
      <c r="K37" s="115">
        <v>10140</v>
      </c>
      <c r="L37" s="116">
        <f t="shared" si="3"/>
        <v>5.6910569105691033E-2</v>
      </c>
      <c r="M37" s="115"/>
      <c r="N37" s="116"/>
    </row>
    <row r="38" spans="2:15" x14ac:dyDescent="0.25">
      <c r="B38" s="114" t="s">
        <v>85</v>
      </c>
      <c r="C38" s="115">
        <v>6941</v>
      </c>
      <c r="D38" s="116">
        <v>-0.24357018308631206</v>
      </c>
      <c r="E38" s="115">
        <v>8587</v>
      </c>
      <c r="F38" s="116">
        <f t="shared" si="2"/>
        <v>0.23714162224463342</v>
      </c>
      <c r="G38" s="115">
        <v>10270</v>
      </c>
      <c r="H38" s="116">
        <f t="shared" si="2"/>
        <v>0.19599394433445916</v>
      </c>
      <c r="I38" s="115">
        <v>11871</v>
      </c>
      <c r="J38" s="116">
        <f t="shared" si="2"/>
        <v>0.15589094449853946</v>
      </c>
      <c r="K38" s="115">
        <v>9259</v>
      </c>
      <c r="L38" s="116">
        <f t="shared" si="3"/>
        <v>-0.22003201078257939</v>
      </c>
      <c r="M38" s="115"/>
      <c r="N38" s="116"/>
    </row>
    <row r="39" spans="2:15" x14ac:dyDescent="0.25">
      <c r="B39" s="114" t="s">
        <v>87</v>
      </c>
      <c r="C39" s="115">
        <v>3767</v>
      </c>
      <c r="D39" s="116">
        <v>-0.5293015119330251</v>
      </c>
      <c r="E39" s="115">
        <v>9600</v>
      </c>
      <c r="F39" s="116">
        <f t="shared" si="2"/>
        <v>1.5484470400849482</v>
      </c>
      <c r="G39" s="115">
        <v>10967</v>
      </c>
      <c r="H39" s="116">
        <f t="shared" si="2"/>
        <v>0.14239583333333328</v>
      </c>
      <c r="I39" s="115">
        <v>10606</v>
      </c>
      <c r="J39" s="116">
        <f t="shared" si="2"/>
        <v>-3.2916932616029904E-2</v>
      </c>
      <c r="K39" s="115">
        <v>11345</v>
      </c>
      <c r="L39" s="116">
        <f t="shared" si="3"/>
        <v>6.9677541014520061E-2</v>
      </c>
      <c r="M39" s="115"/>
      <c r="N39" s="116"/>
    </row>
    <row r="40" spans="2:15" x14ac:dyDescent="0.25">
      <c r="B40" s="114" t="s">
        <v>89</v>
      </c>
      <c r="C40" s="115">
        <v>3603</v>
      </c>
      <c r="D40" s="116">
        <v>-0.66124482888303882</v>
      </c>
      <c r="E40" s="115">
        <v>10119</v>
      </c>
      <c r="F40" s="116">
        <f t="shared" si="2"/>
        <v>1.8084929225645294</v>
      </c>
      <c r="G40" s="115">
        <v>11595</v>
      </c>
      <c r="H40" s="116">
        <f t="shared" si="2"/>
        <v>0.14586421583160392</v>
      </c>
      <c r="I40" s="115">
        <v>11107</v>
      </c>
      <c r="J40" s="116">
        <f t="shared" si="2"/>
        <v>-4.208710651142733E-2</v>
      </c>
      <c r="K40" s="115">
        <v>12187</v>
      </c>
      <c r="L40" s="116">
        <f t="shared" si="3"/>
        <v>9.7235977311605382E-2</v>
      </c>
      <c r="M40" s="115"/>
      <c r="N40" s="116"/>
    </row>
    <row r="41" spans="2:15" x14ac:dyDescent="0.25">
      <c r="B41" s="114" t="s">
        <v>91</v>
      </c>
      <c r="C41" s="115">
        <v>3555</v>
      </c>
      <c r="D41" s="116">
        <v>-0.74897613331450352</v>
      </c>
      <c r="E41" s="115">
        <v>12186</v>
      </c>
      <c r="F41" s="116">
        <f t="shared" si="2"/>
        <v>2.4278481012658228</v>
      </c>
      <c r="G41" s="115">
        <v>13053</v>
      </c>
      <c r="H41" s="116">
        <f t="shared" si="2"/>
        <v>7.1147218119153033E-2</v>
      </c>
      <c r="I41" s="115">
        <v>13216</v>
      </c>
      <c r="J41" s="116">
        <f t="shared" si="2"/>
        <v>1.2487550754615828E-2</v>
      </c>
      <c r="K41" s="115">
        <v>14972</v>
      </c>
      <c r="L41" s="116">
        <f t="shared" si="3"/>
        <v>0.13286924939467304</v>
      </c>
      <c r="M41" s="115"/>
      <c r="N41" s="116"/>
    </row>
    <row r="42" spans="2:15" x14ac:dyDescent="0.25">
      <c r="B42" s="114" t="s">
        <v>93</v>
      </c>
      <c r="C42" s="115">
        <v>4049</v>
      </c>
      <c r="D42" s="116">
        <v>-0.68901689708141323</v>
      </c>
      <c r="E42" s="115">
        <v>11200</v>
      </c>
      <c r="F42" s="116">
        <f t="shared" si="2"/>
        <v>1.766115090145715</v>
      </c>
      <c r="G42" s="115">
        <v>12114</v>
      </c>
      <c r="H42" s="116">
        <f t="shared" si="2"/>
        <v>8.1607142857142767E-2</v>
      </c>
      <c r="I42" s="115">
        <v>11864</v>
      </c>
      <c r="J42" s="116">
        <f t="shared" si="2"/>
        <v>-2.06372791811128E-2</v>
      </c>
      <c r="K42" s="115">
        <v>13319</v>
      </c>
      <c r="L42" s="116">
        <f t="shared" si="3"/>
        <v>0.12263991908293992</v>
      </c>
      <c r="M42" s="115"/>
      <c r="N42" s="116"/>
    </row>
    <row r="43" spans="2:15" ht="15.75" x14ac:dyDescent="0.25">
      <c r="B43" s="117" t="s">
        <v>30</v>
      </c>
      <c r="C43" s="118">
        <v>59047</v>
      </c>
      <c r="D43" s="119">
        <v>-0.56623275494762204</v>
      </c>
      <c r="E43" s="118">
        <v>83402</v>
      </c>
      <c r="F43" s="119">
        <f t="shared" si="2"/>
        <v>0.41246803393906539</v>
      </c>
      <c r="G43" s="118">
        <v>137757</v>
      </c>
      <c r="H43" s="119">
        <f t="shared" si="2"/>
        <v>0.65172298026426234</v>
      </c>
      <c r="I43" s="118">
        <v>148334</v>
      </c>
      <c r="J43" s="119">
        <f t="shared" si="2"/>
        <v>7.6780127325653202E-2</v>
      </c>
      <c r="K43" s="118">
        <v>152300</v>
      </c>
      <c r="L43" s="119">
        <f t="shared" si="3"/>
        <v>2.6736958485579887E-2</v>
      </c>
      <c r="M43" s="118">
        <v>14255</v>
      </c>
      <c r="N43" s="119">
        <v>-2.2357862972361309E-2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64" t="s">
        <v>280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86" t="s">
        <v>149</v>
      </c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5" ht="22.5" thickTop="1" thickBot="1" x14ac:dyDescent="0.3">
      <c r="B51" s="109"/>
      <c r="C51" s="288">
        <f>C$7</f>
        <v>2020</v>
      </c>
      <c r="D51" s="289"/>
      <c r="E51" s="288">
        <f>E$7</f>
        <v>2021</v>
      </c>
      <c r="F51" s="289"/>
      <c r="G51" s="288">
        <f>G$7</f>
        <v>2022</v>
      </c>
      <c r="H51" s="289"/>
      <c r="I51" s="288">
        <f>I$7</f>
        <v>2023</v>
      </c>
      <c r="J51" s="289"/>
      <c r="K51" s="288">
        <f>K$7</f>
        <v>2024</v>
      </c>
      <c r="L51" s="289"/>
      <c r="M51" s="290">
        <f>M$7</f>
        <v>2025</v>
      </c>
      <c r="N51" s="291"/>
    </row>
    <row r="52" spans="1:15" ht="16.5" thickTop="1" thickBot="1" x14ac:dyDescent="0.3">
      <c r="B52" s="85"/>
      <c r="C52" s="111" t="s">
        <v>69</v>
      </c>
      <c r="D52" s="112" t="str">
        <f>CONCATENATE("var ",RIGHT(C51,2),"/",RIGHT(C51-1,2))</f>
        <v>var 20/19</v>
      </c>
      <c r="E52" s="113" t="s">
        <v>69</v>
      </c>
      <c r="F52" s="112" t="str">
        <f>CONCATENATE("var ",RIGHT(E51,2),"/",RIGHT(C51,2))</f>
        <v>var 21/20</v>
      </c>
      <c r="G52" s="113" t="s">
        <v>69</v>
      </c>
      <c r="H52" s="112" t="str">
        <f>CONCATENATE("var ",RIGHT(G51,2),"/",RIGHT(E51,2))</f>
        <v>var 22/21</v>
      </c>
      <c r="I52" s="113" t="s">
        <v>69</v>
      </c>
      <c r="J52" s="112" t="str">
        <f>CONCATENATE("var ",RIGHT(I51,2),"/",RIGHT(G51,2))</f>
        <v>var 23/22</v>
      </c>
      <c r="K52" s="113" t="s">
        <v>69</v>
      </c>
      <c r="L52" s="112" t="str">
        <f>CONCATENATE("var ",RIGHT(K51,2),"/",RIGHT(I51,2))</f>
        <v>var 24/23</v>
      </c>
      <c r="M52" s="113" t="s">
        <v>69</v>
      </c>
      <c r="N52" s="112" t="str">
        <f>CONCATENATE("var ",RIGHT(M51,2),"/",RIGHT(K51,2))</f>
        <v>var 25/24</v>
      </c>
    </row>
    <row r="53" spans="1:15" x14ac:dyDescent="0.25">
      <c r="A53" s="1"/>
      <c r="B53" s="114" t="s">
        <v>71</v>
      </c>
      <c r="C53" s="115">
        <v>11286</v>
      </c>
      <c r="D53" s="116">
        <v>8.581874158168179E-2</v>
      </c>
      <c r="E53" s="115">
        <v>0</v>
      </c>
      <c r="F53" s="116">
        <f t="shared" ref="F53:J65" si="5">IFERROR(E53/C53-1,"-")</f>
        <v>-1</v>
      </c>
      <c r="G53" s="115">
        <v>0</v>
      </c>
      <c r="H53" s="116" t="str">
        <f t="shared" si="5"/>
        <v>-</v>
      </c>
      <c r="I53" s="115">
        <v>12972</v>
      </c>
      <c r="J53" s="116" t="str">
        <f t="shared" si="5"/>
        <v>-</v>
      </c>
      <c r="K53" s="115">
        <v>13093</v>
      </c>
      <c r="L53" s="116">
        <f t="shared" ref="L53:L65" si="6">IFERROR(K53/I53-1,"-")</f>
        <v>9.3277829170521631E-3</v>
      </c>
      <c r="M53" s="115">
        <v>12738</v>
      </c>
      <c r="N53" s="116">
        <f t="shared" ref="N53:N61" si="7">IFERROR(M53/K53-1,"-")</f>
        <v>-2.711372489116326E-2</v>
      </c>
    </row>
    <row r="54" spans="1:15" x14ac:dyDescent="0.25">
      <c r="A54" s="1">
        <v>2</v>
      </c>
      <c r="B54" s="114" t="s">
        <v>73</v>
      </c>
      <c r="C54" s="115">
        <v>11308</v>
      </c>
      <c r="D54" s="116">
        <v>-1.2365306482953198E-3</v>
      </c>
      <c r="E54" s="115">
        <v>0</v>
      </c>
      <c r="F54" s="116">
        <f t="shared" si="5"/>
        <v>-1</v>
      </c>
      <c r="G54" s="115">
        <v>0</v>
      </c>
      <c r="H54" s="116" t="str">
        <f t="shared" si="5"/>
        <v>-</v>
      </c>
      <c r="I54" s="115">
        <v>12909</v>
      </c>
      <c r="J54" s="116" t="str">
        <f t="shared" si="5"/>
        <v>-</v>
      </c>
      <c r="K54" s="115">
        <v>13468</v>
      </c>
      <c r="L54" s="116">
        <f t="shared" si="6"/>
        <v>4.3303121852970694E-2</v>
      </c>
      <c r="M54" s="115"/>
      <c r="N54" s="116"/>
    </row>
    <row r="55" spans="1:15" x14ac:dyDescent="0.25">
      <c r="A55" s="1">
        <v>3</v>
      </c>
      <c r="B55" s="114" t="s">
        <v>75</v>
      </c>
      <c r="C55" s="115">
        <v>4549</v>
      </c>
      <c r="D55" s="116">
        <v>-0.58521017598249292</v>
      </c>
      <c r="E55" s="115">
        <v>0</v>
      </c>
      <c r="F55" s="116">
        <f t="shared" si="5"/>
        <v>-1</v>
      </c>
      <c r="G55" s="115">
        <v>0</v>
      </c>
      <c r="H55" s="116" t="str">
        <f t="shared" si="5"/>
        <v>-</v>
      </c>
      <c r="I55" s="115">
        <v>14183</v>
      </c>
      <c r="J55" s="116" t="str">
        <f t="shared" si="5"/>
        <v>-</v>
      </c>
      <c r="K55" s="115">
        <v>13753</v>
      </c>
      <c r="L55" s="116">
        <f t="shared" si="6"/>
        <v>-3.0317986321652723E-2</v>
      </c>
      <c r="M55" s="115"/>
      <c r="N55" s="116"/>
    </row>
    <row r="56" spans="1:15" x14ac:dyDescent="0.25">
      <c r="A56" s="1">
        <v>4</v>
      </c>
      <c r="B56" s="114" t="s">
        <v>77</v>
      </c>
      <c r="C56" s="115">
        <v>0</v>
      </c>
      <c r="D56" s="116">
        <v>-1</v>
      </c>
      <c r="E56" s="115">
        <v>0</v>
      </c>
      <c r="F56" s="116" t="str">
        <f t="shared" si="5"/>
        <v>-</v>
      </c>
      <c r="G56" s="115">
        <v>11421</v>
      </c>
      <c r="H56" s="116" t="str">
        <f t="shared" si="5"/>
        <v>-</v>
      </c>
      <c r="I56" s="115">
        <v>11501</v>
      </c>
      <c r="J56" s="116">
        <f t="shared" si="5"/>
        <v>7.0046405743804385E-3</v>
      </c>
      <c r="K56" s="115">
        <v>12269</v>
      </c>
      <c r="L56" s="116">
        <f t="shared" si="6"/>
        <v>6.6776802017215919E-2</v>
      </c>
      <c r="M56" s="115"/>
      <c r="N56" s="116"/>
    </row>
    <row r="57" spans="1:15" x14ac:dyDescent="0.25">
      <c r="A57" s="1">
        <v>5</v>
      </c>
      <c r="B57" s="114" t="s">
        <v>79</v>
      </c>
      <c r="C57" s="115">
        <v>0</v>
      </c>
      <c r="D57" s="116">
        <v>-1</v>
      </c>
      <c r="E57" s="115">
        <v>0</v>
      </c>
      <c r="F57" s="116" t="str">
        <f t="shared" si="5"/>
        <v>-</v>
      </c>
      <c r="G57" s="115">
        <v>9235</v>
      </c>
      <c r="H57" s="116" t="str">
        <f t="shared" si="5"/>
        <v>-</v>
      </c>
      <c r="I57" s="115">
        <v>11901</v>
      </c>
      <c r="J57" s="116">
        <f t="shared" si="5"/>
        <v>0.28868435300487283</v>
      </c>
      <c r="K57" s="115">
        <v>11514</v>
      </c>
      <c r="L57" s="116">
        <f t="shared" si="6"/>
        <v>-3.2518275775144989E-2</v>
      </c>
      <c r="M57" s="115"/>
      <c r="N57" s="116"/>
    </row>
    <row r="58" spans="1:15" x14ac:dyDescent="0.25">
      <c r="A58" s="1">
        <v>6</v>
      </c>
      <c r="B58" s="114" t="s">
        <v>81</v>
      </c>
      <c r="C58" s="115">
        <v>0</v>
      </c>
      <c r="D58" s="116">
        <v>-1</v>
      </c>
      <c r="E58" s="115">
        <v>0</v>
      </c>
      <c r="F58" s="116" t="str">
        <f t="shared" si="5"/>
        <v>-</v>
      </c>
      <c r="G58" s="115">
        <v>10531</v>
      </c>
      <c r="H58" s="116" t="str">
        <f t="shared" si="5"/>
        <v>-</v>
      </c>
      <c r="I58" s="115">
        <v>9518</v>
      </c>
      <c r="J58" s="116">
        <f t="shared" si="5"/>
        <v>-9.619219447345928E-2</v>
      </c>
      <c r="K58" s="115">
        <v>9062</v>
      </c>
      <c r="L58" s="116">
        <f t="shared" si="6"/>
        <v>-4.7909224627022517E-2</v>
      </c>
      <c r="M58" s="115"/>
      <c r="N58" s="116"/>
    </row>
    <row r="59" spans="1:15" x14ac:dyDescent="0.25">
      <c r="A59" s="1">
        <v>7</v>
      </c>
      <c r="B59" s="114" t="s">
        <v>83</v>
      </c>
      <c r="C59" s="115">
        <v>0</v>
      </c>
      <c r="D59" s="116">
        <v>-1</v>
      </c>
      <c r="E59" s="115">
        <v>0</v>
      </c>
      <c r="F59" s="116" t="str">
        <f t="shared" si="5"/>
        <v>-</v>
      </c>
      <c r="G59" s="115">
        <v>9731</v>
      </c>
      <c r="H59" s="116" t="str">
        <f t="shared" si="5"/>
        <v>-</v>
      </c>
      <c r="I59" s="115">
        <v>0</v>
      </c>
      <c r="J59" s="116">
        <f t="shared" si="5"/>
        <v>-1</v>
      </c>
      <c r="K59" s="115">
        <v>8860</v>
      </c>
      <c r="L59" s="116" t="str">
        <f t="shared" si="6"/>
        <v>-</v>
      </c>
      <c r="M59" s="115"/>
      <c r="N59" s="116"/>
    </row>
    <row r="60" spans="1:15" x14ac:dyDescent="0.25">
      <c r="A60" s="1">
        <v>8</v>
      </c>
      <c r="B60" s="114" t="s">
        <v>85</v>
      </c>
      <c r="C60" s="115">
        <v>0</v>
      </c>
      <c r="D60" s="116">
        <v>-1</v>
      </c>
      <c r="E60" s="115">
        <v>0</v>
      </c>
      <c r="F60" s="116" t="str">
        <f t="shared" si="5"/>
        <v>-</v>
      </c>
      <c r="G60" s="115">
        <v>9417</v>
      </c>
      <c r="H60" s="116" t="str">
        <f t="shared" si="5"/>
        <v>-</v>
      </c>
      <c r="I60" s="115">
        <v>0</v>
      </c>
      <c r="J60" s="116">
        <f t="shared" si="5"/>
        <v>-1</v>
      </c>
      <c r="K60" s="115">
        <v>8826</v>
      </c>
      <c r="L60" s="116" t="str">
        <f t="shared" si="6"/>
        <v>-</v>
      </c>
      <c r="M60" s="115"/>
      <c r="N60" s="116"/>
    </row>
    <row r="61" spans="1:15" x14ac:dyDescent="0.25">
      <c r="A61" s="1">
        <v>9</v>
      </c>
      <c r="B61" s="114" t="s">
        <v>87</v>
      </c>
      <c r="C61" s="115">
        <v>0</v>
      </c>
      <c r="D61" s="116">
        <v>-1</v>
      </c>
      <c r="E61" s="115">
        <v>0</v>
      </c>
      <c r="F61" s="116" t="str">
        <f t="shared" si="5"/>
        <v>-</v>
      </c>
      <c r="G61" s="115">
        <v>10046</v>
      </c>
      <c r="H61" s="116" t="str">
        <f t="shared" si="5"/>
        <v>-</v>
      </c>
      <c r="I61" s="115">
        <v>9670</v>
      </c>
      <c r="J61" s="116">
        <f t="shared" si="5"/>
        <v>-3.7427831972924541E-2</v>
      </c>
      <c r="K61" s="115">
        <v>10217</v>
      </c>
      <c r="L61" s="116">
        <f t="shared" si="6"/>
        <v>5.6566701137538811E-2</v>
      </c>
      <c r="M61" s="115"/>
      <c r="N61" s="116"/>
    </row>
    <row r="62" spans="1:15" x14ac:dyDescent="0.25">
      <c r="A62" s="1">
        <v>10</v>
      </c>
      <c r="B62" s="114" t="s">
        <v>89</v>
      </c>
      <c r="C62" s="115">
        <v>0</v>
      </c>
      <c r="D62" s="116">
        <v>-1</v>
      </c>
      <c r="E62" s="115">
        <v>0</v>
      </c>
      <c r="F62" s="116" t="str">
        <f t="shared" si="5"/>
        <v>-</v>
      </c>
      <c r="G62" s="115">
        <v>10278</v>
      </c>
      <c r="H62" s="116" t="str">
        <f t="shared" si="5"/>
        <v>-</v>
      </c>
      <c r="I62" s="115">
        <v>9853</v>
      </c>
      <c r="J62" s="116">
        <f t="shared" si="5"/>
        <v>-4.1350457287410047E-2</v>
      </c>
      <c r="K62" s="115">
        <v>10893</v>
      </c>
      <c r="L62" s="116">
        <f t="shared" si="6"/>
        <v>0.10555160864711266</v>
      </c>
      <c r="M62" s="115"/>
      <c r="N62" s="116"/>
    </row>
    <row r="63" spans="1:15" x14ac:dyDescent="0.25">
      <c r="A63" s="1">
        <v>11</v>
      </c>
      <c r="B63" s="114" t="s">
        <v>91</v>
      </c>
      <c r="C63" s="115">
        <v>0</v>
      </c>
      <c r="D63" s="116">
        <v>-1</v>
      </c>
      <c r="E63" s="115">
        <v>0</v>
      </c>
      <c r="F63" s="116" t="str">
        <f t="shared" si="5"/>
        <v>-</v>
      </c>
      <c r="G63" s="115">
        <v>11865</v>
      </c>
      <c r="H63" s="116" t="str">
        <f t="shared" si="5"/>
        <v>-</v>
      </c>
      <c r="I63" s="115">
        <v>11701</v>
      </c>
      <c r="J63" s="116">
        <f t="shared" si="5"/>
        <v>-1.3822166034555439E-2</v>
      </c>
      <c r="K63" s="115">
        <v>13338</v>
      </c>
      <c r="L63" s="116">
        <f t="shared" si="6"/>
        <v>0.13990257242970694</v>
      </c>
      <c r="M63" s="115"/>
      <c r="N63" s="116"/>
    </row>
    <row r="64" spans="1:15" x14ac:dyDescent="0.25">
      <c r="A64" s="1">
        <v>12</v>
      </c>
      <c r="B64" s="114" t="s">
        <v>93</v>
      </c>
      <c r="C64" s="115">
        <v>0</v>
      </c>
      <c r="D64" s="116">
        <v>-1</v>
      </c>
      <c r="E64" s="115">
        <v>0</v>
      </c>
      <c r="F64" s="116" t="str">
        <f t="shared" si="5"/>
        <v>-</v>
      </c>
      <c r="G64" s="115">
        <v>10905</v>
      </c>
      <c r="H64" s="116" t="str">
        <f t="shared" si="5"/>
        <v>-</v>
      </c>
      <c r="I64" s="115">
        <v>10315</v>
      </c>
      <c r="J64" s="116">
        <f t="shared" si="5"/>
        <v>-5.410362219165521E-2</v>
      </c>
      <c r="K64" s="115">
        <v>11641</v>
      </c>
      <c r="L64" s="116">
        <f t="shared" si="6"/>
        <v>0.12855065438681534</v>
      </c>
      <c r="M64" s="115"/>
      <c r="N64" s="116"/>
    </row>
    <row r="65" spans="1:15" ht="15.75" x14ac:dyDescent="0.25">
      <c r="B65" s="117" t="s">
        <v>30</v>
      </c>
      <c r="C65" s="118">
        <v>0</v>
      </c>
      <c r="D65" s="119">
        <v>-1</v>
      </c>
      <c r="E65" s="118">
        <v>0</v>
      </c>
      <c r="F65" s="119" t="str">
        <f t="shared" si="5"/>
        <v>-</v>
      </c>
      <c r="G65" s="118">
        <v>127692</v>
      </c>
      <c r="H65" s="119" t="str">
        <f t="shared" si="5"/>
        <v>-</v>
      </c>
      <c r="I65" s="118">
        <v>134451</v>
      </c>
      <c r="J65" s="119">
        <f t="shared" si="5"/>
        <v>5.2932055257964405E-2</v>
      </c>
      <c r="K65" s="118">
        <v>136934</v>
      </c>
      <c r="L65" s="119">
        <f t="shared" si="6"/>
        <v>1.8467694550430958E-2</v>
      </c>
      <c r="M65" s="118">
        <v>12738</v>
      </c>
      <c r="N65" s="119">
        <v>-2.711372489116326E-2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4" t="s">
        <v>281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86" t="s">
        <v>62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5" ht="22.5" thickTop="1" thickBot="1" x14ac:dyDescent="0.3">
      <c r="B73" s="109"/>
      <c r="C73" s="288">
        <f>C$7</f>
        <v>2020</v>
      </c>
      <c r="D73" s="289"/>
      <c r="E73" s="288">
        <f>E$7</f>
        <v>2021</v>
      </c>
      <c r="F73" s="289"/>
      <c r="G73" s="288">
        <f>G$7</f>
        <v>2022</v>
      </c>
      <c r="H73" s="289"/>
      <c r="I73" s="288">
        <f>I$7</f>
        <v>2023</v>
      </c>
      <c r="J73" s="289"/>
      <c r="K73" s="288">
        <f>K$7</f>
        <v>2024</v>
      </c>
      <c r="L73" s="289"/>
      <c r="M73" s="290">
        <f>M$7</f>
        <v>2025</v>
      </c>
      <c r="N73" s="291"/>
    </row>
    <row r="74" spans="1:15" ht="16.5" thickTop="1" thickBot="1" x14ac:dyDescent="0.3">
      <c r="B74" s="85"/>
      <c r="C74" s="111" t="s">
        <v>69</v>
      </c>
      <c r="D74" s="112" t="str">
        <f>CONCATENATE("var ",RIGHT(C73,2),"/",RIGHT(C73-1,2))</f>
        <v>var 20/19</v>
      </c>
      <c r="E74" s="113" t="s">
        <v>69</v>
      </c>
      <c r="F74" s="112" t="str">
        <f>CONCATENATE("var ",RIGHT(E73,2),"/",RIGHT(C73,2))</f>
        <v>var 21/20</v>
      </c>
      <c r="G74" s="113" t="s">
        <v>69</v>
      </c>
      <c r="H74" s="112" t="str">
        <f>CONCATENATE("var ",RIGHT(G73,2),"/",RIGHT(E73,2))</f>
        <v>var 22/21</v>
      </c>
      <c r="I74" s="113" t="s">
        <v>69</v>
      </c>
      <c r="J74" s="112" t="str">
        <f>CONCATENATE("var ",RIGHT(I73,2),"/",RIGHT(G73,2))</f>
        <v>var 23/22</v>
      </c>
      <c r="K74" s="113" t="s">
        <v>69</v>
      </c>
      <c r="L74" s="112" t="str">
        <f>CONCATENATE("var ",RIGHT(K73,2),"/",RIGHT(I73,2))</f>
        <v>var 24/23</v>
      </c>
      <c r="M74" s="113" t="s">
        <v>69</v>
      </c>
      <c r="N74" s="112" t="str">
        <f>CONCATENATE("var ",RIGHT(M73,2),"/",RIGHT(K73,2))</f>
        <v>var 25/24</v>
      </c>
    </row>
    <row r="75" spans="1:15" x14ac:dyDescent="0.25">
      <c r="A75" s="1">
        <v>1</v>
      </c>
      <c r="B75" s="114" t="s">
        <v>71</v>
      </c>
      <c r="C75" s="115">
        <v>2317</v>
      </c>
      <c r="D75" s="116">
        <v>0.13857493857493863</v>
      </c>
      <c r="E75" s="115">
        <v>0</v>
      </c>
      <c r="F75" s="116">
        <f t="shared" ref="F75:J87" si="8">IFERROR(E75/C75-1,"-")</f>
        <v>-1</v>
      </c>
      <c r="G75" s="115">
        <v>0</v>
      </c>
      <c r="H75" s="116" t="str">
        <f t="shared" si="8"/>
        <v>-</v>
      </c>
      <c r="I75" s="115">
        <v>1381</v>
      </c>
      <c r="J75" s="116" t="str">
        <f t="shared" si="8"/>
        <v>-</v>
      </c>
      <c r="K75" s="115">
        <v>1488</v>
      </c>
      <c r="L75" s="116">
        <f t="shared" ref="L75:L87" si="9">IFERROR(K75/I75-1,"-")</f>
        <v>7.7480086893555455E-2</v>
      </c>
      <c r="M75" s="115">
        <v>1517</v>
      </c>
      <c r="N75" s="116">
        <f t="shared" ref="N75:N83" si="10">IFERROR(M75/K75-1,"-")</f>
        <v>1.9489247311827995E-2</v>
      </c>
    </row>
    <row r="76" spans="1:15" x14ac:dyDescent="0.25">
      <c r="A76" s="1">
        <v>2</v>
      </c>
      <c r="B76" s="114" t="s">
        <v>73</v>
      </c>
      <c r="C76" s="115">
        <v>3034</v>
      </c>
      <c r="D76" s="116">
        <v>0.42374472078836223</v>
      </c>
      <c r="E76" s="115">
        <v>0</v>
      </c>
      <c r="F76" s="116">
        <f t="shared" si="8"/>
        <v>-1</v>
      </c>
      <c r="G76" s="115">
        <v>0</v>
      </c>
      <c r="H76" s="116" t="str">
        <f t="shared" si="8"/>
        <v>-</v>
      </c>
      <c r="I76" s="115">
        <v>1342</v>
      </c>
      <c r="J76" s="116" t="str">
        <f t="shared" si="8"/>
        <v>-</v>
      </c>
      <c r="K76" s="115">
        <v>1670</v>
      </c>
      <c r="L76" s="116">
        <f t="shared" si="9"/>
        <v>0.24441132637853946</v>
      </c>
      <c r="M76" s="115"/>
      <c r="N76" s="116"/>
    </row>
    <row r="77" spans="1:15" x14ac:dyDescent="0.25">
      <c r="A77" s="1">
        <v>3</v>
      </c>
      <c r="B77" s="114" t="s">
        <v>75</v>
      </c>
      <c r="C77" s="115">
        <v>1165</v>
      </c>
      <c r="D77" s="116">
        <v>-0.60681741478231521</v>
      </c>
      <c r="E77" s="115">
        <v>0</v>
      </c>
      <c r="F77" s="116">
        <f t="shared" si="8"/>
        <v>-1</v>
      </c>
      <c r="G77" s="115">
        <v>0</v>
      </c>
      <c r="H77" s="116" t="str">
        <f t="shared" si="8"/>
        <v>-</v>
      </c>
      <c r="I77" s="115">
        <v>1420</v>
      </c>
      <c r="J77" s="116" t="str">
        <f t="shared" si="8"/>
        <v>-</v>
      </c>
      <c r="K77" s="115">
        <v>1539</v>
      </c>
      <c r="L77" s="116">
        <f t="shared" si="9"/>
        <v>8.380281690140845E-2</v>
      </c>
      <c r="M77" s="115"/>
      <c r="N77" s="116"/>
    </row>
    <row r="78" spans="1:15" x14ac:dyDescent="0.25">
      <c r="A78" s="1">
        <v>4</v>
      </c>
      <c r="B78" s="114" t="s">
        <v>77</v>
      </c>
      <c r="C78" s="115">
        <v>0</v>
      </c>
      <c r="D78" s="116">
        <v>-1</v>
      </c>
      <c r="E78" s="115">
        <v>0</v>
      </c>
      <c r="F78" s="116" t="str">
        <f t="shared" si="8"/>
        <v>-</v>
      </c>
      <c r="G78" s="115">
        <v>772</v>
      </c>
      <c r="H78" s="116" t="str">
        <f t="shared" si="8"/>
        <v>-</v>
      </c>
      <c r="I78" s="115">
        <v>1202</v>
      </c>
      <c r="J78" s="116">
        <f t="shared" si="8"/>
        <v>0.55699481865284972</v>
      </c>
      <c r="K78" s="115">
        <v>1170</v>
      </c>
      <c r="L78" s="116">
        <f t="shared" si="9"/>
        <v>-2.6622296173044901E-2</v>
      </c>
      <c r="M78" s="115"/>
      <c r="N78" s="116"/>
    </row>
    <row r="79" spans="1:15" x14ac:dyDescent="0.25">
      <c r="A79" s="1">
        <v>5</v>
      </c>
      <c r="B79" s="114" t="s">
        <v>79</v>
      </c>
      <c r="C79" s="115">
        <v>0</v>
      </c>
      <c r="D79" s="116">
        <v>-1</v>
      </c>
      <c r="E79" s="115">
        <v>0</v>
      </c>
      <c r="F79" s="116" t="str">
        <f t="shared" si="8"/>
        <v>-</v>
      </c>
      <c r="G79" s="115">
        <v>850</v>
      </c>
      <c r="H79" s="116" t="str">
        <f t="shared" si="8"/>
        <v>-</v>
      </c>
      <c r="I79" s="115">
        <v>892</v>
      </c>
      <c r="J79" s="116">
        <f t="shared" si="8"/>
        <v>4.9411764705882266E-2</v>
      </c>
      <c r="K79" s="115">
        <v>999</v>
      </c>
      <c r="L79" s="116">
        <f t="shared" si="9"/>
        <v>0.11995515695067271</v>
      </c>
      <c r="M79" s="115"/>
      <c r="N79" s="116"/>
    </row>
    <row r="80" spans="1:15" x14ac:dyDescent="0.25">
      <c r="A80" s="1">
        <v>6</v>
      </c>
      <c r="B80" s="114" t="s">
        <v>81</v>
      </c>
      <c r="C80" s="115">
        <v>0</v>
      </c>
      <c r="D80" s="116">
        <v>-1</v>
      </c>
      <c r="E80" s="115">
        <v>0</v>
      </c>
      <c r="F80" s="116" t="str">
        <f t="shared" si="8"/>
        <v>-</v>
      </c>
      <c r="G80" s="115">
        <v>746</v>
      </c>
      <c r="H80" s="116" t="str">
        <f t="shared" si="8"/>
        <v>-</v>
      </c>
      <c r="I80" s="115">
        <v>855</v>
      </c>
      <c r="J80" s="116">
        <f t="shared" si="8"/>
        <v>0.14611260053619302</v>
      </c>
      <c r="K80" s="115">
        <v>1053</v>
      </c>
      <c r="L80" s="116">
        <f t="shared" si="9"/>
        <v>0.23157894736842111</v>
      </c>
      <c r="M80" s="115"/>
      <c r="N80" s="116"/>
    </row>
    <row r="81" spans="1:14" x14ac:dyDescent="0.25">
      <c r="A81" s="1">
        <v>7</v>
      </c>
      <c r="B81" s="114" t="s">
        <v>83</v>
      </c>
      <c r="C81" s="115">
        <v>0</v>
      </c>
      <c r="D81" s="116">
        <v>-1</v>
      </c>
      <c r="E81" s="115">
        <v>0</v>
      </c>
      <c r="F81" s="116" t="str">
        <f t="shared" si="8"/>
        <v>-</v>
      </c>
      <c r="G81" s="115">
        <v>979</v>
      </c>
      <c r="H81" s="116" t="str">
        <f t="shared" si="8"/>
        <v>-</v>
      </c>
      <c r="I81" s="115">
        <v>0</v>
      </c>
      <c r="J81" s="116">
        <f t="shared" si="8"/>
        <v>-1</v>
      </c>
      <c r="K81" s="115">
        <v>1280</v>
      </c>
      <c r="L81" s="116" t="str">
        <f t="shared" si="9"/>
        <v>-</v>
      </c>
      <c r="M81" s="115"/>
      <c r="N81" s="116"/>
    </row>
    <row r="82" spans="1:14" x14ac:dyDescent="0.25">
      <c r="A82" s="1">
        <v>8</v>
      </c>
      <c r="B82" s="114" t="s">
        <v>85</v>
      </c>
      <c r="C82" s="115">
        <v>0</v>
      </c>
      <c r="D82" s="116">
        <v>-1</v>
      </c>
      <c r="E82" s="115">
        <v>0</v>
      </c>
      <c r="F82" s="116" t="str">
        <f t="shared" si="8"/>
        <v>-</v>
      </c>
      <c r="G82" s="115">
        <v>853</v>
      </c>
      <c r="H82" s="116" t="str">
        <f t="shared" si="8"/>
        <v>-</v>
      </c>
      <c r="I82" s="115">
        <v>0</v>
      </c>
      <c r="J82" s="116">
        <f t="shared" si="8"/>
        <v>-1</v>
      </c>
      <c r="K82" s="115">
        <v>433</v>
      </c>
      <c r="L82" s="116" t="str">
        <f t="shared" si="9"/>
        <v>-</v>
      </c>
      <c r="M82" s="115"/>
      <c r="N82" s="116"/>
    </row>
    <row r="83" spans="1:14" x14ac:dyDescent="0.25">
      <c r="A83" s="1">
        <v>9</v>
      </c>
      <c r="B83" s="114" t="s">
        <v>87</v>
      </c>
      <c r="C83" s="115">
        <v>0</v>
      </c>
      <c r="D83" s="116">
        <v>-1</v>
      </c>
      <c r="E83" s="115">
        <v>0</v>
      </c>
      <c r="F83" s="116" t="str">
        <f t="shared" si="8"/>
        <v>-</v>
      </c>
      <c r="G83" s="115">
        <v>921</v>
      </c>
      <c r="H83" s="116" t="str">
        <f t="shared" si="8"/>
        <v>-</v>
      </c>
      <c r="I83" s="115">
        <v>936</v>
      </c>
      <c r="J83" s="116">
        <f t="shared" si="8"/>
        <v>1.6286644951140072E-2</v>
      </c>
      <c r="K83" s="115">
        <v>1128</v>
      </c>
      <c r="L83" s="116">
        <f t="shared" si="9"/>
        <v>0.20512820512820507</v>
      </c>
      <c r="M83" s="115"/>
      <c r="N83" s="116"/>
    </row>
    <row r="84" spans="1:14" x14ac:dyDescent="0.25">
      <c r="A84" s="1">
        <v>10</v>
      </c>
      <c r="B84" s="114" t="s">
        <v>89</v>
      </c>
      <c r="C84" s="115">
        <v>0</v>
      </c>
      <c r="D84" s="116">
        <v>-1</v>
      </c>
      <c r="E84" s="115">
        <v>0</v>
      </c>
      <c r="F84" s="116" t="str">
        <f t="shared" si="8"/>
        <v>-</v>
      </c>
      <c r="G84" s="115">
        <v>1317</v>
      </c>
      <c r="H84" s="116" t="str">
        <f t="shared" si="8"/>
        <v>-</v>
      </c>
      <c r="I84" s="115">
        <v>1254</v>
      </c>
      <c r="J84" s="116">
        <f t="shared" si="8"/>
        <v>-4.783599088838264E-2</v>
      </c>
      <c r="K84" s="115">
        <v>1294</v>
      </c>
      <c r="L84" s="116">
        <f t="shared" si="9"/>
        <v>3.1897926634768758E-2</v>
      </c>
      <c r="M84" s="115"/>
      <c r="N84" s="116"/>
    </row>
    <row r="85" spans="1:14" x14ac:dyDescent="0.25">
      <c r="A85" s="1">
        <v>11</v>
      </c>
      <c r="B85" s="114" t="s">
        <v>91</v>
      </c>
      <c r="C85" s="115">
        <v>0</v>
      </c>
      <c r="D85" s="116">
        <v>-1</v>
      </c>
      <c r="E85" s="115">
        <v>0</v>
      </c>
      <c r="F85" s="116" t="str">
        <f t="shared" si="8"/>
        <v>-</v>
      </c>
      <c r="G85" s="115">
        <v>1188</v>
      </c>
      <c r="H85" s="116" t="str">
        <f t="shared" si="8"/>
        <v>-</v>
      </c>
      <c r="I85" s="115">
        <v>1515</v>
      </c>
      <c r="J85" s="116">
        <f t="shared" si="8"/>
        <v>0.2752525252525253</v>
      </c>
      <c r="K85" s="115">
        <v>1634</v>
      </c>
      <c r="L85" s="116">
        <f t="shared" si="9"/>
        <v>7.8547854785478544E-2</v>
      </c>
      <c r="M85" s="115"/>
      <c r="N85" s="116"/>
    </row>
    <row r="86" spans="1:14" x14ac:dyDescent="0.25">
      <c r="A86" s="1">
        <v>12</v>
      </c>
      <c r="B86" s="114" t="s">
        <v>93</v>
      </c>
      <c r="C86" s="115">
        <v>0</v>
      </c>
      <c r="D86" s="116">
        <v>-1</v>
      </c>
      <c r="E86" s="115">
        <v>0</v>
      </c>
      <c r="F86" s="116" t="str">
        <f t="shared" si="8"/>
        <v>-</v>
      </c>
      <c r="G86" s="115">
        <v>1209</v>
      </c>
      <c r="H86" s="116" t="str">
        <f t="shared" si="8"/>
        <v>-</v>
      </c>
      <c r="I86" s="115">
        <v>1549</v>
      </c>
      <c r="J86" s="116">
        <f t="shared" si="8"/>
        <v>0.28122415219189412</v>
      </c>
      <c r="K86" s="115">
        <v>1678</v>
      </c>
      <c r="L86" s="116">
        <f t="shared" si="9"/>
        <v>8.3279535183989672E-2</v>
      </c>
      <c r="M86" s="115"/>
      <c r="N86" s="116"/>
    </row>
    <row r="87" spans="1:14" ht="15.75" x14ac:dyDescent="0.25">
      <c r="B87" s="117" t="s">
        <v>30</v>
      </c>
      <c r="C87" s="118">
        <v>0</v>
      </c>
      <c r="D87" s="119">
        <v>-1</v>
      </c>
      <c r="E87" s="118">
        <v>0</v>
      </c>
      <c r="F87" s="119" t="str">
        <f t="shared" si="8"/>
        <v>-</v>
      </c>
      <c r="G87" s="118">
        <v>10065</v>
      </c>
      <c r="H87" s="119" t="str">
        <f t="shared" si="8"/>
        <v>-</v>
      </c>
      <c r="I87" s="118">
        <v>13883</v>
      </c>
      <c r="J87" s="119">
        <f t="shared" si="8"/>
        <v>0.37933432687531043</v>
      </c>
      <c r="K87" s="118">
        <v>15366</v>
      </c>
      <c r="L87" s="119">
        <f t="shared" si="9"/>
        <v>0.1068212922279046</v>
      </c>
      <c r="M87" s="118">
        <v>1517</v>
      </c>
      <c r="N87" s="119">
        <v>1.9489247311827995E-2</v>
      </c>
    </row>
    <row r="88" spans="1:14" ht="6" customHeight="1" x14ac:dyDescent="0.25"/>
    <row r="89" spans="1:14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A316-43F9-4112-BD9B-94D0F62BBAC0}">
  <sheetPr codeName="Hoja26"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64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1:12" ht="6" customHeight="1" x14ac:dyDescent="0.25"/>
    <row r="6" spans="1:12" s="142" customFormat="1" ht="72" customHeight="1" x14ac:dyDescent="0.25">
      <c r="B6" s="143"/>
      <c r="C6" s="168" t="s">
        <v>255</v>
      </c>
      <c r="D6" s="168" t="s">
        <v>222</v>
      </c>
      <c r="E6" s="168" t="s">
        <v>223</v>
      </c>
      <c r="F6" s="168" t="s">
        <v>224</v>
      </c>
      <c r="G6" s="168" t="s">
        <v>225</v>
      </c>
      <c r="H6" s="168" t="s">
        <v>226</v>
      </c>
      <c r="I6" s="169" t="str">
        <f>CONCATENATE("var. ",RIGHT(H6,2),"/",RIGHT(G6,2))</f>
        <v>var. 25/24</v>
      </c>
      <c r="J6" s="168" t="str">
        <f>CONCATENATE("dif. ",RIGHT(H6,2),"/",RIGHT(G6,2))</f>
        <v>dif. 25/24</v>
      </c>
      <c r="K6" s="169" t="str">
        <f>CONCATENATE("Cuota s/ total lugares de residencia ",RIGHT(H6,4))</f>
        <v>Cuota s/ total lugares de residencia 2025</v>
      </c>
    </row>
    <row r="7" spans="1:12" s="142" customFormat="1" x14ac:dyDescent="0.25">
      <c r="B7" s="148" t="s">
        <v>43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1:12" x14ac:dyDescent="0.25">
      <c r="A8" s="1"/>
      <c r="B8" s="152" t="s">
        <v>68</v>
      </c>
      <c r="C8" s="172">
        <v>3010465</v>
      </c>
      <c r="D8" s="172">
        <v>260161</v>
      </c>
      <c r="E8" s="172">
        <v>2017602</v>
      </c>
      <c r="F8" s="172">
        <v>2930663</v>
      </c>
      <c r="G8" s="172">
        <v>3028970</v>
      </c>
      <c r="H8" s="172">
        <v>3019532</v>
      </c>
      <c r="I8" s="173">
        <f>IFERROR(H8/G8-1,"-")</f>
        <v>-3.1159106891121002E-3</v>
      </c>
      <c r="J8" s="172">
        <f>H8-G8</f>
        <v>-9438</v>
      </c>
      <c r="K8" s="173">
        <f>H8/H$8</f>
        <v>1</v>
      </c>
      <c r="L8" s="79"/>
    </row>
    <row r="9" spans="1:12" x14ac:dyDescent="0.25">
      <c r="A9" s="1" t="s">
        <v>96</v>
      </c>
      <c r="B9" s="155" t="s">
        <v>97</v>
      </c>
      <c r="C9" s="156">
        <v>269349</v>
      </c>
      <c r="D9" s="156">
        <v>55049</v>
      </c>
      <c r="E9" s="156">
        <v>189281</v>
      </c>
      <c r="F9" s="156">
        <v>281845</v>
      </c>
      <c r="G9" s="156">
        <v>239399</v>
      </c>
      <c r="H9" s="156">
        <v>229765</v>
      </c>
      <c r="I9" s="157">
        <f>IFERROR(H9/G9-1,"-")</f>
        <v>-4.0242440444613337E-2</v>
      </c>
      <c r="J9" s="156">
        <f t="shared" ref="J9:J19" si="0">H9-G9</f>
        <v>-9634</v>
      </c>
      <c r="K9" s="157">
        <f>H9/H$8</f>
        <v>7.6092917710426644E-2</v>
      </c>
      <c r="L9" s="79"/>
    </row>
    <row r="10" spans="1:12" x14ac:dyDescent="0.25">
      <c r="A10" s="158" t="s">
        <v>103</v>
      </c>
      <c r="B10" s="159" t="s">
        <v>103</v>
      </c>
      <c r="C10" s="160">
        <v>58030</v>
      </c>
      <c r="D10" s="160">
        <v>32446</v>
      </c>
      <c r="E10" s="160">
        <v>59719</v>
      </c>
      <c r="F10" s="160">
        <v>87686</v>
      </c>
      <c r="G10" s="160">
        <v>70667</v>
      </c>
      <c r="H10" s="160">
        <v>59579</v>
      </c>
      <c r="I10" s="161">
        <f>IFERROR(H10/G10-1,"-")</f>
        <v>-0.15690492025981007</v>
      </c>
      <c r="J10" s="160">
        <f t="shared" si="0"/>
        <v>-11088</v>
      </c>
      <c r="K10" s="161">
        <f>H10/H$8</f>
        <v>1.9731203378536805E-2</v>
      </c>
      <c r="L10" s="79"/>
    </row>
    <row r="11" spans="1:12" x14ac:dyDescent="0.25">
      <c r="A11" s="158" t="s">
        <v>100</v>
      </c>
      <c r="B11" s="159" t="s">
        <v>100</v>
      </c>
      <c r="C11" s="160">
        <v>211319</v>
      </c>
      <c r="D11" s="160">
        <v>22603</v>
      </c>
      <c r="E11" s="160">
        <v>129562</v>
      </c>
      <c r="F11" s="160">
        <v>194159</v>
      </c>
      <c r="G11" s="160">
        <v>168732</v>
      </c>
      <c r="H11" s="160">
        <v>170186</v>
      </c>
      <c r="I11" s="161">
        <f>IFERROR(H11/G11-1,"-")</f>
        <v>8.6172154659460709E-3</v>
      </c>
      <c r="J11" s="160">
        <f t="shared" si="0"/>
        <v>1454</v>
      </c>
      <c r="K11" s="161">
        <f>H11/H$8</f>
        <v>5.6361714331889842E-2</v>
      </c>
      <c r="L11" s="79"/>
    </row>
    <row r="12" spans="1:12" x14ac:dyDescent="0.25">
      <c r="A12" s="1"/>
      <c r="B12" s="155" t="s">
        <v>107</v>
      </c>
      <c r="C12" s="156">
        <v>2741116</v>
      </c>
      <c r="D12" s="156">
        <v>205112</v>
      </c>
      <c r="E12" s="156">
        <v>1828321</v>
      </c>
      <c r="F12" s="156">
        <v>2648818</v>
      </c>
      <c r="G12" s="156">
        <v>2789571</v>
      </c>
      <c r="H12" s="156">
        <v>2789767</v>
      </c>
      <c r="I12" s="157">
        <f>IFERROR(H12/G12-1,"-")</f>
        <v>7.026169973811669E-5</v>
      </c>
      <c r="J12" s="156">
        <f t="shared" si="0"/>
        <v>196</v>
      </c>
      <c r="K12" s="157">
        <f>H12/H$8</f>
        <v>0.9239070822895733</v>
      </c>
      <c r="L12" s="79"/>
    </row>
    <row r="13" spans="1:12" s="56" customFormat="1" x14ac:dyDescent="0.25">
      <c r="A13" s="158"/>
      <c r="B13" s="159" t="s">
        <v>110</v>
      </c>
      <c r="C13" s="160">
        <v>1052899</v>
      </c>
      <c r="D13" s="160">
        <v>34741</v>
      </c>
      <c r="E13" s="160">
        <v>624260</v>
      </c>
      <c r="F13" s="160">
        <v>996744</v>
      </c>
      <c r="G13" s="160">
        <v>1103795</v>
      </c>
      <c r="H13" s="160">
        <v>1111730</v>
      </c>
      <c r="I13" s="161">
        <f t="shared" ref="I13:I20" si="1">IFERROR(H13/G13-1,"-")</f>
        <v>7.1888348832889193E-3</v>
      </c>
      <c r="J13" s="160">
        <f t="shared" si="0"/>
        <v>7935</v>
      </c>
      <c r="K13" s="161">
        <f t="shared" ref="K13:K20" si="2">H13/H$8</f>
        <v>0.36817957219860559</v>
      </c>
      <c r="L13" s="162"/>
    </row>
    <row r="14" spans="1:12" s="56" customFormat="1" x14ac:dyDescent="0.25">
      <c r="A14" s="158"/>
      <c r="B14" s="159" t="s">
        <v>113</v>
      </c>
      <c r="C14" s="160">
        <v>420089</v>
      </c>
      <c r="D14" s="160">
        <v>32334</v>
      </c>
      <c r="E14" s="160">
        <v>238924</v>
      </c>
      <c r="F14" s="160">
        <v>354283</v>
      </c>
      <c r="G14" s="160">
        <v>372775</v>
      </c>
      <c r="H14" s="160">
        <v>368628</v>
      </c>
      <c r="I14" s="161">
        <f t="shared" si="1"/>
        <v>-1.1124673060156964E-2</v>
      </c>
      <c r="J14" s="160">
        <f t="shared" si="0"/>
        <v>-4147</v>
      </c>
      <c r="K14" s="161">
        <f t="shared" si="2"/>
        <v>0.12208117019458645</v>
      </c>
      <c r="L14" s="162"/>
    </row>
    <row r="15" spans="1:12" x14ac:dyDescent="0.25">
      <c r="A15" s="158"/>
      <c r="B15" s="159" t="s">
        <v>116</v>
      </c>
      <c r="C15" s="160">
        <v>101413</v>
      </c>
      <c r="D15" s="160">
        <v>30295</v>
      </c>
      <c r="E15" s="160">
        <v>80394</v>
      </c>
      <c r="F15" s="160">
        <v>126041</v>
      </c>
      <c r="G15" s="160">
        <v>127988</v>
      </c>
      <c r="H15" s="160">
        <v>123185</v>
      </c>
      <c r="I15" s="161">
        <f t="shared" si="1"/>
        <v>-3.7526955652092409E-2</v>
      </c>
      <c r="J15" s="160">
        <f t="shared" si="0"/>
        <v>-4803</v>
      </c>
      <c r="K15" s="161">
        <f t="shared" si="2"/>
        <v>4.0796057137331213E-2</v>
      </c>
      <c r="L15" s="79"/>
    </row>
    <row r="16" spans="1:12" x14ac:dyDescent="0.25">
      <c r="A16" s="158"/>
      <c r="B16" s="159" t="s">
        <v>123</v>
      </c>
      <c r="C16" s="160">
        <v>86270</v>
      </c>
      <c r="D16" s="160">
        <v>3178</v>
      </c>
      <c r="E16" s="160">
        <v>102811</v>
      </c>
      <c r="F16" s="160">
        <v>99985</v>
      </c>
      <c r="G16" s="160">
        <v>107435</v>
      </c>
      <c r="H16" s="160">
        <v>99471</v>
      </c>
      <c r="I16" s="161">
        <f t="shared" si="1"/>
        <v>-7.4128542839856704E-2</v>
      </c>
      <c r="J16" s="160">
        <f t="shared" si="0"/>
        <v>-7964</v>
      </c>
      <c r="K16" s="161">
        <f t="shared" si="2"/>
        <v>3.2942522218674948E-2</v>
      </c>
      <c r="L16" s="79"/>
    </row>
    <row r="17" spans="1:12" x14ac:dyDescent="0.25">
      <c r="A17" s="158"/>
      <c r="B17" s="159" t="s">
        <v>119</v>
      </c>
      <c r="C17" s="160">
        <v>106486</v>
      </c>
      <c r="D17" s="160">
        <v>15935</v>
      </c>
      <c r="E17" s="160">
        <v>99130</v>
      </c>
      <c r="F17" s="160">
        <v>106604</v>
      </c>
      <c r="G17" s="160">
        <v>105686</v>
      </c>
      <c r="H17" s="160">
        <v>97876</v>
      </c>
      <c r="I17" s="161">
        <f t="shared" si="1"/>
        <v>-7.3898151126923106E-2</v>
      </c>
      <c r="J17" s="160">
        <f t="shared" si="0"/>
        <v>-7810</v>
      </c>
      <c r="K17" s="161">
        <f t="shared" si="2"/>
        <v>3.2414294665530953E-2</v>
      </c>
      <c r="L17" s="79"/>
    </row>
    <row r="18" spans="1:12" x14ac:dyDescent="0.25">
      <c r="A18" s="158"/>
      <c r="B18" s="159" t="s">
        <v>128</v>
      </c>
      <c r="C18" s="160">
        <v>91656</v>
      </c>
      <c r="D18" s="160">
        <v>700</v>
      </c>
      <c r="E18" s="160">
        <v>65027</v>
      </c>
      <c r="F18" s="160">
        <v>87732</v>
      </c>
      <c r="G18" s="160">
        <v>79237</v>
      </c>
      <c r="H18" s="160">
        <v>76979</v>
      </c>
      <c r="I18" s="161">
        <f t="shared" si="1"/>
        <v>-2.8496788116662675E-2</v>
      </c>
      <c r="J18" s="160">
        <f t="shared" si="0"/>
        <v>-2258</v>
      </c>
      <c r="K18" s="161">
        <f t="shared" si="2"/>
        <v>2.549368577647132E-2</v>
      </c>
      <c r="L18" s="79"/>
    </row>
    <row r="19" spans="1:12" x14ac:dyDescent="0.25">
      <c r="A19" s="158" t="s">
        <v>144</v>
      </c>
      <c r="B19" s="159" t="s">
        <v>131</v>
      </c>
      <c r="C19" s="160">
        <v>149739</v>
      </c>
      <c r="D19" s="160">
        <v>5617</v>
      </c>
      <c r="E19" s="160">
        <v>60986</v>
      </c>
      <c r="F19" s="160">
        <v>94135</v>
      </c>
      <c r="G19" s="160">
        <v>100501</v>
      </c>
      <c r="H19" s="160">
        <v>94215</v>
      </c>
      <c r="I19" s="161">
        <f t="shared" si="1"/>
        <v>-6.2546641326951979E-2</v>
      </c>
      <c r="J19" s="160">
        <f t="shared" si="0"/>
        <v>-6286</v>
      </c>
      <c r="K19" s="161">
        <f t="shared" si="2"/>
        <v>3.1201855121919555E-2</v>
      </c>
      <c r="L19" s="79"/>
    </row>
    <row r="20" spans="1:12" x14ac:dyDescent="0.25">
      <c r="A20" s="158" t="s">
        <v>145</v>
      </c>
      <c r="B20" s="164" t="s">
        <v>145</v>
      </c>
      <c r="C20" s="165">
        <f t="shared" ref="C20:H20" si="3">C12-SUM(C13:C19)</f>
        <v>732564</v>
      </c>
      <c r="D20" s="165">
        <f t="shared" si="3"/>
        <v>82312</v>
      </c>
      <c r="E20" s="165">
        <f t="shared" si="3"/>
        <v>556789</v>
      </c>
      <c r="F20" s="165">
        <f t="shared" si="3"/>
        <v>783294</v>
      </c>
      <c r="G20" s="165">
        <f t="shared" si="3"/>
        <v>792154</v>
      </c>
      <c r="H20" s="165">
        <f t="shared" si="3"/>
        <v>817683</v>
      </c>
      <c r="I20" s="166">
        <f t="shared" si="1"/>
        <v>3.2227319435362389E-2</v>
      </c>
      <c r="J20" s="165">
        <f>H20-G20</f>
        <v>25529</v>
      </c>
      <c r="K20" s="166">
        <f t="shared" si="2"/>
        <v>0.27079792497645333</v>
      </c>
      <c r="L20" s="79"/>
    </row>
    <row r="21" spans="1:12" s="142" customFormat="1" x14ac:dyDescent="0.25">
      <c r="A21" s="158"/>
      <c r="B21" s="151" t="s">
        <v>44</v>
      </c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2" x14ac:dyDescent="0.25">
      <c r="A22" s="158"/>
      <c r="B22" s="152" t="s">
        <v>68</v>
      </c>
      <c r="C22" s="172">
        <v>1154297</v>
      </c>
      <c r="D22" s="172">
        <v>98412</v>
      </c>
      <c r="E22" s="172">
        <v>786358</v>
      </c>
      <c r="F22" s="172">
        <v>1105557</v>
      </c>
      <c r="G22" s="172">
        <v>1165181</v>
      </c>
      <c r="H22" s="172">
        <v>1119747</v>
      </c>
      <c r="I22" s="173">
        <f>IFERROR(H22/G22-1,"-")</f>
        <v>-3.8993083478017554E-2</v>
      </c>
      <c r="J22" s="172">
        <f>H22-G22</f>
        <v>-45434</v>
      </c>
      <c r="K22" s="173">
        <f>H22/H$8</f>
        <v>0.3708346194045965</v>
      </c>
      <c r="L22" s="79"/>
    </row>
    <row r="23" spans="1:12" x14ac:dyDescent="0.25">
      <c r="A23" s="158" t="s">
        <v>96</v>
      </c>
      <c r="B23" s="155" t="s">
        <v>97</v>
      </c>
      <c r="C23" s="156">
        <v>47398</v>
      </c>
      <c r="D23" s="156">
        <v>19326</v>
      </c>
      <c r="E23" s="156">
        <v>44512</v>
      </c>
      <c r="F23" s="156">
        <v>49718</v>
      </c>
      <c r="G23" s="156">
        <v>41092</v>
      </c>
      <c r="H23" s="156">
        <v>33957</v>
      </c>
      <c r="I23" s="157">
        <f>IFERROR(H23/G23-1,"-")</f>
        <v>-0.17363477075829847</v>
      </c>
      <c r="J23" s="156">
        <f t="shared" ref="J23:J33" si="4">H23-G23</f>
        <v>-7135</v>
      </c>
      <c r="K23" s="157">
        <f>H23/H$8</f>
        <v>1.1245782459003581E-2</v>
      </c>
      <c r="L23" s="79"/>
    </row>
    <row r="24" spans="1:12" x14ac:dyDescent="0.25">
      <c r="A24" s="158" t="s">
        <v>103</v>
      </c>
      <c r="B24" s="159" t="s">
        <v>103</v>
      </c>
      <c r="C24" s="160">
        <v>16631</v>
      </c>
      <c r="D24" s="160">
        <v>9757</v>
      </c>
      <c r="E24" s="160">
        <v>14350</v>
      </c>
      <c r="F24" s="160">
        <v>17448</v>
      </c>
      <c r="G24" s="160">
        <v>9983</v>
      </c>
      <c r="H24" s="160">
        <v>9355</v>
      </c>
      <c r="I24" s="161">
        <f>IFERROR(H24/G24-1,"-")</f>
        <v>-6.2906941801061822E-2</v>
      </c>
      <c r="J24" s="160">
        <f t="shared" si="4"/>
        <v>-628</v>
      </c>
      <c r="K24" s="161">
        <f>H24/H$8</f>
        <v>3.0981622317630677E-3</v>
      </c>
      <c r="L24" s="79"/>
    </row>
    <row r="25" spans="1:12" x14ac:dyDescent="0.25">
      <c r="A25" s="158" t="s">
        <v>100</v>
      </c>
      <c r="B25" s="159" t="s">
        <v>100</v>
      </c>
      <c r="C25" s="160">
        <v>30767</v>
      </c>
      <c r="D25" s="160">
        <v>9569</v>
      </c>
      <c r="E25" s="160">
        <v>30162</v>
      </c>
      <c r="F25" s="160">
        <v>32270</v>
      </c>
      <c r="G25" s="160">
        <v>31109</v>
      </c>
      <c r="H25" s="160">
        <v>24602</v>
      </c>
      <c r="I25" s="161">
        <f>IFERROR(H25/G25-1,"-")</f>
        <v>-0.20916776495547917</v>
      </c>
      <c r="J25" s="160">
        <f t="shared" si="4"/>
        <v>-6507</v>
      </c>
      <c r="K25" s="161">
        <f>H25/H$8</f>
        <v>8.1476202272405124E-3</v>
      </c>
      <c r="L25" s="79"/>
    </row>
    <row r="26" spans="1:12" x14ac:dyDescent="0.25">
      <c r="A26" s="158"/>
      <c r="B26" s="155" t="s">
        <v>107</v>
      </c>
      <c r="C26" s="156">
        <v>1106899</v>
      </c>
      <c r="D26" s="156">
        <v>79086</v>
      </c>
      <c r="E26" s="156">
        <v>741846</v>
      </c>
      <c r="F26" s="156">
        <v>1055839</v>
      </c>
      <c r="G26" s="156">
        <v>1124089</v>
      </c>
      <c r="H26" s="156">
        <v>1085790</v>
      </c>
      <c r="I26" s="157">
        <f>IFERROR(H26/G26-1,"-")</f>
        <v>-3.4071145612135645E-2</v>
      </c>
      <c r="J26" s="156">
        <f t="shared" si="4"/>
        <v>-38299</v>
      </c>
      <c r="K26" s="157">
        <f>H26/H$8</f>
        <v>0.3595888369455929</v>
      </c>
      <c r="L26" s="79"/>
    </row>
    <row r="27" spans="1:12" s="56" customFormat="1" x14ac:dyDescent="0.25">
      <c r="A27" s="158"/>
      <c r="B27" s="159" t="s">
        <v>110</v>
      </c>
      <c r="C27" s="160">
        <v>467841</v>
      </c>
      <c r="D27" s="160">
        <v>9246</v>
      </c>
      <c r="E27" s="160">
        <v>287804</v>
      </c>
      <c r="F27" s="160">
        <v>463889</v>
      </c>
      <c r="G27" s="160">
        <v>507267</v>
      </c>
      <c r="H27" s="160">
        <v>508547</v>
      </c>
      <c r="I27" s="161">
        <f t="shared" ref="I27:I34" si="5">IFERROR(H27/G27-1,"-")</f>
        <v>2.5233259802037722E-3</v>
      </c>
      <c r="J27" s="160">
        <f t="shared" si="4"/>
        <v>1280</v>
      </c>
      <c r="K27" s="161">
        <f t="shared" ref="K27:K34" si="6">H27/H$8</f>
        <v>0.16841914574841399</v>
      </c>
      <c r="L27" s="162"/>
    </row>
    <row r="28" spans="1:12" s="56" customFormat="1" x14ac:dyDescent="0.25">
      <c r="A28" s="158"/>
      <c r="B28" s="159" t="s">
        <v>113</v>
      </c>
      <c r="C28" s="160">
        <v>154087</v>
      </c>
      <c r="D28" s="160">
        <v>11884</v>
      </c>
      <c r="E28" s="160">
        <v>89583</v>
      </c>
      <c r="F28" s="160">
        <v>122293</v>
      </c>
      <c r="G28" s="160">
        <v>126100</v>
      </c>
      <c r="H28" s="160">
        <v>123178</v>
      </c>
      <c r="I28" s="161">
        <f t="shared" si="5"/>
        <v>-2.3172085646312457E-2</v>
      </c>
      <c r="J28" s="160">
        <f t="shared" si="4"/>
        <v>-2922</v>
      </c>
      <c r="K28" s="161">
        <f t="shared" si="6"/>
        <v>4.0793738897286068E-2</v>
      </c>
      <c r="L28" s="162"/>
    </row>
    <row r="29" spans="1:12" x14ac:dyDescent="0.25">
      <c r="A29" s="158"/>
      <c r="B29" s="159" t="s">
        <v>116</v>
      </c>
      <c r="C29" s="160">
        <v>43633</v>
      </c>
      <c r="D29" s="160">
        <v>15076</v>
      </c>
      <c r="E29" s="160">
        <v>32383</v>
      </c>
      <c r="F29" s="160">
        <v>45548</v>
      </c>
      <c r="G29" s="160">
        <v>55570</v>
      </c>
      <c r="H29" s="160">
        <v>36323</v>
      </c>
      <c r="I29" s="161">
        <f t="shared" si="5"/>
        <v>-0.34635594745366205</v>
      </c>
      <c r="J29" s="160">
        <f t="shared" si="4"/>
        <v>-19247</v>
      </c>
      <c r="K29" s="161">
        <f t="shared" si="6"/>
        <v>1.2029347594262952E-2</v>
      </c>
      <c r="L29" s="79"/>
    </row>
    <row r="30" spans="1:12" x14ac:dyDescent="0.25">
      <c r="A30" s="158"/>
      <c r="B30" s="159" t="s">
        <v>123</v>
      </c>
      <c r="C30" s="160">
        <v>38581</v>
      </c>
      <c r="D30" s="160">
        <v>1610</v>
      </c>
      <c r="E30" s="160">
        <v>44879</v>
      </c>
      <c r="F30" s="160">
        <v>42011</v>
      </c>
      <c r="G30" s="160">
        <v>41716</v>
      </c>
      <c r="H30" s="160">
        <v>38188</v>
      </c>
      <c r="I30" s="161">
        <f t="shared" si="5"/>
        <v>-8.4571866909579074E-2</v>
      </c>
      <c r="J30" s="160">
        <f t="shared" si="4"/>
        <v>-3528</v>
      </c>
      <c r="K30" s="161">
        <f t="shared" si="6"/>
        <v>1.2646992977719726E-2</v>
      </c>
      <c r="L30" s="79"/>
    </row>
    <row r="31" spans="1:12" x14ac:dyDescent="0.25">
      <c r="A31" s="158"/>
      <c r="B31" s="159" t="s">
        <v>119</v>
      </c>
      <c r="C31" s="160">
        <v>57040</v>
      </c>
      <c r="D31" s="160">
        <v>7010</v>
      </c>
      <c r="E31" s="160">
        <v>60039</v>
      </c>
      <c r="F31" s="160">
        <v>56539</v>
      </c>
      <c r="G31" s="160">
        <v>54233</v>
      </c>
      <c r="H31" s="160">
        <v>51803</v>
      </c>
      <c r="I31" s="161">
        <f t="shared" si="5"/>
        <v>-4.4806667527151345E-2</v>
      </c>
      <c r="J31" s="160">
        <f t="shared" si="4"/>
        <v>-2430</v>
      </c>
      <c r="K31" s="161">
        <f t="shared" si="6"/>
        <v>1.7155969865528829E-2</v>
      </c>
      <c r="L31" s="79"/>
    </row>
    <row r="32" spans="1:12" x14ac:dyDescent="0.25">
      <c r="A32" s="158"/>
      <c r="B32" s="159" t="s">
        <v>128</v>
      </c>
      <c r="C32" s="160">
        <v>35175</v>
      </c>
      <c r="D32" s="160">
        <v>78</v>
      </c>
      <c r="E32" s="160">
        <v>19961</v>
      </c>
      <c r="F32" s="160">
        <v>28635</v>
      </c>
      <c r="G32" s="160">
        <v>26551</v>
      </c>
      <c r="H32" s="160">
        <v>21975</v>
      </c>
      <c r="I32" s="161">
        <f t="shared" si="5"/>
        <v>-0.17234755753078979</v>
      </c>
      <c r="J32" s="160">
        <f t="shared" si="4"/>
        <v>-4576</v>
      </c>
      <c r="K32" s="161">
        <f t="shared" si="6"/>
        <v>7.2776178560121241E-3</v>
      </c>
      <c r="L32" s="79"/>
    </row>
    <row r="33" spans="1:12" x14ac:dyDescent="0.25">
      <c r="A33" s="158" t="s">
        <v>144</v>
      </c>
      <c r="B33" s="159" t="s">
        <v>131</v>
      </c>
      <c r="C33" s="160">
        <v>45748</v>
      </c>
      <c r="D33" s="160">
        <v>468</v>
      </c>
      <c r="E33" s="160">
        <v>14749</v>
      </c>
      <c r="F33" s="160">
        <v>32549</v>
      </c>
      <c r="G33" s="160">
        <v>31090</v>
      </c>
      <c r="H33" s="160">
        <v>27778</v>
      </c>
      <c r="I33" s="161">
        <f t="shared" si="5"/>
        <v>-0.10652943068510778</v>
      </c>
      <c r="J33" s="160">
        <f t="shared" si="4"/>
        <v>-3312</v>
      </c>
      <c r="K33" s="161">
        <f t="shared" si="6"/>
        <v>9.1994388534382149E-3</v>
      </c>
      <c r="L33" s="79"/>
    </row>
    <row r="34" spans="1:12" x14ac:dyDescent="0.25">
      <c r="A34" s="158" t="s">
        <v>145</v>
      </c>
      <c r="B34" s="164" t="s">
        <v>145</v>
      </c>
      <c r="C34" s="165">
        <f t="shared" ref="C34:H34" si="7">C26-SUM(C27:C33)</f>
        <v>264794</v>
      </c>
      <c r="D34" s="165">
        <f t="shared" si="7"/>
        <v>33714</v>
      </c>
      <c r="E34" s="165">
        <f t="shared" si="7"/>
        <v>192448</v>
      </c>
      <c r="F34" s="165">
        <f t="shared" si="7"/>
        <v>264375</v>
      </c>
      <c r="G34" s="165">
        <f t="shared" si="7"/>
        <v>281562</v>
      </c>
      <c r="H34" s="165">
        <f t="shared" si="7"/>
        <v>277998</v>
      </c>
      <c r="I34" s="166">
        <f t="shared" si="5"/>
        <v>-1.2657958105142031E-2</v>
      </c>
      <c r="J34" s="165">
        <f>H34-G34</f>
        <v>-3564</v>
      </c>
      <c r="K34" s="166">
        <f t="shared" si="6"/>
        <v>9.206658515293098E-2</v>
      </c>
      <c r="L34" s="79"/>
    </row>
    <row r="35" spans="1:12" s="142" customFormat="1" x14ac:dyDescent="0.25">
      <c r="A35" s="158"/>
      <c r="B35" s="151" t="s">
        <v>45</v>
      </c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12" x14ac:dyDescent="0.25">
      <c r="A36" s="158"/>
      <c r="B36" s="152" t="s">
        <v>68</v>
      </c>
      <c r="C36" s="172">
        <v>893934</v>
      </c>
      <c r="D36" s="172">
        <v>51667</v>
      </c>
      <c r="E36" s="172">
        <v>576461</v>
      </c>
      <c r="F36" s="172">
        <v>810733</v>
      </c>
      <c r="G36" s="172">
        <v>836960</v>
      </c>
      <c r="H36" s="172">
        <v>876312</v>
      </c>
      <c r="I36" s="173">
        <f>IFERROR(H36/G36-1,"-")</f>
        <v>4.701777862741352E-2</v>
      </c>
      <c r="J36" s="172">
        <f>H36-G36</f>
        <v>39352</v>
      </c>
      <c r="K36" s="173">
        <f>H36/H$8</f>
        <v>0.29021451006314886</v>
      </c>
      <c r="L36" s="79"/>
    </row>
    <row r="37" spans="1:12" x14ac:dyDescent="0.25">
      <c r="A37" s="158" t="s">
        <v>96</v>
      </c>
      <c r="B37" s="155" t="s">
        <v>97</v>
      </c>
      <c r="C37" s="156">
        <v>37671</v>
      </c>
      <c r="D37" s="156">
        <v>5567</v>
      </c>
      <c r="E37" s="156">
        <v>23050</v>
      </c>
      <c r="F37" s="156">
        <v>31748</v>
      </c>
      <c r="G37" s="156">
        <v>32373</v>
      </c>
      <c r="H37" s="156">
        <v>34050</v>
      </c>
      <c r="I37" s="157">
        <f>IFERROR(H37/G37-1,"-")</f>
        <v>5.1802427949216856E-2</v>
      </c>
      <c r="J37" s="156">
        <f t="shared" ref="J37:J47" si="8">H37-G37</f>
        <v>1677</v>
      </c>
      <c r="K37" s="157">
        <f>H37/H$8</f>
        <v>1.1276581933889094E-2</v>
      </c>
      <c r="L37" s="79"/>
    </row>
    <row r="38" spans="1:12" x14ac:dyDescent="0.25">
      <c r="A38" s="158" t="s">
        <v>103</v>
      </c>
      <c r="B38" s="159" t="s">
        <v>103</v>
      </c>
      <c r="C38" s="160">
        <v>14054</v>
      </c>
      <c r="D38" s="160">
        <v>3729</v>
      </c>
      <c r="E38" s="160">
        <v>6656</v>
      </c>
      <c r="F38" s="160">
        <v>6602</v>
      </c>
      <c r="G38" s="160">
        <v>13726</v>
      </c>
      <c r="H38" s="160">
        <v>12513</v>
      </c>
      <c r="I38" s="161">
        <f>IFERROR(H38/G38-1,"-")</f>
        <v>-8.8372431881101554E-2</v>
      </c>
      <c r="J38" s="160">
        <f t="shared" si="8"/>
        <v>-1213</v>
      </c>
      <c r="K38" s="161">
        <f>H38/H$8</f>
        <v>4.1440196692732519E-3</v>
      </c>
      <c r="L38" s="79"/>
    </row>
    <row r="39" spans="1:12" x14ac:dyDescent="0.25">
      <c r="A39" s="158" t="s">
        <v>100</v>
      </c>
      <c r="B39" s="159" t="s">
        <v>100</v>
      </c>
      <c r="C39" s="160">
        <v>23617</v>
      </c>
      <c r="D39" s="160">
        <v>1838</v>
      </c>
      <c r="E39" s="160">
        <v>16394</v>
      </c>
      <c r="F39" s="160">
        <v>25146</v>
      </c>
      <c r="G39" s="160">
        <v>18647</v>
      </c>
      <c r="H39" s="160">
        <v>21537</v>
      </c>
      <c r="I39" s="161">
        <f>IFERROR(H39/G39-1,"-")</f>
        <v>0.15498471604011366</v>
      </c>
      <c r="J39" s="160">
        <f t="shared" si="8"/>
        <v>2890</v>
      </c>
      <c r="K39" s="161">
        <f>H39/H$8</f>
        <v>7.1325622646158408E-3</v>
      </c>
      <c r="L39" s="79"/>
    </row>
    <row r="40" spans="1:12" x14ac:dyDescent="0.25">
      <c r="A40" s="158"/>
      <c r="B40" s="155" t="s">
        <v>107</v>
      </c>
      <c r="C40" s="156">
        <v>856263</v>
      </c>
      <c r="D40" s="156">
        <v>46100</v>
      </c>
      <c r="E40" s="156">
        <v>553411</v>
      </c>
      <c r="F40" s="156">
        <v>778985</v>
      </c>
      <c r="G40" s="156">
        <v>804587</v>
      </c>
      <c r="H40" s="156">
        <v>842262</v>
      </c>
      <c r="I40" s="157">
        <f>IFERROR(H40/G40-1,"-")</f>
        <v>4.6825265633175794E-2</v>
      </c>
      <c r="J40" s="156">
        <f t="shared" si="8"/>
        <v>37675</v>
      </c>
      <c r="K40" s="157">
        <f>H40/H$8</f>
        <v>0.27893792812925977</v>
      </c>
      <c r="L40" s="79"/>
    </row>
    <row r="41" spans="1:12" s="56" customFormat="1" x14ac:dyDescent="0.25">
      <c r="A41" s="158"/>
      <c r="B41" s="159" t="s">
        <v>110</v>
      </c>
      <c r="C41" s="160">
        <v>371020</v>
      </c>
      <c r="D41" s="160">
        <v>5882</v>
      </c>
      <c r="E41" s="160">
        <v>194152</v>
      </c>
      <c r="F41" s="160">
        <v>305389</v>
      </c>
      <c r="G41" s="160">
        <v>337479</v>
      </c>
      <c r="H41" s="160">
        <v>359614</v>
      </c>
      <c r="I41" s="161">
        <f t="shared" ref="I41:I48" si="9">IFERROR(H41/G41-1,"-")</f>
        <v>6.55892662950881E-2</v>
      </c>
      <c r="J41" s="160">
        <f t="shared" si="8"/>
        <v>22135</v>
      </c>
      <c r="K41" s="161">
        <f t="shared" ref="K41:K48" si="10">H41/H$8</f>
        <v>0.11909593937073693</v>
      </c>
      <c r="L41" s="162"/>
    </row>
    <row r="42" spans="1:12" s="56" customFormat="1" x14ac:dyDescent="0.25">
      <c r="A42" s="158"/>
      <c r="B42" s="159" t="s">
        <v>113</v>
      </c>
      <c r="C42" s="160">
        <v>44550</v>
      </c>
      <c r="D42" s="160">
        <v>3988</v>
      </c>
      <c r="E42" s="160">
        <v>24948</v>
      </c>
      <c r="F42" s="160">
        <v>34751</v>
      </c>
      <c r="G42" s="160">
        <v>33149</v>
      </c>
      <c r="H42" s="160">
        <v>33405</v>
      </c>
      <c r="I42" s="161">
        <f t="shared" si="9"/>
        <v>7.7227065673173279E-3</v>
      </c>
      <c r="J42" s="160">
        <f t="shared" si="8"/>
        <v>256</v>
      </c>
      <c r="K42" s="161">
        <f t="shared" si="10"/>
        <v>1.1062972672586349E-2</v>
      </c>
      <c r="L42" s="162"/>
    </row>
    <row r="43" spans="1:12" x14ac:dyDescent="0.25">
      <c r="A43" s="158"/>
      <c r="B43" s="159" t="s">
        <v>116</v>
      </c>
      <c r="C43" s="160">
        <v>18130</v>
      </c>
      <c r="D43" s="160">
        <v>3849</v>
      </c>
      <c r="E43" s="160">
        <v>13267</v>
      </c>
      <c r="F43" s="160">
        <v>19000</v>
      </c>
      <c r="G43" s="160">
        <v>18969</v>
      </c>
      <c r="H43" s="160">
        <v>20765</v>
      </c>
      <c r="I43" s="161">
        <f t="shared" si="9"/>
        <v>9.4680794981285343E-2</v>
      </c>
      <c r="J43" s="160">
        <f t="shared" si="8"/>
        <v>1796</v>
      </c>
      <c r="K43" s="161">
        <f t="shared" si="10"/>
        <v>6.8768935053511605E-3</v>
      </c>
      <c r="L43" s="79"/>
    </row>
    <row r="44" spans="1:12" x14ac:dyDescent="0.25">
      <c r="A44" s="158"/>
      <c r="B44" s="159" t="s">
        <v>123</v>
      </c>
      <c r="C44" s="160">
        <v>36543</v>
      </c>
      <c r="D44" s="160">
        <v>962</v>
      </c>
      <c r="E44" s="160">
        <v>33158</v>
      </c>
      <c r="F44" s="160">
        <v>37744</v>
      </c>
      <c r="G44" s="160">
        <v>41040</v>
      </c>
      <c r="H44" s="160">
        <v>35525</v>
      </c>
      <c r="I44" s="161">
        <f t="shared" si="9"/>
        <v>-0.13438109161793377</v>
      </c>
      <c r="J44" s="160">
        <f t="shared" si="8"/>
        <v>-5515</v>
      </c>
      <c r="K44" s="161">
        <f t="shared" si="10"/>
        <v>1.1765068229116301E-2</v>
      </c>
      <c r="L44" s="79"/>
    </row>
    <row r="45" spans="1:12" x14ac:dyDescent="0.25">
      <c r="A45" s="158"/>
      <c r="B45" s="159" t="s">
        <v>119</v>
      </c>
      <c r="C45" s="160">
        <v>37400</v>
      </c>
      <c r="D45" s="160">
        <v>2352</v>
      </c>
      <c r="E45" s="160">
        <v>24134</v>
      </c>
      <c r="F45" s="160">
        <v>34084</v>
      </c>
      <c r="G45" s="160">
        <v>36621</v>
      </c>
      <c r="H45" s="160">
        <v>29962</v>
      </c>
      <c r="I45" s="161">
        <f t="shared" si="9"/>
        <v>-0.18183555883236391</v>
      </c>
      <c r="J45" s="160">
        <f t="shared" si="8"/>
        <v>-6659</v>
      </c>
      <c r="K45" s="161">
        <f t="shared" si="10"/>
        <v>9.9227297475237893E-3</v>
      </c>
      <c r="L45" s="79"/>
    </row>
    <row r="46" spans="1:12" x14ac:dyDescent="0.25">
      <c r="A46" s="158"/>
      <c r="B46" s="159" t="s">
        <v>128</v>
      </c>
      <c r="C46" s="160">
        <v>33066</v>
      </c>
      <c r="D46" s="160">
        <v>308</v>
      </c>
      <c r="E46" s="160">
        <v>27584</v>
      </c>
      <c r="F46" s="160">
        <v>28081</v>
      </c>
      <c r="G46" s="160">
        <v>29190</v>
      </c>
      <c r="H46" s="160">
        <v>32181</v>
      </c>
      <c r="I46" s="161">
        <f t="shared" si="9"/>
        <v>0.10246659815005144</v>
      </c>
      <c r="J46" s="160">
        <f t="shared" si="8"/>
        <v>2991</v>
      </c>
      <c r="K46" s="161">
        <f t="shared" si="10"/>
        <v>1.0657611841835092E-2</v>
      </c>
      <c r="L46" s="79"/>
    </row>
    <row r="47" spans="1:12" x14ac:dyDescent="0.25">
      <c r="A47" s="158" t="s">
        <v>144</v>
      </c>
      <c r="B47" s="159" t="s">
        <v>131</v>
      </c>
      <c r="C47" s="160">
        <v>62996</v>
      </c>
      <c r="D47" s="160">
        <v>4585</v>
      </c>
      <c r="E47" s="160">
        <v>32167</v>
      </c>
      <c r="F47" s="160">
        <v>36246</v>
      </c>
      <c r="G47" s="160">
        <v>42817</v>
      </c>
      <c r="H47" s="160">
        <v>40225</v>
      </c>
      <c r="I47" s="161">
        <f t="shared" si="9"/>
        <v>-6.0536702711539769E-2</v>
      </c>
      <c r="J47" s="160">
        <f t="shared" si="8"/>
        <v>-2592</v>
      </c>
      <c r="K47" s="161">
        <f t="shared" si="10"/>
        <v>1.3321600830857231E-2</v>
      </c>
      <c r="L47" s="79"/>
    </row>
    <row r="48" spans="1:12" x14ac:dyDescent="0.25">
      <c r="A48" s="158" t="s">
        <v>145</v>
      </c>
      <c r="B48" s="164" t="s">
        <v>145</v>
      </c>
      <c r="C48" s="165">
        <f t="shared" ref="C48:H48" si="11">C40-SUM(C41:C47)</f>
        <v>252558</v>
      </c>
      <c r="D48" s="165">
        <f t="shared" si="11"/>
        <v>24174</v>
      </c>
      <c r="E48" s="165">
        <f t="shared" si="11"/>
        <v>204001</v>
      </c>
      <c r="F48" s="165">
        <f t="shared" si="11"/>
        <v>283690</v>
      </c>
      <c r="G48" s="165">
        <f t="shared" si="11"/>
        <v>265322</v>
      </c>
      <c r="H48" s="165">
        <f t="shared" si="11"/>
        <v>290585</v>
      </c>
      <c r="I48" s="166">
        <f t="shared" si="9"/>
        <v>9.52163785890352E-2</v>
      </c>
      <c r="J48" s="165">
        <f>H48-G48</f>
        <v>25263</v>
      </c>
      <c r="K48" s="166">
        <f t="shared" si="10"/>
        <v>9.623511193125292E-2</v>
      </c>
      <c r="L48" s="79"/>
    </row>
    <row r="49" spans="1:12" s="142" customFormat="1" x14ac:dyDescent="0.25">
      <c r="A49" s="158"/>
      <c r="B49" s="151" t="s">
        <v>46</v>
      </c>
      <c r="C49" s="149"/>
      <c r="D49" s="149"/>
      <c r="E49" s="149"/>
      <c r="F49" s="149"/>
      <c r="G49" s="149"/>
      <c r="H49" s="149"/>
      <c r="I49" s="149"/>
      <c r="J49" s="149"/>
      <c r="K49" s="149"/>
    </row>
    <row r="50" spans="1:12" x14ac:dyDescent="0.25">
      <c r="A50" s="158"/>
      <c r="B50" s="152" t="s">
        <v>68</v>
      </c>
      <c r="C50" s="172">
        <v>21024</v>
      </c>
      <c r="D50" s="172">
        <v>2960</v>
      </c>
      <c r="E50" s="172">
        <v>13922</v>
      </c>
      <c r="F50" s="172">
        <v>17982</v>
      </c>
      <c r="G50" s="172">
        <v>21297</v>
      </c>
      <c r="H50" s="172">
        <v>21020</v>
      </c>
      <c r="I50" s="173">
        <f>IFERROR(H50/G50-1,"-")</f>
        <v>-1.3006526740855562E-2</v>
      </c>
      <c r="J50" s="172">
        <f>H50-G50</f>
        <v>-277</v>
      </c>
      <c r="K50" s="173">
        <f>H50/H$8</f>
        <v>6.9613436784243385E-3</v>
      </c>
      <c r="L50" s="79"/>
    </row>
    <row r="51" spans="1:12" x14ac:dyDescent="0.25">
      <c r="A51" s="158" t="s">
        <v>96</v>
      </c>
      <c r="B51" s="155" t="s">
        <v>97</v>
      </c>
      <c r="C51" s="156">
        <v>1214</v>
      </c>
      <c r="D51" s="156">
        <v>520</v>
      </c>
      <c r="E51" s="156">
        <v>942</v>
      </c>
      <c r="F51" s="156">
        <v>6722</v>
      </c>
      <c r="G51" s="156">
        <v>1440</v>
      </c>
      <c r="H51" s="156">
        <v>2799</v>
      </c>
      <c r="I51" s="157">
        <f>IFERROR(H51/G51-1,"-")</f>
        <v>0.94375000000000009</v>
      </c>
      <c r="J51" s="156">
        <f t="shared" ref="J51:J61" si="12">H51-G51</f>
        <v>1359</v>
      </c>
      <c r="K51" s="157">
        <f>H51/H$8</f>
        <v>9.2696484090912105E-4</v>
      </c>
      <c r="L51" s="79"/>
    </row>
    <row r="52" spans="1:12" x14ac:dyDescent="0.25">
      <c r="A52" s="158" t="s">
        <v>103</v>
      </c>
      <c r="B52" s="159" t="s">
        <v>103</v>
      </c>
      <c r="C52" s="160">
        <v>651</v>
      </c>
      <c r="D52" s="160">
        <v>262</v>
      </c>
      <c r="E52" s="160">
        <v>99</v>
      </c>
      <c r="F52" s="160">
        <v>4982</v>
      </c>
      <c r="G52" s="160">
        <v>500</v>
      </c>
      <c r="H52" s="160">
        <v>1308</v>
      </c>
      <c r="I52" s="161">
        <f>IFERROR(H52/G52-1,"-")</f>
        <v>1.6160000000000001</v>
      </c>
      <c r="J52" s="160">
        <f t="shared" si="12"/>
        <v>808</v>
      </c>
      <c r="K52" s="161">
        <f>H52/H$8</f>
        <v>4.3317971129300833E-4</v>
      </c>
      <c r="L52" s="79"/>
    </row>
    <row r="53" spans="1:12" x14ac:dyDescent="0.25">
      <c r="A53" s="158" t="s">
        <v>100</v>
      </c>
      <c r="B53" s="159" t="s">
        <v>100</v>
      </c>
      <c r="C53" s="160">
        <v>563</v>
      </c>
      <c r="D53" s="160">
        <v>258</v>
      </c>
      <c r="E53" s="160">
        <v>843</v>
      </c>
      <c r="F53" s="160">
        <v>1740</v>
      </c>
      <c r="G53" s="160">
        <v>940</v>
      </c>
      <c r="H53" s="160">
        <v>1491</v>
      </c>
      <c r="I53" s="161">
        <f>IFERROR(H53/G53-1,"-")</f>
        <v>0.58617021276595738</v>
      </c>
      <c r="J53" s="160">
        <f t="shared" si="12"/>
        <v>551</v>
      </c>
      <c r="K53" s="161">
        <f>H53/H$8</f>
        <v>4.9378512961611271E-4</v>
      </c>
      <c r="L53" s="79"/>
    </row>
    <row r="54" spans="1:12" x14ac:dyDescent="0.25">
      <c r="A54" s="158"/>
      <c r="B54" s="155" t="s">
        <v>107</v>
      </c>
      <c r="C54" s="156">
        <v>19810</v>
      </c>
      <c r="D54" s="156">
        <v>2440</v>
      </c>
      <c r="E54" s="156">
        <v>12980</v>
      </c>
      <c r="F54" s="156">
        <v>11260</v>
      </c>
      <c r="G54" s="156">
        <v>19857</v>
      </c>
      <c r="H54" s="156">
        <v>18221</v>
      </c>
      <c r="I54" s="157">
        <f>IFERROR(H54/G54-1,"-")</f>
        <v>-8.2389081935841268E-2</v>
      </c>
      <c r="J54" s="156">
        <f t="shared" si="12"/>
        <v>-1636</v>
      </c>
      <c r="K54" s="157">
        <f>H54/H$8</f>
        <v>6.0343788375152177E-3</v>
      </c>
      <c r="L54" s="79"/>
    </row>
    <row r="55" spans="1:12" s="56" customFormat="1" x14ac:dyDescent="0.25">
      <c r="A55" s="158"/>
      <c r="B55" s="159" t="s">
        <v>110</v>
      </c>
      <c r="C55" s="160">
        <v>5266</v>
      </c>
      <c r="D55" s="160">
        <v>108</v>
      </c>
      <c r="E55" s="160">
        <v>4195</v>
      </c>
      <c r="F55" s="160">
        <v>4671</v>
      </c>
      <c r="G55" s="160">
        <v>5648</v>
      </c>
      <c r="H55" s="160">
        <v>6773</v>
      </c>
      <c r="I55" s="161">
        <f t="shared" ref="I55:I62" si="13">IFERROR(H55/G55-1,"-")</f>
        <v>0.19918555240793201</v>
      </c>
      <c r="J55" s="160">
        <f t="shared" si="12"/>
        <v>1125</v>
      </c>
      <c r="K55" s="161">
        <f t="shared" ref="K55:K62" si="14">H55/H$8</f>
        <v>2.243062832253475E-3</v>
      </c>
      <c r="L55" s="162"/>
    </row>
    <row r="56" spans="1:12" s="56" customFormat="1" x14ac:dyDescent="0.25">
      <c r="A56" s="158"/>
      <c r="B56" s="159" t="s">
        <v>113</v>
      </c>
      <c r="C56" s="160">
        <v>6545</v>
      </c>
      <c r="D56" s="160">
        <v>999</v>
      </c>
      <c r="E56" s="160">
        <v>4563</v>
      </c>
      <c r="F56" s="160">
        <v>1909</v>
      </c>
      <c r="G56" s="160">
        <v>6720</v>
      </c>
      <c r="H56" s="160">
        <v>4621</v>
      </c>
      <c r="I56" s="161">
        <f t="shared" si="13"/>
        <v>-0.31235119047619042</v>
      </c>
      <c r="J56" s="160">
        <f t="shared" si="12"/>
        <v>-2099</v>
      </c>
      <c r="K56" s="161">
        <f t="shared" si="14"/>
        <v>1.5303696069457122E-3</v>
      </c>
      <c r="L56" s="162"/>
    </row>
    <row r="57" spans="1:12" x14ac:dyDescent="0.25">
      <c r="A57" s="158"/>
      <c r="B57" s="159" t="s">
        <v>116</v>
      </c>
      <c r="C57" s="160">
        <v>416</v>
      </c>
      <c r="D57" s="160">
        <v>107</v>
      </c>
      <c r="E57" s="160">
        <v>274</v>
      </c>
      <c r="F57" s="160">
        <v>617</v>
      </c>
      <c r="G57" s="160">
        <v>747</v>
      </c>
      <c r="H57" s="160">
        <v>468</v>
      </c>
      <c r="I57" s="161">
        <f t="shared" si="13"/>
        <v>-0.37349397590361444</v>
      </c>
      <c r="J57" s="160">
        <f t="shared" si="12"/>
        <v>-279</v>
      </c>
      <c r="K57" s="161">
        <f t="shared" si="14"/>
        <v>1.5499090587548005E-4</v>
      </c>
      <c r="L57" s="79"/>
    </row>
    <row r="58" spans="1:12" x14ac:dyDescent="0.25">
      <c r="A58" s="158"/>
      <c r="B58" s="159" t="s">
        <v>123</v>
      </c>
      <c r="C58" s="160">
        <v>275</v>
      </c>
      <c r="D58" s="160">
        <v>51</v>
      </c>
      <c r="E58" s="160">
        <v>459</v>
      </c>
      <c r="F58" s="160">
        <v>201</v>
      </c>
      <c r="G58" s="160">
        <v>520</v>
      </c>
      <c r="H58" s="160">
        <v>669</v>
      </c>
      <c r="I58" s="161">
        <f t="shared" si="13"/>
        <v>0.28653846153846163</v>
      </c>
      <c r="J58" s="160">
        <f t="shared" si="12"/>
        <v>149</v>
      </c>
      <c r="K58" s="161">
        <f t="shared" si="14"/>
        <v>2.2155751288610288E-4</v>
      </c>
      <c r="L58" s="79"/>
    </row>
    <row r="59" spans="1:12" x14ac:dyDescent="0.25">
      <c r="A59" s="158"/>
      <c r="B59" s="159" t="s">
        <v>119</v>
      </c>
      <c r="C59" s="160">
        <v>270</v>
      </c>
      <c r="D59" s="160">
        <v>74</v>
      </c>
      <c r="E59" s="160">
        <v>358</v>
      </c>
      <c r="F59" s="160">
        <v>248</v>
      </c>
      <c r="G59" s="160">
        <v>659</v>
      </c>
      <c r="H59" s="160">
        <v>368</v>
      </c>
      <c r="I59" s="161">
        <f t="shared" si="13"/>
        <v>-0.44157814871016687</v>
      </c>
      <c r="J59" s="160">
        <f t="shared" si="12"/>
        <v>-291</v>
      </c>
      <c r="K59" s="161">
        <f t="shared" si="14"/>
        <v>1.2187319094482191E-4</v>
      </c>
      <c r="L59" s="79"/>
    </row>
    <row r="60" spans="1:12" x14ac:dyDescent="0.25">
      <c r="A60" s="158"/>
      <c r="B60" s="159" t="s">
        <v>128</v>
      </c>
      <c r="C60" s="160">
        <v>438</v>
      </c>
      <c r="D60" s="160">
        <v>5</v>
      </c>
      <c r="E60" s="160">
        <v>69</v>
      </c>
      <c r="F60" s="160">
        <v>111</v>
      </c>
      <c r="G60" s="160">
        <v>153</v>
      </c>
      <c r="H60" s="160">
        <v>143</v>
      </c>
      <c r="I60" s="161">
        <f t="shared" si="13"/>
        <v>-6.5359477124182996E-2</v>
      </c>
      <c r="J60" s="160">
        <f t="shared" si="12"/>
        <v>-10</v>
      </c>
      <c r="K60" s="161">
        <f t="shared" si="14"/>
        <v>4.7358332350841126E-5</v>
      </c>
      <c r="L60" s="79"/>
    </row>
    <row r="61" spans="1:12" x14ac:dyDescent="0.25">
      <c r="A61" s="158" t="s">
        <v>144</v>
      </c>
      <c r="B61" s="159" t="s">
        <v>131</v>
      </c>
      <c r="C61" s="160">
        <v>1077</v>
      </c>
      <c r="D61" s="160">
        <v>14</v>
      </c>
      <c r="E61" s="160">
        <v>82</v>
      </c>
      <c r="F61" s="160">
        <v>135</v>
      </c>
      <c r="G61" s="160">
        <v>49</v>
      </c>
      <c r="H61" s="160">
        <v>393</v>
      </c>
      <c r="I61" s="161">
        <f t="shared" si="13"/>
        <v>7.0204081632653068</v>
      </c>
      <c r="J61" s="160">
        <f t="shared" si="12"/>
        <v>344</v>
      </c>
      <c r="K61" s="161">
        <f t="shared" si="14"/>
        <v>1.3015261967748646E-4</v>
      </c>
      <c r="L61" s="79"/>
    </row>
    <row r="62" spans="1:12" x14ac:dyDescent="0.25">
      <c r="A62" s="158" t="s">
        <v>145</v>
      </c>
      <c r="B62" s="164" t="s">
        <v>145</v>
      </c>
      <c r="C62" s="165">
        <f t="shared" ref="C62:H62" si="15">C54-SUM(C55:C61)</f>
        <v>5523</v>
      </c>
      <c r="D62" s="165">
        <f t="shared" si="15"/>
        <v>1082</v>
      </c>
      <c r="E62" s="165">
        <f t="shared" si="15"/>
        <v>2980</v>
      </c>
      <c r="F62" s="165">
        <f t="shared" si="15"/>
        <v>3368</v>
      </c>
      <c r="G62" s="165">
        <f t="shared" si="15"/>
        <v>5361</v>
      </c>
      <c r="H62" s="165">
        <f t="shared" si="15"/>
        <v>4786</v>
      </c>
      <c r="I62" s="166">
        <f t="shared" si="13"/>
        <v>-0.10725610893490023</v>
      </c>
      <c r="J62" s="165">
        <f>H62-G62</f>
        <v>-575</v>
      </c>
      <c r="K62" s="166">
        <f t="shared" si="14"/>
        <v>1.5850138365812981E-3</v>
      </c>
      <c r="L62" s="79"/>
    </row>
    <row r="63" spans="1:12" s="142" customFormat="1" x14ac:dyDescent="0.25">
      <c r="A63" s="158"/>
      <c r="B63" s="151" t="s">
        <v>47</v>
      </c>
      <c r="C63" s="149"/>
      <c r="D63" s="149"/>
      <c r="E63" s="149"/>
      <c r="F63" s="149"/>
      <c r="G63" s="149"/>
      <c r="H63" s="149"/>
      <c r="I63" s="149"/>
      <c r="J63" s="149"/>
      <c r="K63" s="149"/>
    </row>
    <row r="64" spans="1:12" x14ac:dyDescent="0.25">
      <c r="A64" s="158"/>
      <c r="B64" s="152" t="s">
        <v>68</v>
      </c>
      <c r="C64" s="172">
        <v>63680</v>
      </c>
      <c r="D64" s="172">
        <v>12913</v>
      </c>
      <c r="E64" s="172">
        <v>70697</v>
      </c>
      <c r="F64" s="172">
        <v>120145</v>
      </c>
      <c r="G64" s="172">
        <v>89491</v>
      </c>
      <c r="H64" s="172">
        <v>90625</v>
      </c>
      <c r="I64" s="173">
        <f>IFERROR(H64/G64-1,"-")</f>
        <v>1.2671665307125934E-2</v>
      </c>
      <c r="J64" s="172">
        <f>H64-G64</f>
        <v>1134</v>
      </c>
      <c r="K64" s="173">
        <f>H64/H$8</f>
        <v>3.0012929155908929E-2</v>
      </c>
      <c r="L64" s="79"/>
    </row>
    <row r="65" spans="1:12" x14ac:dyDescent="0.25">
      <c r="A65" s="158" t="s">
        <v>96</v>
      </c>
      <c r="B65" s="155" t="s">
        <v>97</v>
      </c>
      <c r="C65" s="156">
        <v>11075</v>
      </c>
      <c r="D65" s="156">
        <v>3196</v>
      </c>
      <c r="E65" s="156">
        <v>10407</v>
      </c>
      <c r="F65" s="156">
        <v>12626</v>
      </c>
      <c r="G65" s="156">
        <v>12040</v>
      </c>
      <c r="H65" s="156">
        <v>9498</v>
      </c>
      <c r="I65" s="157">
        <f>IFERROR(H65/G65-1,"-")</f>
        <v>-0.21112956810631234</v>
      </c>
      <c r="J65" s="156">
        <f t="shared" ref="J65:J75" si="16">H65-G65</f>
        <v>-2542</v>
      </c>
      <c r="K65" s="157">
        <f>H65/H$8</f>
        <v>3.145520564113909E-3</v>
      </c>
      <c r="L65" s="79"/>
    </row>
    <row r="66" spans="1:12" x14ac:dyDescent="0.25">
      <c r="A66" s="158" t="s">
        <v>103</v>
      </c>
      <c r="B66" s="159" t="s">
        <v>103</v>
      </c>
      <c r="C66" s="160">
        <v>2499</v>
      </c>
      <c r="D66" s="160">
        <v>3141</v>
      </c>
      <c r="E66" s="160">
        <v>5856</v>
      </c>
      <c r="F66" s="160">
        <v>8826</v>
      </c>
      <c r="G66" s="160">
        <v>6371</v>
      </c>
      <c r="H66" s="160">
        <v>867</v>
      </c>
      <c r="I66" s="161">
        <f>IFERROR(H66/G66-1,"-")</f>
        <v>-0.86391461309056661</v>
      </c>
      <c r="J66" s="160">
        <f t="shared" si="16"/>
        <v>-5504</v>
      </c>
      <c r="K66" s="161">
        <f>H66/H$8</f>
        <v>2.8713058844880598E-4</v>
      </c>
      <c r="L66" s="79"/>
    </row>
    <row r="67" spans="1:12" x14ac:dyDescent="0.25">
      <c r="A67" s="158" t="s">
        <v>100</v>
      </c>
      <c r="B67" s="159" t="s">
        <v>100</v>
      </c>
      <c r="C67" s="160">
        <v>8576</v>
      </c>
      <c r="D67" s="160">
        <v>55</v>
      </c>
      <c r="E67" s="160">
        <v>4551</v>
      </c>
      <c r="F67" s="160">
        <v>3800</v>
      </c>
      <c r="G67" s="160">
        <v>5669</v>
      </c>
      <c r="H67" s="160">
        <v>8631</v>
      </c>
      <c r="I67" s="161">
        <f>IFERROR(H67/G67-1,"-")</f>
        <v>0.52249073910742627</v>
      </c>
      <c r="J67" s="160">
        <f t="shared" si="16"/>
        <v>2962</v>
      </c>
      <c r="K67" s="161">
        <f>H67/H$8</f>
        <v>2.8583899756651032E-3</v>
      </c>
      <c r="L67" s="79"/>
    </row>
    <row r="68" spans="1:12" x14ac:dyDescent="0.25">
      <c r="A68" s="158"/>
      <c r="B68" s="155" t="s">
        <v>107</v>
      </c>
      <c r="C68" s="156">
        <v>52605</v>
      </c>
      <c r="D68" s="156">
        <v>9717</v>
      </c>
      <c r="E68" s="156">
        <v>60290</v>
      </c>
      <c r="F68" s="156">
        <v>107519</v>
      </c>
      <c r="G68" s="156">
        <v>77451</v>
      </c>
      <c r="H68" s="156">
        <v>81127</v>
      </c>
      <c r="I68" s="157">
        <f>IFERROR(H68/G68-1,"-")</f>
        <v>4.7462266465249092E-2</v>
      </c>
      <c r="J68" s="156">
        <f t="shared" si="16"/>
        <v>3676</v>
      </c>
      <c r="K68" s="157">
        <f>H68/H$8</f>
        <v>2.6867408591795022E-2</v>
      </c>
      <c r="L68" s="79"/>
    </row>
    <row r="69" spans="1:12" s="56" customFormat="1" x14ac:dyDescent="0.25">
      <c r="A69" s="158"/>
      <c r="B69" s="159" t="s">
        <v>110</v>
      </c>
      <c r="C69" s="160">
        <v>17460</v>
      </c>
      <c r="D69" s="160">
        <v>147</v>
      </c>
      <c r="E69" s="160">
        <v>14615</v>
      </c>
      <c r="F69" s="160">
        <v>33856</v>
      </c>
      <c r="G69" s="160">
        <v>34817</v>
      </c>
      <c r="H69" s="160">
        <v>30761</v>
      </c>
      <c r="I69" s="161">
        <f t="shared" ref="I69:I76" si="17">IFERROR(H69/G69-1,"-")</f>
        <v>-0.11649481575092624</v>
      </c>
      <c r="J69" s="160">
        <f t="shared" si="16"/>
        <v>-4056</v>
      </c>
      <c r="K69" s="161">
        <f t="shared" ref="K69:K76" si="18">H69/H$8</f>
        <v>1.0187340289819748E-2</v>
      </c>
      <c r="L69" s="162"/>
    </row>
    <row r="70" spans="1:12" s="56" customFormat="1" x14ac:dyDescent="0.25">
      <c r="A70" s="158"/>
      <c r="B70" s="159" t="s">
        <v>113</v>
      </c>
      <c r="C70" s="160">
        <v>6651</v>
      </c>
      <c r="D70" s="160">
        <v>1087</v>
      </c>
      <c r="E70" s="160">
        <v>2969</v>
      </c>
      <c r="F70" s="160">
        <v>7290</v>
      </c>
      <c r="G70" s="160">
        <v>8477</v>
      </c>
      <c r="H70" s="160">
        <v>7639</v>
      </c>
      <c r="I70" s="161">
        <f t="shared" si="17"/>
        <v>-9.885572726200309E-2</v>
      </c>
      <c r="J70" s="160">
        <f t="shared" si="16"/>
        <v>-838</v>
      </c>
      <c r="K70" s="161">
        <f t="shared" si="18"/>
        <v>2.5298622435529746E-3</v>
      </c>
      <c r="L70" s="162"/>
    </row>
    <row r="71" spans="1:12" x14ac:dyDescent="0.25">
      <c r="A71" s="158"/>
      <c r="B71" s="159" t="s">
        <v>116</v>
      </c>
      <c r="C71" s="160">
        <v>7382</v>
      </c>
      <c r="D71" s="160">
        <v>227</v>
      </c>
      <c r="E71" s="160">
        <v>7772</v>
      </c>
      <c r="F71" s="160">
        <v>15720</v>
      </c>
      <c r="G71" s="160">
        <v>3290</v>
      </c>
      <c r="H71" s="160">
        <v>4917</v>
      </c>
      <c r="I71" s="161">
        <f t="shared" si="17"/>
        <v>0.49452887537993928</v>
      </c>
      <c r="J71" s="160">
        <f t="shared" si="16"/>
        <v>1627</v>
      </c>
      <c r="K71" s="161">
        <f t="shared" si="18"/>
        <v>1.6283980431404603E-3</v>
      </c>
      <c r="L71" s="79"/>
    </row>
    <row r="72" spans="1:12" x14ac:dyDescent="0.25">
      <c r="A72" s="158"/>
      <c r="B72" s="159" t="s">
        <v>123</v>
      </c>
      <c r="C72" s="160">
        <v>421</v>
      </c>
      <c r="D72" s="160">
        <v>0</v>
      </c>
      <c r="E72" s="160">
        <v>6840</v>
      </c>
      <c r="F72" s="160">
        <v>2857</v>
      </c>
      <c r="G72" s="160">
        <v>3677</v>
      </c>
      <c r="H72" s="160">
        <v>3422</v>
      </c>
      <c r="I72" s="161">
        <f t="shared" si="17"/>
        <v>-6.9350013598041937E-2</v>
      </c>
      <c r="J72" s="160">
        <f t="shared" si="16"/>
        <v>-255</v>
      </c>
      <c r="K72" s="161">
        <f t="shared" si="18"/>
        <v>1.1332882049271212E-3</v>
      </c>
      <c r="L72" s="79"/>
    </row>
    <row r="73" spans="1:12" x14ac:dyDescent="0.25">
      <c r="A73" s="158"/>
      <c r="B73" s="159" t="s">
        <v>119</v>
      </c>
      <c r="C73" s="160">
        <v>777</v>
      </c>
      <c r="D73" s="160">
        <v>4899</v>
      </c>
      <c r="E73" s="160">
        <v>1397</v>
      </c>
      <c r="F73" s="160">
        <v>2004</v>
      </c>
      <c r="G73" s="160">
        <v>1208</v>
      </c>
      <c r="H73" s="160">
        <v>1731</v>
      </c>
      <c r="I73" s="161">
        <f t="shared" si="17"/>
        <v>0.43294701986754958</v>
      </c>
      <c r="J73" s="160">
        <f t="shared" si="16"/>
        <v>523</v>
      </c>
      <c r="K73" s="161">
        <f t="shared" si="18"/>
        <v>5.732676454496922E-4</v>
      </c>
      <c r="L73" s="79"/>
    </row>
    <row r="74" spans="1:12" x14ac:dyDescent="0.25">
      <c r="A74" s="158"/>
      <c r="B74" s="159" t="s">
        <v>128</v>
      </c>
      <c r="C74" s="160">
        <v>2339</v>
      </c>
      <c r="D74" s="160">
        <v>0</v>
      </c>
      <c r="E74" s="160">
        <v>3569</v>
      </c>
      <c r="F74" s="160">
        <v>7297</v>
      </c>
      <c r="G74" s="160">
        <v>1790</v>
      </c>
      <c r="H74" s="160">
        <v>3190</v>
      </c>
      <c r="I74" s="161">
        <f t="shared" si="17"/>
        <v>0.78212290502793302</v>
      </c>
      <c r="J74" s="160">
        <f t="shared" si="16"/>
        <v>1400</v>
      </c>
      <c r="K74" s="161">
        <f t="shared" si="18"/>
        <v>1.0564551062879942E-3</v>
      </c>
      <c r="L74" s="79"/>
    </row>
    <row r="75" spans="1:12" x14ac:dyDescent="0.25">
      <c r="A75" s="158" t="s">
        <v>144</v>
      </c>
      <c r="B75" s="159" t="s">
        <v>131</v>
      </c>
      <c r="C75" s="160">
        <v>1973</v>
      </c>
      <c r="D75" s="160">
        <v>0</v>
      </c>
      <c r="E75" s="160">
        <v>1402</v>
      </c>
      <c r="F75" s="160">
        <v>2617</v>
      </c>
      <c r="G75" s="160">
        <v>2993</v>
      </c>
      <c r="H75" s="160">
        <v>4942</v>
      </c>
      <c r="I75" s="161">
        <f t="shared" si="17"/>
        <v>0.65118610090210494</v>
      </c>
      <c r="J75" s="160">
        <f t="shared" si="16"/>
        <v>1949</v>
      </c>
      <c r="K75" s="161">
        <f t="shared" si="18"/>
        <v>1.6366774718731248E-3</v>
      </c>
      <c r="L75" s="79"/>
    </row>
    <row r="76" spans="1:12" x14ac:dyDescent="0.25">
      <c r="A76" s="158" t="s">
        <v>145</v>
      </c>
      <c r="B76" s="164" t="s">
        <v>145</v>
      </c>
      <c r="C76" s="165">
        <f t="shared" ref="C76:H76" si="19">C68-SUM(C69:C75)</f>
        <v>15602</v>
      </c>
      <c r="D76" s="165">
        <f t="shared" si="19"/>
        <v>3357</v>
      </c>
      <c r="E76" s="165">
        <f t="shared" si="19"/>
        <v>21726</v>
      </c>
      <c r="F76" s="165">
        <f t="shared" si="19"/>
        <v>35878</v>
      </c>
      <c r="G76" s="165">
        <f t="shared" si="19"/>
        <v>21199</v>
      </c>
      <c r="H76" s="165">
        <f t="shared" si="19"/>
        <v>24525</v>
      </c>
      <c r="I76" s="166">
        <f t="shared" si="17"/>
        <v>0.15689419312231712</v>
      </c>
      <c r="J76" s="165">
        <f>H76-G76</f>
        <v>3326</v>
      </c>
      <c r="K76" s="166">
        <f t="shared" si="18"/>
        <v>8.1221195867439058E-3</v>
      </c>
      <c r="L76" s="79"/>
    </row>
    <row r="77" spans="1:12" s="142" customFormat="1" x14ac:dyDescent="0.25">
      <c r="A77" s="158"/>
      <c r="B77" s="151" t="s">
        <v>48</v>
      </c>
      <c r="C77" s="149"/>
      <c r="D77" s="149"/>
      <c r="E77" s="149"/>
      <c r="F77" s="149"/>
      <c r="G77" s="149"/>
      <c r="H77" s="149"/>
      <c r="I77" s="149"/>
      <c r="J77" s="149"/>
      <c r="K77" s="149"/>
    </row>
    <row r="78" spans="1:12" x14ac:dyDescent="0.25">
      <c r="A78" s="158"/>
      <c r="B78" s="152" t="s">
        <v>68</v>
      </c>
      <c r="C78" s="172">
        <v>493497</v>
      </c>
      <c r="D78" s="172">
        <v>29647</v>
      </c>
      <c r="E78" s="172">
        <v>262511</v>
      </c>
      <c r="F78" s="172">
        <v>459644</v>
      </c>
      <c r="G78" s="172">
        <v>482317</v>
      </c>
      <c r="H78" s="172">
        <v>494946</v>
      </c>
      <c r="I78" s="173">
        <f>IFERROR(H78/G78-1,"-")</f>
        <v>2.6184024199851885E-2</v>
      </c>
      <c r="J78" s="172">
        <f>H78-G78</f>
        <v>12629</v>
      </c>
      <c r="K78" s="173">
        <f>H78/H$8</f>
        <v>0.16391480534069519</v>
      </c>
      <c r="L78" s="79"/>
    </row>
    <row r="79" spans="1:12" x14ac:dyDescent="0.25">
      <c r="A79" s="158" t="s">
        <v>96</v>
      </c>
      <c r="B79" s="155" t="s">
        <v>97</v>
      </c>
      <c r="C79" s="156">
        <v>109435</v>
      </c>
      <c r="D79" s="156">
        <v>7417</v>
      </c>
      <c r="E79" s="156">
        <v>60652</v>
      </c>
      <c r="F79" s="156">
        <v>107373</v>
      </c>
      <c r="G79" s="156">
        <v>84180</v>
      </c>
      <c r="H79" s="156">
        <v>87577</v>
      </c>
      <c r="I79" s="157">
        <f>IFERROR(H79/G79-1,"-")</f>
        <v>4.0354003326205756E-2</v>
      </c>
      <c r="J79" s="156">
        <f t="shared" ref="J79:J89" si="20">H79-G79</f>
        <v>3397</v>
      </c>
      <c r="K79" s="157">
        <f>H79/H$8</f>
        <v>2.9003501204822469E-2</v>
      </c>
      <c r="L79" s="79"/>
    </row>
    <row r="80" spans="1:12" x14ac:dyDescent="0.25">
      <c r="A80" s="158" t="s">
        <v>103</v>
      </c>
      <c r="B80" s="159" t="s">
        <v>103</v>
      </c>
      <c r="C80" s="160">
        <v>8959</v>
      </c>
      <c r="D80" s="160">
        <v>3625</v>
      </c>
      <c r="E80" s="160">
        <v>8346</v>
      </c>
      <c r="F80" s="160">
        <v>12994</v>
      </c>
      <c r="G80" s="160">
        <v>7945</v>
      </c>
      <c r="H80" s="160">
        <v>10553</v>
      </c>
      <c r="I80" s="161">
        <f>IFERROR(H80/G80-1,"-")</f>
        <v>0.32825676526117054</v>
      </c>
      <c r="J80" s="160">
        <f t="shared" si="20"/>
        <v>2608</v>
      </c>
      <c r="K80" s="161">
        <f>H80/H$8</f>
        <v>3.4949124566323523E-3</v>
      </c>
      <c r="L80" s="79"/>
    </row>
    <row r="81" spans="1:12" x14ac:dyDescent="0.25">
      <c r="A81" s="158" t="s">
        <v>100</v>
      </c>
      <c r="B81" s="159" t="s">
        <v>100</v>
      </c>
      <c r="C81" s="160">
        <v>100476</v>
      </c>
      <c r="D81" s="160">
        <v>3792</v>
      </c>
      <c r="E81" s="160">
        <v>52306</v>
      </c>
      <c r="F81" s="160">
        <v>94379</v>
      </c>
      <c r="G81" s="160">
        <v>76235</v>
      </c>
      <c r="H81" s="160">
        <v>77024</v>
      </c>
      <c r="I81" s="161">
        <f>IFERROR(H81/G81-1,"-")</f>
        <v>1.0349576965960505E-2</v>
      </c>
      <c r="J81" s="160">
        <f t="shared" si="20"/>
        <v>789</v>
      </c>
      <c r="K81" s="161">
        <f>H81/H$8</f>
        <v>2.5508588748190116E-2</v>
      </c>
      <c r="L81" s="79"/>
    </row>
    <row r="82" spans="1:12" x14ac:dyDescent="0.25">
      <c r="A82" s="158"/>
      <c r="B82" s="155" t="s">
        <v>107</v>
      </c>
      <c r="C82" s="156">
        <v>384062</v>
      </c>
      <c r="D82" s="156">
        <v>22230</v>
      </c>
      <c r="E82" s="156">
        <v>201859</v>
      </c>
      <c r="F82" s="156">
        <v>352271</v>
      </c>
      <c r="G82" s="156">
        <v>398137</v>
      </c>
      <c r="H82" s="156">
        <v>407369</v>
      </c>
      <c r="I82" s="157">
        <f>IFERROR(H82/G82-1,"-")</f>
        <v>2.3187998101156237E-2</v>
      </c>
      <c r="J82" s="156">
        <f t="shared" si="20"/>
        <v>9232</v>
      </c>
      <c r="K82" s="157">
        <f>H82/H$8</f>
        <v>0.13491130413587271</v>
      </c>
      <c r="L82" s="79"/>
    </row>
    <row r="83" spans="1:12" s="56" customFormat="1" x14ac:dyDescent="0.25">
      <c r="A83" s="158"/>
      <c r="B83" s="159" t="s">
        <v>110</v>
      </c>
      <c r="C83" s="160">
        <v>56783</v>
      </c>
      <c r="D83" s="160">
        <v>3948</v>
      </c>
      <c r="E83" s="160">
        <v>21971</v>
      </c>
      <c r="F83" s="160">
        <v>54058</v>
      </c>
      <c r="G83" s="160">
        <v>70667</v>
      </c>
      <c r="H83" s="160">
        <v>69055</v>
      </c>
      <c r="I83" s="161">
        <f t="shared" ref="I83:I90" si="21">IFERROR(H83/G83-1,"-")</f>
        <v>-2.2811213154654952E-2</v>
      </c>
      <c r="J83" s="160">
        <f t="shared" si="20"/>
        <v>-1612</v>
      </c>
      <c r="K83" s="161">
        <f t="shared" ref="K83:K90" si="22">H83/H$8</f>
        <v>2.286943804536597E-2</v>
      </c>
      <c r="L83" s="162"/>
    </row>
    <row r="84" spans="1:12" s="56" customFormat="1" x14ac:dyDescent="0.25">
      <c r="A84" s="158"/>
      <c r="B84" s="159" t="s">
        <v>113</v>
      </c>
      <c r="C84" s="160">
        <v>164737</v>
      </c>
      <c r="D84" s="160">
        <v>8497</v>
      </c>
      <c r="E84" s="160">
        <v>86286</v>
      </c>
      <c r="F84" s="160">
        <v>147240</v>
      </c>
      <c r="G84" s="160">
        <v>155725</v>
      </c>
      <c r="H84" s="160">
        <v>156499</v>
      </c>
      <c r="I84" s="161">
        <f t="shared" si="21"/>
        <v>4.9703002087011505E-3</v>
      </c>
      <c r="J84" s="160">
        <f t="shared" si="20"/>
        <v>774</v>
      </c>
      <c r="K84" s="161">
        <f t="shared" si="22"/>
        <v>5.1828892689330663E-2</v>
      </c>
      <c r="L84" s="162"/>
    </row>
    <row r="85" spans="1:12" x14ac:dyDescent="0.25">
      <c r="A85" s="158"/>
      <c r="B85" s="159" t="s">
        <v>116</v>
      </c>
      <c r="C85" s="160">
        <v>12838</v>
      </c>
      <c r="D85" s="160">
        <v>2725</v>
      </c>
      <c r="E85" s="160">
        <v>9584</v>
      </c>
      <c r="F85" s="160">
        <v>18854</v>
      </c>
      <c r="G85" s="160">
        <v>25326</v>
      </c>
      <c r="H85" s="160">
        <v>28658</v>
      </c>
      <c r="I85" s="161">
        <f t="shared" si="21"/>
        <v>0.13156440022111671</v>
      </c>
      <c r="J85" s="160">
        <f t="shared" si="20"/>
        <v>3332</v>
      </c>
      <c r="K85" s="161">
        <f t="shared" si="22"/>
        <v>9.4908747448280064E-3</v>
      </c>
      <c r="L85" s="79"/>
    </row>
    <row r="86" spans="1:12" x14ac:dyDescent="0.25">
      <c r="A86" s="158"/>
      <c r="B86" s="159" t="s">
        <v>123</v>
      </c>
      <c r="C86" s="160">
        <v>4444</v>
      </c>
      <c r="D86" s="160">
        <v>228</v>
      </c>
      <c r="E86" s="160">
        <v>6256</v>
      </c>
      <c r="F86" s="160">
        <v>6581</v>
      </c>
      <c r="G86" s="160">
        <v>8748</v>
      </c>
      <c r="H86" s="160">
        <v>10873</v>
      </c>
      <c r="I86" s="161">
        <f t="shared" si="21"/>
        <v>0.24291266575217185</v>
      </c>
      <c r="J86" s="160">
        <f t="shared" si="20"/>
        <v>2125</v>
      </c>
      <c r="K86" s="161">
        <f t="shared" si="22"/>
        <v>3.6008891444104583E-3</v>
      </c>
      <c r="L86" s="79"/>
    </row>
    <row r="87" spans="1:12" x14ac:dyDescent="0.25">
      <c r="A87" s="158"/>
      <c r="B87" s="159" t="s">
        <v>119</v>
      </c>
      <c r="C87" s="160">
        <v>2894</v>
      </c>
      <c r="D87" s="160">
        <v>241</v>
      </c>
      <c r="E87" s="160">
        <v>3071</v>
      </c>
      <c r="F87" s="160">
        <v>3587</v>
      </c>
      <c r="G87" s="160">
        <v>3593</v>
      </c>
      <c r="H87" s="160">
        <v>5043</v>
      </c>
      <c r="I87" s="161">
        <f t="shared" si="21"/>
        <v>0.40356248260506544</v>
      </c>
      <c r="J87" s="160">
        <f t="shared" si="20"/>
        <v>1450</v>
      </c>
      <c r="K87" s="161">
        <f t="shared" si="22"/>
        <v>1.6701263639530893E-3</v>
      </c>
      <c r="L87" s="79"/>
    </row>
    <row r="88" spans="1:12" x14ac:dyDescent="0.25">
      <c r="A88" s="158"/>
      <c r="B88" s="159" t="s">
        <v>128</v>
      </c>
      <c r="C88" s="160">
        <v>12677</v>
      </c>
      <c r="D88" s="160">
        <v>191</v>
      </c>
      <c r="E88" s="160">
        <v>8499</v>
      </c>
      <c r="F88" s="160">
        <v>14185</v>
      </c>
      <c r="G88" s="160">
        <v>11905</v>
      </c>
      <c r="H88" s="160">
        <v>11922</v>
      </c>
      <c r="I88" s="161">
        <f t="shared" si="21"/>
        <v>1.427971440571163E-3</v>
      </c>
      <c r="J88" s="160">
        <f t="shared" si="20"/>
        <v>17</v>
      </c>
      <c r="K88" s="161">
        <f t="shared" si="22"/>
        <v>3.948293974033062E-3</v>
      </c>
      <c r="L88" s="79"/>
    </row>
    <row r="89" spans="1:12" x14ac:dyDescent="0.25">
      <c r="A89" s="158" t="s">
        <v>144</v>
      </c>
      <c r="B89" s="159" t="s">
        <v>131</v>
      </c>
      <c r="C89" s="160">
        <v>22962</v>
      </c>
      <c r="D89" s="160">
        <v>414</v>
      </c>
      <c r="E89" s="160">
        <v>8088</v>
      </c>
      <c r="F89" s="160">
        <v>14056</v>
      </c>
      <c r="G89" s="160">
        <v>15423</v>
      </c>
      <c r="H89" s="160">
        <v>14766</v>
      </c>
      <c r="I89" s="161">
        <f t="shared" si="21"/>
        <v>-4.2598716203073317E-2</v>
      </c>
      <c r="J89" s="160">
        <f t="shared" si="20"/>
        <v>-657</v>
      </c>
      <c r="K89" s="161">
        <f t="shared" si="22"/>
        <v>4.8901617866609791E-3</v>
      </c>
      <c r="L89" s="79"/>
    </row>
    <row r="90" spans="1:12" x14ac:dyDescent="0.25">
      <c r="A90" s="158" t="s">
        <v>145</v>
      </c>
      <c r="B90" s="164" t="s">
        <v>145</v>
      </c>
      <c r="C90" s="165">
        <f t="shared" ref="C90:H90" si="23">C82-SUM(C83:C89)</f>
        <v>106727</v>
      </c>
      <c r="D90" s="165">
        <f t="shared" si="23"/>
        <v>5986</v>
      </c>
      <c r="E90" s="165">
        <f t="shared" si="23"/>
        <v>58104</v>
      </c>
      <c r="F90" s="165">
        <f t="shared" si="23"/>
        <v>93710</v>
      </c>
      <c r="G90" s="165">
        <f t="shared" si="23"/>
        <v>106750</v>
      </c>
      <c r="H90" s="165">
        <f t="shared" si="23"/>
        <v>110553</v>
      </c>
      <c r="I90" s="166">
        <f t="shared" si="21"/>
        <v>3.5625292740046888E-2</v>
      </c>
      <c r="J90" s="165">
        <f>H90-G90</f>
        <v>3803</v>
      </c>
      <c r="K90" s="166">
        <f t="shared" si="22"/>
        <v>3.6612627387290479E-2</v>
      </c>
      <c r="L90" s="79"/>
    </row>
    <row r="91" spans="1:12" s="142" customFormat="1" x14ac:dyDescent="0.25">
      <c r="A91" s="158"/>
      <c r="B91" s="151" t="s">
        <v>49</v>
      </c>
      <c r="C91" s="149"/>
      <c r="D91" s="149"/>
      <c r="E91" s="149"/>
      <c r="F91" s="149"/>
      <c r="G91" s="149"/>
      <c r="H91" s="149"/>
      <c r="I91" s="149"/>
      <c r="J91" s="149"/>
      <c r="K91" s="149"/>
    </row>
    <row r="92" spans="1:12" x14ac:dyDescent="0.25">
      <c r="A92" s="158"/>
      <c r="B92" s="152" t="s">
        <v>68</v>
      </c>
      <c r="C92" s="172">
        <v>13603</v>
      </c>
      <c r="D92" s="172">
        <v>2763</v>
      </c>
      <c r="E92" s="172">
        <v>11400</v>
      </c>
      <c r="F92" s="172">
        <v>14353</v>
      </c>
      <c r="G92" s="172">
        <v>14581</v>
      </c>
      <c r="H92" s="172">
        <v>14255</v>
      </c>
      <c r="I92" s="173">
        <f>IFERROR(H92/G92-1,"-")</f>
        <v>-2.2357862972361309E-2</v>
      </c>
      <c r="J92" s="172">
        <f>H92-G92</f>
        <v>-326</v>
      </c>
      <c r="K92" s="173">
        <f>H92/H$8</f>
        <v>4.7209302633653165E-3</v>
      </c>
      <c r="L92" s="79"/>
    </row>
    <row r="93" spans="1:12" x14ac:dyDescent="0.25">
      <c r="A93" s="158" t="s">
        <v>96</v>
      </c>
      <c r="B93" s="155" t="s">
        <v>97</v>
      </c>
      <c r="C93" s="156">
        <v>5825</v>
      </c>
      <c r="D93" s="156">
        <v>1115</v>
      </c>
      <c r="E93" s="156">
        <v>4881</v>
      </c>
      <c r="F93" s="156">
        <v>5640</v>
      </c>
      <c r="G93" s="156">
        <v>3830</v>
      </c>
      <c r="H93" s="156">
        <v>4817</v>
      </c>
      <c r="I93" s="157">
        <f>IFERROR(H93/G93-1,"-")</f>
        <v>0.25770234986945173</v>
      </c>
      <c r="J93" s="156">
        <f t="shared" ref="J93:J103" si="24">H93-G93</f>
        <v>987</v>
      </c>
      <c r="K93" s="157">
        <f>H93/H$8</f>
        <v>1.5952803282098021E-3</v>
      </c>
      <c r="L93" s="79"/>
    </row>
    <row r="94" spans="1:12" x14ac:dyDescent="0.25">
      <c r="A94" s="158" t="s">
        <v>103</v>
      </c>
      <c r="B94" s="159" t="s">
        <v>103</v>
      </c>
      <c r="C94" s="160">
        <v>2841</v>
      </c>
      <c r="D94" s="160">
        <v>543</v>
      </c>
      <c r="E94" s="160">
        <v>2071</v>
      </c>
      <c r="F94" s="160">
        <v>2249</v>
      </c>
      <c r="G94" s="160">
        <v>1215</v>
      </c>
      <c r="H94" s="160">
        <v>1366</v>
      </c>
      <c r="I94" s="161">
        <f>IFERROR(H94/G94-1,"-")</f>
        <v>0.12427983539094645</v>
      </c>
      <c r="J94" s="160">
        <f t="shared" si="24"/>
        <v>151</v>
      </c>
      <c r="K94" s="161">
        <f>H94/H$8</f>
        <v>4.5238798595279001E-4</v>
      </c>
      <c r="L94" s="79"/>
    </row>
    <row r="95" spans="1:12" x14ac:dyDescent="0.25">
      <c r="A95" s="158" t="s">
        <v>100</v>
      </c>
      <c r="B95" s="159" t="s">
        <v>100</v>
      </c>
      <c r="C95" s="160">
        <v>2984</v>
      </c>
      <c r="D95" s="160">
        <v>572</v>
      </c>
      <c r="E95" s="160">
        <v>2810</v>
      </c>
      <c r="F95" s="160">
        <v>3391</v>
      </c>
      <c r="G95" s="160">
        <v>2615</v>
      </c>
      <c r="H95" s="160">
        <v>3451</v>
      </c>
      <c r="I95" s="161">
        <f>IFERROR(H95/G95-1,"-")</f>
        <v>0.31969407265774374</v>
      </c>
      <c r="J95" s="160">
        <f t="shared" si="24"/>
        <v>836</v>
      </c>
      <c r="K95" s="161">
        <f>H95/H$8</f>
        <v>1.142892342257012E-3</v>
      </c>
      <c r="L95" s="79"/>
    </row>
    <row r="96" spans="1:12" x14ac:dyDescent="0.25">
      <c r="A96" s="158"/>
      <c r="B96" s="155" t="s">
        <v>107</v>
      </c>
      <c r="C96" s="156">
        <v>7778</v>
      </c>
      <c r="D96" s="156">
        <v>1648</v>
      </c>
      <c r="E96" s="156">
        <v>6519</v>
      </c>
      <c r="F96" s="156">
        <v>8713</v>
      </c>
      <c r="G96" s="156">
        <v>10751</v>
      </c>
      <c r="H96" s="156">
        <v>9438</v>
      </c>
      <c r="I96" s="157">
        <f>IFERROR(H96/G96-1,"-")</f>
        <v>-0.12212817412333732</v>
      </c>
      <c r="J96" s="156">
        <f t="shared" si="24"/>
        <v>-1313</v>
      </c>
      <c r="K96" s="157">
        <f>H96/H$8</f>
        <v>3.1256499351555141E-3</v>
      </c>
      <c r="L96" s="79"/>
    </row>
    <row r="97" spans="1:12" s="56" customFormat="1" x14ac:dyDescent="0.25">
      <c r="A97" s="158"/>
      <c r="B97" s="159" t="s">
        <v>110</v>
      </c>
      <c r="C97" s="160">
        <v>1433</v>
      </c>
      <c r="D97" s="160">
        <v>40</v>
      </c>
      <c r="E97" s="160">
        <v>1082</v>
      </c>
      <c r="F97" s="160">
        <v>1714</v>
      </c>
      <c r="G97" s="160">
        <v>1480</v>
      </c>
      <c r="H97" s="160">
        <v>1352</v>
      </c>
      <c r="I97" s="161">
        <f t="shared" ref="I97:I104" si="25">IFERROR(H97/G97-1,"-")</f>
        <v>-8.6486486486486491E-2</v>
      </c>
      <c r="J97" s="160">
        <f t="shared" si="24"/>
        <v>-128</v>
      </c>
      <c r="K97" s="161">
        <f t="shared" ref="K97:K104" si="26">H97/H$8</f>
        <v>4.4775150586249792E-4</v>
      </c>
      <c r="L97" s="162"/>
    </row>
    <row r="98" spans="1:12" s="56" customFormat="1" x14ac:dyDescent="0.25">
      <c r="A98" s="158"/>
      <c r="B98" s="159" t="s">
        <v>113</v>
      </c>
      <c r="C98" s="160">
        <v>2551</v>
      </c>
      <c r="D98" s="160">
        <v>513</v>
      </c>
      <c r="E98" s="160">
        <v>1768</v>
      </c>
      <c r="F98" s="160">
        <v>2687</v>
      </c>
      <c r="G98" s="160">
        <v>3551</v>
      </c>
      <c r="H98" s="160">
        <v>2661</v>
      </c>
      <c r="I98" s="161">
        <f t="shared" si="25"/>
        <v>-0.25063362433117431</v>
      </c>
      <c r="J98" s="160">
        <f t="shared" si="24"/>
        <v>-890</v>
      </c>
      <c r="K98" s="161">
        <f t="shared" si="26"/>
        <v>8.8126239430481282E-4</v>
      </c>
      <c r="L98" s="162"/>
    </row>
    <row r="99" spans="1:12" x14ac:dyDescent="0.25">
      <c r="A99" s="158"/>
      <c r="B99" s="159" t="s">
        <v>116</v>
      </c>
      <c r="C99" s="160">
        <v>944</v>
      </c>
      <c r="D99" s="160">
        <v>372</v>
      </c>
      <c r="E99" s="160">
        <v>771</v>
      </c>
      <c r="F99" s="160">
        <v>1006</v>
      </c>
      <c r="G99" s="160">
        <v>991</v>
      </c>
      <c r="H99" s="160">
        <v>1041</v>
      </c>
      <c r="I99" s="161">
        <f t="shared" si="25"/>
        <v>5.045408678102925E-2</v>
      </c>
      <c r="J99" s="160">
        <f t="shared" si="24"/>
        <v>50</v>
      </c>
      <c r="K99" s="161">
        <f t="shared" si="26"/>
        <v>3.4475541242815112E-4</v>
      </c>
      <c r="L99" s="79"/>
    </row>
    <row r="100" spans="1:12" x14ac:dyDescent="0.25">
      <c r="A100" s="158"/>
      <c r="B100" s="159" t="s">
        <v>123</v>
      </c>
      <c r="C100" s="160">
        <v>207</v>
      </c>
      <c r="D100" s="160">
        <v>8</v>
      </c>
      <c r="E100" s="160">
        <v>500</v>
      </c>
      <c r="F100" s="160">
        <v>587</v>
      </c>
      <c r="G100" s="160">
        <v>618</v>
      </c>
      <c r="H100" s="160">
        <v>486</v>
      </c>
      <c r="I100" s="161">
        <f t="shared" si="25"/>
        <v>-0.21359223300970875</v>
      </c>
      <c r="J100" s="160">
        <f t="shared" si="24"/>
        <v>-132</v>
      </c>
      <c r="K100" s="161">
        <f t="shared" si="26"/>
        <v>1.609520945629985E-4</v>
      </c>
      <c r="L100" s="79"/>
    </row>
    <row r="101" spans="1:12" x14ac:dyDescent="0.25">
      <c r="A101" s="158"/>
      <c r="B101" s="159" t="s">
        <v>119</v>
      </c>
      <c r="C101" s="160">
        <v>171</v>
      </c>
      <c r="D101" s="160">
        <v>81</v>
      </c>
      <c r="E101" s="160">
        <v>235</v>
      </c>
      <c r="F101" s="160">
        <v>204</v>
      </c>
      <c r="G101" s="160">
        <v>391</v>
      </c>
      <c r="H101" s="160">
        <v>363</v>
      </c>
      <c r="I101" s="161">
        <f t="shared" si="25"/>
        <v>-7.1611253196930957E-2</v>
      </c>
      <c r="J101" s="160">
        <f t="shared" si="24"/>
        <v>-28</v>
      </c>
      <c r="K101" s="161">
        <f t="shared" si="26"/>
        <v>1.2021730519828901E-4</v>
      </c>
      <c r="L101" s="79"/>
    </row>
    <row r="102" spans="1:12" x14ac:dyDescent="0.25">
      <c r="A102" s="158"/>
      <c r="B102" s="159" t="s">
        <v>128</v>
      </c>
      <c r="C102" s="160">
        <v>324</v>
      </c>
      <c r="D102" s="160">
        <v>5</v>
      </c>
      <c r="E102" s="160">
        <v>202</v>
      </c>
      <c r="F102" s="160">
        <v>130</v>
      </c>
      <c r="G102" s="160">
        <v>167</v>
      </c>
      <c r="H102" s="160">
        <v>68</v>
      </c>
      <c r="I102" s="161">
        <f t="shared" si="25"/>
        <v>-0.59281437125748504</v>
      </c>
      <c r="J102" s="160">
        <f t="shared" si="24"/>
        <v>-99</v>
      </c>
      <c r="K102" s="161">
        <f t="shared" si="26"/>
        <v>2.2520046152847526E-5</v>
      </c>
      <c r="L102" s="79"/>
    </row>
    <row r="103" spans="1:12" x14ac:dyDescent="0.25">
      <c r="A103" s="158" t="s">
        <v>144</v>
      </c>
      <c r="B103" s="159" t="s">
        <v>131</v>
      </c>
      <c r="C103" s="160">
        <v>93</v>
      </c>
      <c r="D103" s="160">
        <v>23</v>
      </c>
      <c r="E103" s="160">
        <v>107</v>
      </c>
      <c r="F103" s="160">
        <v>236</v>
      </c>
      <c r="G103" s="160">
        <v>448</v>
      </c>
      <c r="H103" s="160">
        <v>203</v>
      </c>
      <c r="I103" s="161">
        <f t="shared" si="25"/>
        <v>-0.546875</v>
      </c>
      <c r="J103" s="160">
        <f t="shared" si="24"/>
        <v>-245</v>
      </c>
      <c r="K103" s="161">
        <f t="shared" si="26"/>
        <v>6.7228961309236004E-5</v>
      </c>
      <c r="L103" s="79"/>
    </row>
    <row r="104" spans="1:12" x14ac:dyDescent="0.25">
      <c r="A104" s="158" t="s">
        <v>145</v>
      </c>
      <c r="B104" s="164" t="s">
        <v>145</v>
      </c>
      <c r="C104" s="165">
        <f t="shared" ref="C104:H104" si="27">C96-SUM(C97:C103)</f>
        <v>2055</v>
      </c>
      <c r="D104" s="165">
        <f t="shared" si="27"/>
        <v>606</v>
      </c>
      <c r="E104" s="165">
        <f t="shared" si="27"/>
        <v>1854</v>
      </c>
      <c r="F104" s="165">
        <f t="shared" si="27"/>
        <v>2149</v>
      </c>
      <c r="G104" s="165">
        <f t="shared" si="27"/>
        <v>3105</v>
      </c>
      <c r="H104" s="165">
        <f t="shared" si="27"/>
        <v>3264</v>
      </c>
      <c r="I104" s="166">
        <f t="shared" si="25"/>
        <v>5.1207729468599084E-2</v>
      </c>
      <c r="J104" s="165">
        <f>H104-G104</f>
        <v>159</v>
      </c>
      <c r="K104" s="166">
        <f t="shared" si="26"/>
        <v>1.0809622153366814E-3</v>
      </c>
      <c r="L104" s="79"/>
    </row>
    <row r="105" spans="1:12" s="142" customFormat="1" x14ac:dyDescent="0.25">
      <c r="A105" s="158"/>
      <c r="B105" s="151" t="s">
        <v>50</v>
      </c>
      <c r="C105" s="149"/>
      <c r="D105" s="149"/>
      <c r="E105" s="149"/>
      <c r="F105" s="149"/>
      <c r="G105" s="149"/>
      <c r="H105" s="149"/>
      <c r="I105" s="149"/>
      <c r="J105" s="149"/>
      <c r="K105" s="149"/>
    </row>
    <row r="106" spans="1:12" x14ac:dyDescent="0.25">
      <c r="A106" s="158"/>
      <c r="B106" s="152" t="s">
        <v>68</v>
      </c>
      <c r="C106" s="172">
        <v>103867</v>
      </c>
      <c r="D106" s="172">
        <v>18472</v>
      </c>
      <c r="E106" s="172">
        <v>95884</v>
      </c>
      <c r="F106" s="172">
        <v>98876</v>
      </c>
      <c r="G106" s="172">
        <v>114993</v>
      </c>
      <c r="H106" s="172">
        <v>115159</v>
      </c>
      <c r="I106" s="173">
        <f>IFERROR(H106/G106-1,"-")</f>
        <v>1.443566130112206E-3</v>
      </c>
      <c r="J106" s="172">
        <f>H106-G106</f>
        <v>166</v>
      </c>
      <c r="K106" s="173">
        <f>H106/H$8</f>
        <v>3.8138029336996594E-2</v>
      </c>
      <c r="L106" s="79"/>
    </row>
    <row r="107" spans="1:12" x14ac:dyDescent="0.25">
      <c r="A107" s="158" t="s">
        <v>96</v>
      </c>
      <c r="B107" s="155" t="s">
        <v>97</v>
      </c>
      <c r="C107" s="156">
        <v>20862</v>
      </c>
      <c r="D107" s="156">
        <v>1702</v>
      </c>
      <c r="E107" s="156">
        <v>11560</v>
      </c>
      <c r="F107" s="156">
        <v>13570</v>
      </c>
      <c r="G107" s="156">
        <v>13404</v>
      </c>
      <c r="H107" s="156">
        <v>13521</v>
      </c>
      <c r="I107" s="157">
        <f>IFERROR(H107/G107-1,"-")</f>
        <v>8.728737690241628E-3</v>
      </c>
      <c r="J107" s="156">
        <f t="shared" ref="J107:J117" si="28">H107-G107</f>
        <v>117</v>
      </c>
      <c r="K107" s="157">
        <f>H107/H$8</f>
        <v>4.4778462357742852E-3</v>
      </c>
      <c r="L107" s="79"/>
    </row>
    <row r="108" spans="1:12" x14ac:dyDescent="0.25">
      <c r="A108" s="158" t="s">
        <v>103</v>
      </c>
      <c r="B108" s="159" t="s">
        <v>103</v>
      </c>
      <c r="C108" s="160">
        <v>1028</v>
      </c>
      <c r="D108" s="160">
        <v>1347</v>
      </c>
      <c r="E108" s="160">
        <v>5530</v>
      </c>
      <c r="F108" s="160">
        <v>3124</v>
      </c>
      <c r="G108" s="160">
        <v>2305</v>
      </c>
      <c r="H108" s="160">
        <v>3931</v>
      </c>
      <c r="I108" s="161">
        <f>IFERROR(H108/G108-1,"-")</f>
        <v>0.70542299349240789</v>
      </c>
      <c r="J108" s="160">
        <f t="shared" si="28"/>
        <v>1626</v>
      </c>
      <c r="K108" s="161">
        <f>H108/H$8</f>
        <v>1.3018573739241709E-3</v>
      </c>
      <c r="L108" s="79"/>
    </row>
    <row r="109" spans="1:12" x14ac:dyDescent="0.25">
      <c r="A109" s="158" t="s">
        <v>100</v>
      </c>
      <c r="B109" s="159" t="s">
        <v>100</v>
      </c>
      <c r="C109" s="160">
        <v>19834</v>
      </c>
      <c r="D109" s="160">
        <v>355</v>
      </c>
      <c r="E109" s="160">
        <v>6030</v>
      </c>
      <c r="F109" s="160">
        <v>10446</v>
      </c>
      <c r="G109" s="160">
        <v>11099</v>
      </c>
      <c r="H109" s="160">
        <v>9590</v>
      </c>
      <c r="I109" s="161">
        <f>IFERROR(H109/G109-1,"-")</f>
        <v>-0.1359581944319308</v>
      </c>
      <c r="J109" s="160">
        <f t="shared" si="28"/>
        <v>-1509</v>
      </c>
      <c r="K109" s="161">
        <f>H109/H$8</f>
        <v>3.1759888618501145E-3</v>
      </c>
      <c r="L109" s="79"/>
    </row>
    <row r="110" spans="1:12" x14ac:dyDescent="0.25">
      <c r="A110" s="158"/>
      <c r="B110" s="155" t="s">
        <v>107</v>
      </c>
      <c r="C110" s="156">
        <v>83005</v>
      </c>
      <c r="D110" s="156">
        <v>16770</v>
      </c>
      <c r="E110" s="156">
        <v>84324</v>
      </c>
      <c r="F110" s="156">
        <v>85306</v>
      </c>
      <c r="G110" s="156">
        <v>101589</v>
      </c>
      <c r="H110" s="156">
        <v>101638</v>
      </c>
      <c r="I110" s="157">
        <f>IFERROR(H110/G110-1,"-")</f>
        <v>4.8233568595024146E-4</v>
      </c>
      <c r="J110" s="156">
        <f t="shared" si="28"/>
        <v>49</v>
      </c>
      <c r="K110" s="157">
        <f>H110/H$8</f>
        <v>3.3660183101222312E-2</v>
      </c>
      <c r="L110" s="79"/>
    </row>
    <row r="111" spans="1:12" s="56" customFormat="1" x14ac:dyDescent="0.25">
      <c r="A111" s="158"/>
      <c r="B111" s="159" t="s">
        <v>110</v>
      </c>
      <c r="C111" s="160">
        <v>42263</v>
      </c>
      <c r="D111" s="160">
        <v>14353</v>
      </c>
      <c r="E111" s="160">
        <v>50977</v>
      </c>
      <c r="F111" s="160">
        <v>48434</v>
      </c>
      <c r="G111" s="160">
        <v>58730</v>
      </c>
      <c r="H111" s="160">
        <v>52009</v>
      </c>
      <c r="I111" s="161">
        <f t="shared" ref="I111:I118" si="29">IFERROR(H111/G111-1,"-")</f>
        <v>-0.11443895794312953</v>
      </c>
      <c r="J111" s="160">
        <f t="shared" si="28"/>
        <v>-6721</v>
      </c>
      <c r="K111" s="161">
        <f t="shared" ref="K111:K118" si="30">H111/H$8</f>
        <v>1.7224192358285987E-2</v>
      </c>
      <c r="L111" s="162"/>
    </row>
    <row r="112" spans="1:12" s="56" customFormat="1" x14ac:dyDescent="0.25">
      <c r="A112" s="158"/>
      <c r="B112" s="159" t="s">
        <v>113</v>
      </c>
      <c r="C112" s="160">
        <v>8543</v>
      </c>
      <c r="D112" s="160">
        <v>1170</v>
      </c>
      <c r="E112" s="160">
        <v>4976</v>
      </c>
      <c r="F112" s="160">
        <v>4993</v>
      </c>
      <c r="G112" s="160">
        <v>5093</v>
      </c>
      <c r="H112" s="160">
        <v>7459</v>
      </c>
      <c r="I112" s="161">
        <f t="shared" si="29"/>
        <v>0.46455919890045161</v>
      </c>
      <c r="J112" s="160">
        <f t="shared" si="28"/>
        <v>2366</v>
      </c>
      <c r="K112" s="161">
        <f t="shared" si="30"/>
        <v>2.47025035667779E-3</v>
      </c>
      <c r="L112" s="162"/>
    </row>
    <row r="113" spans="1:12" x14ac:dyDescent="0.25">
      <c r="A113" s="158"/>
      <c r="B113" s="159" t="s">
        <v>116</v>
      </c>
      <c r="C113" s="160">
        <v>3070</v>
      </c>
      <c r="D113" s="160">
        <v>534</v>
      </c>
      <c r="E113" s="160">
        <v>3457</v>
      </c>
      <c r="F113" s="160">
        <v>4073</v>
      </c>
      <c r="G113" s="160">
        <v>4322</v>
      </c>
      <c r="H113" s="160">
        <v>6767</v>
      </c>
      <c r="I113" s="161">
        <f t="shared" si="29"/>
        <v>0.56571031929662197</v>
      </c>
      <c r="J113" s="160">
        <f t="shared" si="28"/>
        <v>2445</v>
      </c>
      <c r="K113" s="161">
        <f t="shared" si="30"/>
        <v>2.2410757693576357E-3</v>
      </c>
      <c r="L113" s="79"/>
    </row>
    <row r="114" spans="1:12" x14ac:dyDescent="0.25">
      <c r="A114" s="158"/>
      <c r="B114" s="159" t="s">
        <v>123</v>
      </c>
      <c r="C114" s="160">
        <v>2150</v>
      </c>
      <c r="D114" s="160">
        <v>0</v>
      </c>
      <c r="E114" s="160">
        <v>4353</v>
      </c>
      <c r="F114" s="160">
        <v>2835</v>
      </c>
      <c r="G114" s="160">
        <v>3216</v>
      </c>
      <c r="H114" s="160">
        <v>3126</v>
      </c>
      <c r="I114" s="161">
        <f t="shared" si="29"/>
        <v>-2.7985074626865725E-2</v>
      </c>
      <c r="J114" s="160">
        <f t="shared" si="28"/>
        <v>-90</v>
      </c>
      <c r="K114" s="161">
        <f t="shared" si="30"/>
        <v>1.0352597687323731E-3</v>
      </c>
      <c r="L114" s="79"/>
    </row>
    <row r="115" spans="1:12" x14ac:dyDescent="0.25">
      <c r="A115" s="158"/>
      <c r="B115" s="159" t="s">
        <v>119</v>
      </c>
      <c r="C115" s="160">
        <v>2047</v>
      </c>
      <c r="D115" s="160">
        <v>24</v>
      </c>
      <c r="E115" s="160">
        <v>3777</v>
      </c>
      <c r="F115" s="160">
        <v>3304</v>
      </c>
      <c r="G115" s="160">
        <v>3117</v>
      </c>
      <c r="H115" s="160">
        <v>2934</v>
      </c>
      <c r="I115" s="161">
        <f t="shared" si="29"/>
        <v>-5.8710298363811364E-2</v>
      </c>
      <c r="J115" s="160">
        <f t="shared" si="28"/>
        <v>-183</v>
      </c>
      <c r="K115" s="161">
        <f t="shared" si="30"/>
        <v>9.7167375606550951E-4</v>
      </c>
      <c r="L115" s="79"/>
    </row>
    <row r="116" spans="1:12" x14ac:dyDescent="0.25">
      <c r="A116" s="158"/>
      <c r="B116" s="159" t="s">
        <v>128</v>
      </c>
      <c r="C116" s="160">
        <v>854</v>
      </c>
      <c r="D116" s="160">
        <v>0</v>
      </c>
      <c r="E116" s="160">
        <v>804</v>
      </c>
      <c r="F116" s="160">
        <v>1171</v>
      </c>
      <c r="G116" s="160">
        <v>2119</v>
      </c>
      <c r="H116" s="160">
        <v>1241</v>
      </c>
      <c r="I116" s="161">
        <f t="shared" si="29"/>
        <v>-0.41434638980651251</v>
      </c>
      <c r="J116" s="160">
        <f t="shared" si="28"/>
        <v>-878</v>
      </c>
      <c r="K116" s="161">
        <f t="shared" si="30"/>
        <v>4.1099084228946736E-4</v>
      </c>
      <c r="L116" s="79"/>
    </row>
    <row r="117" spans="1:12" x14ac:dyDescent="0.25">
      <c r="A117" s="158" t="s">
        <v>144</v>
      </c>
      <c r="B117" s="159" t="s">
        <v>131</v>
      </c>
      <c r="C117" s="160">
        <v>3077</v>
      </c>
      <c r="D117" s="160">
        <v>0</v>
      </c>
      <c r="E117" s="160">
        <v>1330</v>
      </c>
      <c r="F117" s="160">
        <v>1883</v>
      </c>
      <c r="G117" s="160">
        <v>1931</v>
      </c>
      <c r="H117" s="160">
        <v>1221</v>
      </c>
      <c r="I117" s="161">
        <f t="shared" si="29"/>
        <v>-0.36768513723459351</v>
      </c>
      <c r="J117" s="160">
        <f t="shared" si="28"/>
        <v>-710</v>
      </c>
      <c r="K117" s="161">
        <f t="shared" si="30"/>
        <v>4.0436729930333574E-4</v>
      </c>
      <c r="L117" s="79"/>
    </row>
    <row r="118" spans="1:12" x14ac:dyDescent="0.25">
      <c r="A118" s="158" t="s">
        <v>145</v>
      </c>
      <c r="B118" s="164" t="s">
        <v>145</v>
      </c>
      <c r="C118" s="165">
        <f t="shared" ref="C118:H118" si="31">C110-SUM(C111:C117)</f>
        <v>21001</v>
      </c>
      <c r="D118" s="165">
        <f t="shared" si="31"/>
        <v>689</v>
      </c>
      <c r="E118" s="165">
        <f t="shared" si="31"/>
        <v>14650</v>
      </c>
      <c r="F118" s="165">
        <f t="shared" si="31"/>
        <v>18613</v>
      </c>
      <c r="G118" s="165">
        <f t="shared" si="31"/>
        <v>23061</v>
      </c>
      <c r="H118" s="165">
        <f t="shared" si="31"/>
        <v>26881</v>
      </c>
      <c r="I118" s="166">
        <f t="shared" si="29"/>
        <v>0.16564763019816997</v>
      </c>
      <c r="J118" s="165">
        <f>H118-G118</f>
        <v>3820</v>
      </c>
      <c r="K118" s="166">
        <f t="shared" si="30"/>
        <v>8.9023729505102109E-3</v>
      </c>
      <c r="L118" s="79"/>
    </row>
    <row r="119" spans="1:12" s="142" customFormat="1" x14ac:dyDescent="0.25">
      <c r="A119" s="158"/>
      <c r="B119" s="151" t="s">
        <v>51</v>
      </c>
      <c r="C119" s="149"/>
      <c r="D119" s="149"/>
      <c r="E119" s="149"/>
      <c r="F119" s="149"/>
      <c r="G119" s="149"/>
      <c r="H119" s="149"/>
      <c r="I119" s="149"/>
      <c r="J119" s="149"/>
      <c r="K119" s="149"/>
    </row>
    <row r="120" spans="1:12" x14ac:dyDescent="0.25">
      <c r="A120" s="158"/>
      <c r="B120" s="152" t="s">
        <v>68</v>
      </c>
      <c r="C120" s="172">
        <v>46163</v>
      </c>
      <c r="D120" s="172">
        <v>9068</v>
      </c>
      <c r="E120" s="172">
        <v>40065</v>
      </c>
      <c r="F120" s="172">
        <v>59578</v>
      </c>
      <c r="G120" s="172">
        <v>62651</v>
      </c>
      <c r="H120" s="172">
        <v>57077</v>
      </c>
      <c r="I120" s="173">
        <f>IFERROR(H120/G120-1,"-")</f>
        <v>-8.8969050773331615E-2</v>
      </c>
      <c r="J120" s="172">
        <f>H120-G120</f>
        <v>-5574</v>
      </c>
      <c r="K120" s="173">
        <f>H120/H$8</f>
        <v>1.8902598150971742E-2</v>
      </c>
      <c r="L120" s="79"/>
    </row>
    <row r="121" spans="1:12" x14ac:dyDescent="0.25">
      <c r="A121" s="158" t="s">
        <v>96</v>
      </c>
      <c r="B121" s="155" t="s">
        <v>97</v>
      </c>
      <c r="C121" s="156">
        <v>18094</v>
      </c>
      <c r="D121" s="156">
        <v>4627</v>
      </c>
      <c r="E121" s="156">
        <v>15015</v>
      </c>
      <c r="F121" s="156">
        <v>21636</v>
      </c>
      <c r="G121" s="156">
        <v>25181</v>
      </c>
      <c r="H121" s="156">
        <v>23120</v>
      </c>
      <c r="I121" s="157">
        <f>IFERROR(H121/G121-1,"-")</f>
        <v>-8.1847424645566047E-2</v>
      </c>
      <c r="J121" s="156">
        <f t="shared" ref="J121:J131" si="32">H121-G121</f>
        <v>-2061</v>
      </c>
      <c r="K121" s="157">
        <f>H121/H$8</f>
        <v>7.656815691968159E-3</v>
      </c>
      <c r="L121" s="79"/>
    </row>
    <row r="122" spans="1:12" x14ac:dyDescent="0.25">
      <c r="A122" s="158" t="s">
        <v>103</v>
      </c>
      <c r="B122" s="159" t="s">
        <v>103</v>
      </c>
      <c r="C122" s="160">
        <v>8601</v>
      </c>
      <c r="D122" s="160">
        <v>1706</v>
      </c>
      <c r="E122" s="160">
        <v>5493</v>
      </c>
      <c r="F122" s="160">
        <v>9852</v>
      </c>
      <c r="G122" s="160">
        <v>10259</v>
      </c>
      <c r="H122" s="160">
        <v>8258</v>
      </c>
      <c r="I122" s="161">
        <f>IFERROR(H122/G122-1,"-")</f>
        <v>-0.19504825031679496</v>
      </c>
      <c r="J122" s="160">
        <f t="shared" si="32"/>
        <v>-2001</v>
      </c>
      <c r="K122" s="161">
        <f>H122/H$8</f>
        <v>2.7348608989737483E-3</v>
      </c>
      <c r="L122" s="79"/>
    </row>
    <row r="123" spans="1:12" x14ac:dyDescent="0.25">
      <c r="A123" s="158" t="s">
        <v>100</v>
      </c>
      <c r="B123" s="159" t="s">
        <v>100</v>
      </c>
      <c r="C123" s="160">
        <v>9493</v>
      </c>
      <c r="D123" s="160">
        <v>2921</v>
      </c>
      <c r="E123" s="160">
        <v>9522</v>
      </c>
      <c r="F123" s="160">
        <v>11784</v>
      </c>
      <c r="G123" s="160">
        <v>14922</v>
      </c>
      <c r="H123" s="160">
        <v>14862</v>
      </c>
      <c r="I123" s="161">
        <f>IFERROR(H123/G123-1,"-")</f>
        <v>-4.0209087253719744E-3</v>
      </c>
      <c r="J123" s="160">
        <f t="shared" si="32"/>
        <v>-60</v>
      </c>
      <c r="K123" s="161">
        <f>H123/H$8</f>
        <v>4.9219547929944107E-3</v>
      </c>
      <c r="L123" s="79"/>
    </row>
    <row r="124" spans="1:12" x14ac:dyDescent="0.25">
      <c r="A124" s="158"/>
      <c r="B124" s="155" t="s">
        <v>107</v>
      </c>
      <c r="C124" s="156">
        <v>28069</v>
      </c>
      <c r="D124" s="156">
        <v>4441</v>
      </c>
      <c r="E124" s="156">
        <v>25050</v>
      </c>
      <c r="F124" s="156">
        <v>37942</v>
      </c>
      <c r="G124" s="156">
        <v>37470</v>
      </c>
      <c r="H124" s="156">
        <v>33957</v>
      </c>
      <c r="I124" s="157">
        <f>IFERROR(H124/G124-1,"-")</f>
        <v>-9.375500400320258E-2</v>
      </c>
      <c r="J124" s="156">
        <f t="shared" si="32"/>
        <v>-3513</v>
      </c>
      <c r="K124" s="157">
        <f>H124/H$8</f>
        <v>1.1245782459003581E-2</v>
      </c>
      <c r="L124" s="79"/>
    </row>
    <row r="125" spans="1:12" s="56" customFormat="1" x14ac:dyDescent="0.25">
      <c r="A125" s="158"/>
      <c r="B125" s="159" t="s">
        <v>110</v>
      </c>
      <c r="C125" s="160">
        <v>4037</v>
      </c>
      <c r="D125" s="160">
        <v>105</v>
      </c>
      <c r="E125" s="160">
        <v>3433</v>
      </c>
      <c r="F125" s="160">
        <v>5079</v>
      </c>
      <c r="G125" s="160">
        <v>5741</v>
      </c>
      <c r="H125" s="160">
        <v>5027</v>
      </c>
      <c r="I125" s="161">
        <f t="shared" ref="I125:I132" si="33">IFERROR(H125/G125-1,"-")</f>
        <v>-0.12436857690297853</v>
      </c>
      <c r="J125" s="160">
        <f t="shared" si="32"/>
        <v>-714</v>
      </c>
      <c r="K125" s="161">
        <f t="shared" ref="K125:K132" si="34">H125/H$8</f>
        <v>1.6648275295641842E-3</v>
      </c>
      <c r="L125" s="162"/>
    </row>
    <row r="126" spans="1:12" s="56" customFormat="1" x14ac:dyDescent="0.25">
      <c r="A126" s="158"/>
      <c r="B126" s="159" t="s">
        <v>113</v>
      </c>
      <c r="C126" s="160">
        <v>4131</v>
      </c>
      <c r="D126" s="160">
        <v>492</v>
      </c>
      <c r="E126" s="160">
        <v>3311</v>
      </c>
      <c r="F126" s="160">
        <v>6542</v>
      </c>
      <c r="G126" s="160">
        <v>6067</v>
      </c>
      <c r="H126" s="160">
        <v>6090</v>
      </c>
      <c r="I126" s="161">
        <f t="shared" si="33"/>
        <v>3.791000494478336E-3</v>
      </c>
      <c r="J126" s="160">
        <f t="shared" si="32"/>
        <v>23</v>
      </c>
      <c r="K126" s="161">
        <f t="shared" si="34"/>
        <v>2.0168688392770799E-3</v>
      </c>
      <c r="L126" s="162"/>
    </row>
    <row r="127" spans="1:12" x14ac:dyDescent="0.25">
      <c r="A127" s="158"/>
      <c r="B127" s="159" t="s">
        <v>116</v>
      </c>
      <c r="C127" s="160">
        <v>1856</v>
      </c>
      <c r="D127" s="160">
        <v>580</v>
      </c>
      <c r="E127" s="160">
        <v>1697</v>
      </c>
      <c r="F127" s="160">
        <v>3344</v>
      </c>
      <c r="G127" s="160">
        <v>2895</v>
      </c>
      <c r="H127" s="160">
        <v>2278</v>
      </c>
      <c r="I127" s="161">
        <f t="shared" si="33"/>
        <v>-0.21312607944732298</v>
      </c>
      <c r="J127" s="160">
        <f t="shared" si="32"/>
        <v>-617</v>
      </c>
      <c r="K127" s="161">
        <f t="shared" si="34"/>
        <v>7.544215461203922E-4</v>
      </c>
      <c r="L127" s="79"/>
    </row>
    <row r="128" spans="1:12" x14ac:dyDescent="0.25">
      <c r="A128" s="158"/>
      <c r="B128" s="159" t="s">
        <v>123</v>
      </c>
      <c r="C128" s="160">
        <v>661</v>
      </c>
      <c r="D128" s="160">
        <v>80</v>
      </c>
      <c r="E128" s="160">
        <v>841</v>
      </c>
      <c r="F128" s="160">
        <v>839</v>
      </c>
      <c r="G128" s="160">
        <v>913</v>
      </c>
      <c r="H128" s="160">
        <v>1114</v>
      </c>
      <c r="I128" s="161">
        <f t="shared" si="33"/>
        <v>0.22015334063526826</v>
      </c>
      <c r="J128" s="160">
        <f t="shared" si="32"/>
        <v>201</v>
      </c>
      <c r="K128" s="161">
        <f t="shared" si="34"/>
        <v>3.6893134432753157E-4</v>
      </c>
      <c r="L128" s="79"/>
    </row>
    <row r="129" spans="1:12" x14ac:dyDescent="0.25">
      <c r="A129" s="158"/>
      <c r="B129" s="159" t="s">
        <v>119</v>
      </c>
      <c r="C129" s="160">
        <v>529</v>
      </c>
      <c r="D129" s="160">
        <v>69</v>
      </c>
      <c r="E129" s="160">
        <v>413</v>
      </c>
      <c r="F129" s="160">
        <v>618</v>
      </c>
      <c r="G129" s="160">
        <v>796</v>
      </c>
      <c r="H129" s="160">
        <v>915</v>
      </c>
      <c r="I129" s="161">
        <f t="shared" si="33"/>
        <v>0.14949748743718594</v>
      </c>
      <c r="J129" s="160">
        <f t="shared" si="32"/>
        <v>119</v>
      </c>
      <c r="K129" s="161">
        <f t="shared" si="34"/>
        <v>3.030270916155219E-4</v>
      </c>
      <c r="L129" s="79"/>
    </row>
    <row r="130" spans="1:12" x14ac:dyDescent="0.25">
      <c r="A130" s="158"/>
      <c r="B130" s="159" t="s">
        <v>128</v>
      </c>
      <c r="C130" s="160">
        <v>738</v>
      </c>
      <c r="D130" s="160">
        <v>4</v>
      </c>
      <c r="E130" s="160">
        <v>507</v>
      </c>
      <c r="F130" s="160">
        <v>531</v>
      </c>
      <c r="G130" s="160">
        <v>839</v>
      </c>
      <c r="H130" s="160">
        <v>555</v>
      </c>
      <c r="I130" s="161">
        <f t="shared" si="33"/>
        <v>-0.33849821215733011</v>
      </c>
      <c r="J130" s="160">
        <f t="shared" si="32"/>
        <v>-284</v>
      </c>
      <c r="K130" s="161">
        <f t="shared" si="34"/>
        <v>1.8380331786515262E-4</v>
      </c>
      <c r="L130" s="79"/>
    </row>
    <row r="131" spans="1:12" x14ac:dyDescent="0.25">
      <c r="A131" s="158" t="s">
        <v>144</v>
      </c>
      <c r="B131" s="159" t="s">
        <v>131</v>
      </c>
      <c r="C131" s="160">
        <v>814</v>
      </c>
      <c r="D131" s="160">
        <v>32</v>
      </c>
      <c r="E131" s="160">
        <v>571</v>
      </c>
      <c r="F131" s="160">
        <v>1003</v>
      </c>
      <c r="G131" s="160">
        <v>905</v>
      </c>
      <c r="H131" s="160">
        <v>985</v>
      </c>
      <c r="I131" s="161">
        <f t="shared" si="33"/>
        <v>8.8397790055248615E-2</v>
      </c>
      <c r="J131" s="160">
        <f t="shared" si="32"/>
        <v>80</v>
      </c>
      <c r="K131" s="161">
        <f t="shared" si="34"/>
        <v>3.2620949206698259E-4</v>
      </c>
      <c r="L131" s="79"/>
    </row>
    <row r="132" spans="1:12" x14ac:dyDescent="0.25">
      <c r="A132" s="158" t="s">
        <v>145</v>
      </c>
      <c r="B132" s="164" t="s">
        <v>145</v>
      </c>
      <c r="C132" s="165">
        <f t="shared" ref="C132:H132" si="35">C124-SUM(C125:C131)</f>
        <v>15303</v>
      </c>
      <c r="D132" s="165">
        <f t="shared" si="35"/>
        <v>3079</v>
      </c>
      <c r="E132" s="165">
        <f t="shared" si="35"/>
        <v>14277</v>
      </c>
      <c r="F132" s="165">
        <f t="shared" si="35"/>
        <v>19986</v>
      </c>
      <c r="G132" s="165">
        <f t="shared" si="35"/>
        <v>19314</v>
      </c>
      <c r="H132" s="165">
        <f t="shared" si="35"/>
        <v>16993</v>
      </c>
      <c r="I132" s="166">
        <f t="shared" si="33"/>
        <v>-0.12017189603396505</v>
      </c>
      <c r="J132" s="165">
        <f>H132-G132</f>
        <v>-2321</v>
      </c>
      <c r="K132" s="166">
        <f t="shared" si="34"/>
        <v>5.6276932981667357E-3</v>
      </c>
      <c r="L132" s="79"/>
    </row>
    <row r="133" spans="1:12" s="142" customFormat="1" x14ac:dyDescent="0.25">
      <c r="A133" s="158"/>
      <c r="B133" s="151" t="s">
        <v>52</v>
      </c>
      <c r="C133" s="149"/>
      <c r="D133" s="149"/>
      <c r="E133" s="149"/>
      <c r="F133" s="149"/>
      <c r="G133" s="149"/>
      <c r="H133" s="149"/>
      <c r="I133" s="149"/>
      <c r="J133" s="149"/>
      <c r="K133" s="149"/>
    </row>
    <row r="134" spans="1:12" x14ac:dyDescent="0.25">
      <c r="A134" s="158"/>
      <c r="B134" s="152" t="s">
        <v>68</v>
      </c>
      <c r="C134" s="172">
        <v>157800</v>
      </c>
      <c r="D134" s="172">
        <v>26469</v>
      </c>
      <c r="E134" s="172">
        <v>114870</v>
      </c>
      <c r="F134" s="172">
        <v>163920</v>
      </c>
      <c r="G134" s="172">
        <v>173408</v>
      </c>
      <c r="H134" s="172">
        <v>169944</v>
      </c>
      <c r="I134" s="173">
        <f>IFERROR(H134/G134-1,"-")</f>
        <v>-1.9976010334009975E-2</v>
      </c>
      <c r="J134" s="172">
        <f>H134-G134</f>
        <v>-3464</v>
      </c>
      <c r="K134" s="173">
        <f>H134/H$8</f>
        <v>5.628156946175765E-2</v>
      </c>
      <c r="L134" s="79"/>
    </row>
    <row r="135" spans="1:12" x14ac:dyDescent="0.25">
      <c r="A135" s="158" t="s">
        <v>96</v>
      </c>
      <c r="B135" s="155" t="s">
        <v>97</v>
      </c>
      <c r="C135" s="156">
        <v>2810</v>
      </c>
      <c r="D135" s="156">
        <v>7933</v>
      </c>
      <c r="E135" s="156">
        <v>4259</v>
      </c>
      <c r="F135" s="156">
        <v>7684</v>
      </c>
      <c r="G135" s="156">
        <v>4643</v>
      </c>
      <c r="H135" s="156">
        <v>4190</v>
      </c>
      <c r="I135" s="157">
        <f>IFERROR(H135/G135-1,"-")</f>
        <v>-9.7566228731423621E-2</v>
      </c>
      <c r="J135" s="156">
        <f t="shared" ref="J135:J145" si="36">H135-G135</f>
        <v>-453</v>
      </c>
      <c r="K135" s="157">
        <f>H135/H$8</f>
        <v>1.3876322555945756E-3</v>
      </c>
      <c r="L135" s="79"/>
    </row>
    <row r="136" spans="1:12" x14ac:dyDescent="0.25">
      <c r="A136" s="158" t="s">
        <v>103</v>
      </c>
      <c r="B136" s="159" t="s">
        <v>103</v>
      </c>
      <c r="C136" s="160">
        <v>1208</v>
      </c>
      <c r="D136" s="160">
        <v>5465</v>
      </c>
      <c r="E136" s="160">
        <v>1306</v>
      </c>
      <c r="F136" s="160">
        <v>4043</v>
      </c>
      <c r="G136" s="160">
        <v>1967</v>
      </c>
      <c r="H136" s="160">
        <v>605</v>
      </c>
      <c r="I136" s="161">
        <f>IFERROR(H136/G136-1,"-")</f>
        <v>-0.69242501270971024</v>
      </c>
      <c r="J136" s="160">
        <f t="shared" si="36"/>
        <v>-1362</v>
      </c>
      <c r="K136" s="161">
        <f>H136/H$8</f>
        <v>2.0036217533048168E-4</v>
      </c>
      <c r="L136" s="79"/>
    </row>
    <row r="137" spans="1:12" x14ac:dyDescent="0.25">
      <c r="A137" s="158" t="s">
        <v>100</v>
      </c>
      <c r="B137" s="159" t="s">
        <v>100</v>
      </c>
      <c r="C137" s="160">
        <v>1602</v>
      </c>
      <c r="D137" s="160">
        <v>2468</v>
      </c>
      <c r="E137" s="160">
        <v>2953</v>
      </c>
      <c r="F137" s="160">
        <v>3641</v>
      </c>
      <c r="G137" s="160">
        <v>2676</v>
      </c>
      <c r="H137" s="160">
        <v>3585</v>
      </c>
      <c r="I137" s="161">
        <f>IFERROR(H137/G137-1,"-")</f>
        <v>0.33968609865470856</v>
      </c>
      <c r="J137" s="160">
        <f t="shared" si="36"/>
        <v>909</v>
      </c>
      <c r="K137" s="161">
        <f>H137/H$8</f>
        <v>1.1872700802640938E-3</v>
      </c>
      <c r="L137" s="79"/>
    </row>
    <row r="138" spans="1:12" x14ac:dyDescent="0.25">
      <c r="A138" s="158"/>
      <c r="B138" s="155" t="s">
        <v>107</v>
      </c>
      <c r="C138" s="156">
        <v>154990</v>
      </c>
      <c r="D138" s="156">
        <v>18536</v>
      </c>
      <c r="E138" s="156">
        <v>110611</v>
      </c>
      <c r="F138" s="156">
        <v>156236</v>
      </c>
      <c r="G138" s="156">
        <v>168765</v>
      </c>
      <c r="H138" s="156">
        <v>165754</v>
      </c>
      <c r="I138" s="157">
        <f>IFERROR(H138/G138-1,"-")</f>
        <v>-1.7841377062779551E-2</v>
      </c>
      <c r="J138" s="156">
        <f t="shared" si="36"/>
        <v>-3011</v>
      </c>
      <c r="K138" s="157">
        <f>H138/H$8</f>
        <v>5.4893937206163076E-2</v>
      </c>
      <c r="L138" s="79"/>
    </row>
    <row r="139" spans="1:12" s="56" customFormat="1" x14ac:dyDescent="0.25">
      <c r="A139" s="158"/>
      <c r="B139" s="159" t="s">
        <v>110</v>
      </c>
      <c r="C139" s="160">
        <v>75091</v>
      </c>
      <c r="D139" s="160">
        <v>774</v>
      </c>
      <c r="E139" s="160">
        <v>36008</v>
      </c>
      <c r="F139" s="160">
        <v>59113</v>
      </c>
      <c r="G139" s="160">
        <v>66871</v>
      </c>
      <c r="H139" s="160">
        <v>72901</v>
      </c>
      <c r="I139" s="161">
        <f t="shared" ref="I139:I146" si="37">IFERROR(H139/G139-1,"-")</f>
        <v>9.0173617861255329E-2</v>
      </c>
      <c r="J139" s="160">
        <f t="shared" si="36"/>
        <v>6030</v>
      </c>
      <c r="K139" s="161">
        <f t="shared" ref="K139:K146" si="38">H139/H$8</f>
        <v>2.4143145361599082E-2</v>
      </c>
      <c r="L139" s="162"/>
    </row>
    <row r="140" spans="1:12" s="56" customFormat="1" x14ac:dyDescent="0.25">
      <c r="A140" s="158"/>
      <c r="B140" s="159" t="s">
        <v>113</v>
      </c>
      <c r="C140" s="160">
        <v>10425</v>
      </c>
      <c r="D140" s="160">
        <v>1811</v>
      </c>
      <c r="E140" s="160">
        <v>10166</v>
      </c>
      <c r="F140" s="160">
        <v>13510</v>
      </c>
      <c r="G140" s="160">
        <v>15426</v>
      </c>
      <c r="H140" s="160">
        <v>14398</v>
      </c>
      <c r="I140" s="161">
        <f t="shared" si="37"/>
        <v>-6.6640736419032787E-2</v>
      </c>
      <c r="J140" s="160">
        <f t="shared" si="36"/>
        <v>-1028</v>
      </c>
      <c r="K140" s="161">
        <f t="shared" si="38"/>
        <v>4.7682885957161577E-3</v>
      </c>
      <c r="L140" s="162"/>
    </row>
    <row r="141" spans="1:12" x14ac:dyDescent="0.25">
      <c r="A141" s="158"/>
      <c r="B141" s="159" t="s">
        <v>116</v>
      </c>
      <c r="C141" s="160">
        <v>7789</v>
      </c>
      <c r="D141" s="160">
        <v>6021</v>
      </c>
      <c r="E141" s="160">
        <v>8832</v>
      </c>
      <c r="F141" s="160">
        <v>11164</v>
      </c>
      <c r="G141" s="160">
        <v>11995</v>
      </c>
      <c r="H141" s="160">
        <v>11295</v>
      </c>
      <c r="I141" s="161">
        <f t="shared" si="37"/>
        <v>-5.8357649020425173E-2</v>
      </c>
      <c r="J141" s="160">
        <f t="shared" si="36"/>
        <v>-700</v>
      </c>
      <c r="K141" s="161">
        <f t="shared" si="38"/>
        <v>3.7406459014178357E-3</v>
      </c>
      <c r="L141" s="79"/>
    </row>
    <row r="142" spans="1:12" x14ac:dyDescent="0.25">
      <c r="A142" s="158"/>
      <c r="B142" s="159" t="s">
        <v>123</v>
      </c>
      <c r="C142" s="160">
        <v>2259</v>
      </c>
      <c r="D142" s="160">
        <v>192</v>
      </c>
      <c r="E142" s="160">
        <v>5030</v>
      </c>
      <c r="F142" s="160">
        <v>5017</v>
      </c>
      <c r="G142" s="160">
        <v>5560</v>
      </c>
      <c r="H142" s="160">
        <v>4517</v>
      </c>
      <c r="I142" s="161">
        <f t="shared" si="37"/>
        <v>-0.18758992805755392</v>
      </c>
      <c r="J142" s="160">
        <f t="shared" si="36"/>
        <v>-1043</v>
      </c>
      <c r="K142" s="161">
        <f t="shared" si="38"/>
        <v>1.4959271834178276E-3</v>
      </c>
      <c r="L142" s="79"/>
    </row>
    <row r="143" spans="1:12" x14ac:dyDescent="0.25">
      <c r="A143" s="158"/>
      <c r="B143" s="159" t="s">
        <v>119</v>
      </c>
      <c r="C143" s="160">
        <v>2917</v>
      </c>
      <c r="D143" s="160">
        <v>1104</v>
      </c>
      <c r="E143" s="160">
        <v>3577</v>
      </c>
      <c r="F143" s="160">
        <v>3157</v>
      </c>
      <c r="G143" s="160">
        <v>3301</v>
      </c>
      <c r="H143" s="160">
        <v>2559</v>
      </c>
      <c r="I143" s="161">
        <f t="shared" si="37"/>
        <v>-0.22478036958497427</v>
      </c>
      <c r="J143" s="160">
        <f t="shared" si="36"/>
        <v>-742</v>
      </c>
      <c r="K143" s="161">
        <f t="shared" si="38"/>
        <v>8.4748232507554156E-4</v>
      </c>
      <c r="L143" s="79"/>
    </row>
    <row r="144" spans="1:12" x14ac:dyDescent="0.25">
      <c r="A144" s="158"/>
      <c r="B144" s="159" t="s">
        <v>128</v>
      </c>
      <c r="C144" s="160">
        <v>4664</v>
      </c>
      <c r="D144" s="160">
        <v>95</v>
      </c>
      <c r="E144" s="160">
        <v>3368</v>
      </c>
      <c r="F144" s="160">
        <v>6826</v>
      </c>
      <c r="G144" s="160">
        <v>5393</v>
      </c>
      <c r="H144" s="160">
        <v>5194</v>
      </c>
      <c r="I144" s="161">
        <f t="shared" si="37"/>
        <v>-3.6899684776562247E-2</v>
      </c>
      <c r="J144" s="160">
        <f t="shared" si="36"/>
        <v>-199</v>
      </c>
      <c r="K144" s="161">
        <f t="shared" si="38"/>
        <v>1.7201341134983831E-3</v>
      </c>
      <c r="L144" s="79"/>
    </row>
    <row r="145" spans="1:12" x14ac:dyDescent="0.25">
      <c r="A145" s="158" t="s">
        <v>144</v>
      </c>
      <c r="B145" s="159" t="s">
        <v>131</v>
      </c>
      <c r="C145" s="160">
        <v>9860</v>
      </c>
      <c r="D145" s="160">
        <v>61</v>
      </c>
      <c r="E145" s="160">
        <v>1650</v>
      </c>
      <c r="F145" s="160">
        <v>4002</v>
      </c>
      <c r="G145" s="160">
        <v>3362</v>
      </c>
      <c r="H145" s="160">
        <v>2656</v>
      </c>
      <c r="I145" s="161">
        <f t="shared" si="37"/>
        <v>-0.20999405116002379</v>
      </c>
      <c r="J145" s="160">
        <f t="shared" si="36"/>
        <v>-706</v>
      </c>
      <c r="K145" s="161">
        <f t="shared" si="38"/>
        <v>8.7960650855827991E-4</v>
      </c>
      <c r="L145" s="79"/>
    </row>
    <row r="146" spans="1:12" x14ac:dyDescent="0.25">
      <c r="A146" s="158" t="s">
        <v>145</v>
      </c>
      <c r="B146" s="164" t="s">
        <v>145</v>
      </c>
      <c r="C146" s="165">
        <f t="shared" ref="C146:H146" si="39">C138-SUM(C139:C145)</f>
        <v>41985</v>
      </c>
      <c r="D146" s="165">
        <f t="shared" si="39"/>
        <v>8478</v>
      </c>
      <c r="E146" s="165">
        <f t="shared" si="39"/>
        <v>41980</v>
      </c>
      <c r="F146" s="165">
        <f t="shared" si="39"/>
        <v>53447</v>
      </c>
      <c r="G146" s="165">
        <f t="shared" si="39"/>
        <v>56857</v>
      </c>
      <c r="H146" s="165">
        <f t="shared" si="39"/>
        <v>52234</v>
      </c>
      <c r="I146" s="166">
        <f t="shared" si="37"/>
        <v>-8.1309249520727489E-2</v>
      </c>
      <c r="J146" s="165">
        <f>H146-G146</f>
        <v>-4623</v>
      </c>
      <c r="K146" s="166">
        <f t="shared" si="38"/>
        <v>1.7298707216879965E-2</v>
      </c>
      <c r="L146" s="79"/>
    </row>
    <row r="147" spans="1:12" s="142" customFormat="1" x14ac:dyDescent="0.25">
      <c r="A147" s="158"/>
      <c r="B147" s="151" t="s">
        <v>53</v>
      </c>
      <c r="C147" s="149"/>
      <c r="D147" s="149"/>
      <c r="E147" s="149"/>
      <c r="F147" s="149"/>
      <c r="G147" s="149"/>
      <c r="H147" s="149"/>
      <c r="I147" s="149"/>
      <c r="J147" s="149"/>
      <c r="K147" s="149"/>
    </row>
    <row r="148" spans="1:12" x14ac:dyDescent="0.25">
      <c r="A148" s="158"/>
      <c r="B148" s="152" t="s">
        <v>68</v>
      </c>
      <c r="C148" s="172">
        <v>62600</v>
      </c>
      <c r="D148" s="172">
        <v>7790</v>
      </c>
      <c r="E148" s="172">
        <v>45434</v>
      </c>
      <c r="F148" s="172">
        <v>79875</v>
      </c>
      <c r="G148" s="172">
        <v>68091</v>
      </c>
      <c r="H148" s="172">
        <v>60447</v>
      </c>
      <c r="I148" s="173">
        <f>IFERROR(H148/G148-1,"-")</f>
        <v>-0.11226153236110503</v>
      </c>
      <c r="J148" s="172">
        <f>H148-G148</f>
        <v>-7644</v>
      </c>
      <c r="K148" s="173">
        <f>H148/H$8</f>
        <v>2.0018665144134917E-2</v>
      </c>
      <c r="L148" s="79"/>
    </row>
    <row r="149" spans="1:12" x14ac:dyDescent="0.25">
      <c r="A149" s="158" t="s">
        <v>96</v>
      </c>
      <c r="B149" s="155" t="s">
        <v>97</v>
      </c>
      <c r="C149" s="156">
        <v>14965</v>
      </c>
      <c r="D149" s="156">
        <v>3646</v>
      </c>
      <c r="E149" s="156">
        <v>14003</v>
      </c>
      <c r="F149" s="156">
        <v>25128</v>
      </c>
      <c r="G149" s="156">
        <v>21216</v>
      </c>
      <c r="H149" s="156">
        <v>16236</v>
      </c>
      <c r="I149" s="157">
        <f>IFERROR(H149/G149-1,"-")</f>
        <v>-0.23472850678733037</v>
      </c>
      <c r="J149" s="156">
        <f t="shared" ref="J149:J159" si="40">H149-G149</f>
        <v>-4980</v>
      </c>
      <c r="K149" s="157">
        <f>H149/H$8</f>
        <v>5.3769921961416538E-3</v>
      </c>
      <c r="L149" s="79"/>
    </row>
    <row r="150" spans="1:12" x14ac:dyDescent="0.25">
      <c r="A150" s="158" t="s">
        <v>103</v>
      </c>
      <c r="B150" s="159" t="s">
        <v>103</v>
      </c>
      <c r="C150" s="160">
        <v>1558</v>
      </c>
      <c r="D150" s="160">
        <v>2871</v>
      </c>
      <c r="E150" s="160">
        <v>10012</v>
      </c>
      <c r="F150" s="160">
        <v>17566</v>
      </c>
      <c r="G150" s="160">
        <v>16396</v>
      </c>
      <c r="H150" s="160">
        <v>10823</v>
      </c>
      <c r="I150" s="161">
        <f>IFERROR(H150/G150-1,"-")</f>
        <v>-0.3398999756038058</v>
      </c>
      <c r="J150" s="160">
        <f t="shared" si="40"/>
        <v>-5573</v>
      </c>
      <c r="K150" s="161">
        <f>H150/H$8</f>
        <v>3.5843302869451293E-3</v>
      </c>
      <c r="L150" s="79"/>
    </row>
    <row r="151" spans="1:12" x14ac:dyDescent="0.25">
      <c r="A151" s="158" t="s">
        <v>100</v>
      </c>
      <c r="B151" s="159" t="s">
        <v>100</v>
      </c>
      <c r="C151" s="160">
        <v>13407</v>
      </c>
      <c r="D151" s="160">
        <v>775</v>
      </c>
      <c r="E151" s="160">
        <v>3991</v>
      </c>
      <c r="F151" s="160">
        <v>7562</v>
      </c>
      <c r="G151" s="160">
        <v>4820</v>
      </c>
      <c r="H151" s="160">
        <v>5413</v>
      </c>
      <c r="I151" s="161">
        <f>IFERROR(H151/G151-1,"-")</f>
        <v>0.12302904564315353</v>
      </c>
      <c r="J151" s="160">
        <f t="shared" si="40"/>
        <v>593</v>
      </c>
      <c r="K151" s="161">
        <f>H151/H$8</f>
        <v>1.7926619091965246E-3</v>
      </c>
      <c r="L151" s="79"/>
    </row>
    <row r="152" spans="1:12" x14ac:dyDescent="0.25">
      <c r="A152" s="158"/>
      <c r="B152" s="155" t="s">
        <v>107</v>
      </c>
      <c r="C152" s="156">
        <v>47635</v>
      </c>
      <c r="D152" s="156">
        <v>4144</v>
      </c>
      <c r="E152" s="156">
        <v>31431</v>
      </c>
      <c r="F152" s="156">
        <v>54747</v>
      </c>
      <c r="G152" s="156">
        <v>46875</v>
      </c>
      <c r="H152" s="156">
        <v>44211</v>
      </c>
      <c r="I152" s="157">
        <f>IFERROR(H152/G152-1,"-")</f>
        <v>-5.6831999999999994E-2</v>
      </c>
      <c r="J152" s="156">
        <f t="shared" si="40"/>
        <v>-2664</v>
      </c>
      <c r="K152" s="157">
        <f>H152/H$8</f>
        <v>1.4641672947993265E-2</v>
      </c>
      <c r="L152" s="79"/>
    </row>
    <row r="153" spans="1:12" s="56" customFormat="1" x14ac:dyDescent="0.25">
      <c r="A153" s="158"/>
      <c r="B153" s="159" t="s">
        <v>110</v>
      </c>
      <c r="C153" s="160">
        <v>11705</v>
      </c>
      <c r="D153" s="160">
        <v>138</v>
      </c>
      <c r="E153" s="160">
        <v>10023</v>
      </c>
      <c r="F153" s="160">
        <v>20541</v>
      </c>
      <c r="G153" s="160">
        <v>15095</v>
      </c>
      <c r="H153" s="160">
        <v>5691</v>
      </c>
      <c r="I153" s="161">
        <f t="shared" ref="I153:I160" si="41">IFERROR(H153/G153-1,"-")</f>
        <v>-0.62298774428618753</v>
      </c>
      <c r="J153" s="160">
        <f t="shared" si="40"/>
        <v>-9404</v>
      </c>
      <c r="K153" s="161">
        <f t="shared" ref="K153:K160" si="42">H153/H$8</f>
        <v>1.8847291567037541E-3</v>
      </c>
      <c r="L153" s="162"/>
    </row>
    <row r="154" spans="1:12" s="56" customFormat="1" x14ac:dyDescent="0.25">
      <c r="A154" s="158"/>
      <c r="B154" s="159" t="s">
        <v>113</v>
      </c>
      <c r="C154" s="160">
        <v>17869</v>
      </c>
      <c r="D154" s="160">
        <v>1893</v>
      </c>
      <c r="E154" s="160">
        <v>10354</v>
      </c>
      <c r="F154" s="160">
        <v>13068</v>
      </c>
      <c r="G154" s="160">
        <v>12467</v>
      </c>
      <c r="H154" s="160">
        <v>12678</v>
      </c>
      <c r="I154" s="161">
        <f t="shared" si="41"/>
        <v>1.6924681158257737E-2</v>
      </c>
      <c r="J154" s="160">
        <f t="shared" si="40"/>
        <v>211</v>
      </c>
      <c r="K154" s="161">
        <f t="shared" si="42"/>
        <v>4.1986638989088372E-3</v>
      </c>
      <c r="L154" s="162"/>
    </row>
    <row r="155" spans="1:12" x14ac:dyDescent="0.25">
      <c r="A155" s="158"/>
      <c r="B155" s="159" t="s">
        <v>116</v>
      </c>
      <c r="C155" s="160">
        <v>5355</v>
      </c>
      <c r="D155" s="160">
        <v>804</v>
      </c>
      <c r="E155" s="160">
        <v>2357</v>
      </c>
      <c r="F155" s="160">
        <v>6715</v>
      </c>
      <c r="G155" s="160">
        <v>3883</v>
      </c>
      <c r="H155" s="160">
        <v>10673</v>
      </c>
      <c r="I155" s="161">
        <f t="shared" si="41"/>
        <v>1.7486479526139584</v>
      </c>
      <c r="J155" s="160">
        <f t="shared" si="40"/>
        <v>6790</v>
      </c>
      <c r="K155" s="161">
        <f t="shared" si="42"/>
        <v>3.5346537145491421E-3</v>
      </c>
      <c r="L155" s="79"/>
    </row>
    <row r="156" spans="1:12" x14ac:dyDescent="0.25">
      <c r="A156" s="158"/>
      <c r="B156" s="159" t="s">
        <v>123</v>
      </c>
      <c r="C156" s="160">
        <v>729</v>
      </c>
      <c r="D156" s="160">
        <v>47</v>
      </c>
      <c r="E156" s="160">
        <v>495</v>
      </c>
      <c r="F156" s="160">
        <v>1313</v>
      </c>
      <c r="G156" s="160">
        <v>1427</v>
      </c>
      <c r="H156" s="160">
        <v>1551</v>
      </c>
      <c r="I156" s="161">
        <f t="shared" si="41"/>
        <v>8.6895585143657916E-2</v>
      </c>
      <c r="J156" s="160">
        <f t="shared" si="40"/>
        <v>124</v>
      </c>
      <c r="K156" s="161">
        <f t="shared" si="42"/>
        <v>5.1365575857450759E-4</v>
      </c>
      <c r="L156" s="79"/>
    </row>
    <row r="157" spans="1:12" x14ac:dyDescent="0.25">
      <c r="A157" s="158"/>
      <c r="B157" s="159" t="s">
        <v>119</v>
      </c>
      <c r="C157" s="160">
        <v>2441</v>
      </c>
      <c r="D157" s="160">
        <v>81</v>
      </c>
      <c r="E157" s="160">
        <v>2129</v>
      </c>
      <c r="F157" s="160">
        <v>2859</v>
      </c>
      <c r="G157" s="160">
        <v>1767</v>
      </c>
      <c r="H157" s="160">
        <v>2198</v>
      </c>
      <c r="I157" s="161">
        <f t="shared" si="41"/>
        <v>0.24391624221844932</v>
      </c>
      <c r="J157" s="160">
        <f t="shared" si="40"/>
        <v>431</v>
      </c>
      <c r="K157" s="161">
        <f t="shared" si="42"/>
        <v>7.2792737417586571E-4</v>
      </c>
      <c r="L157" s="79"/>
    </row>
    <row r="158" spans="1:12" x14ac:dyDescent="0.25">
      <c r="A158" s="158"/>
      <c r="B158" s="159" t="s">
        <v>128</v>
      </c>
      <c r="C158" s="160">
        <v>1381</v>
      </c>
      <c r="D158" s="160">
        <v>14</v>
      </c>
      <c r="E158" s="160">
        <v>464</v>
      </c>
      <c r="F158" s="160">
        <v>765</v>
      </c>
      <c r="G158" s="160">
        <v>1130</v>
      </c>
      <c r="H158" s="160">
        <v>510</v>
      </c>
      <c r="I158" s="161">
        <f t="shared" si="41"/>
        <v>-0.54867256637168138</v>
      </c>
      <c r="J158" s="160">
        <f t="shared" si="40"/>
        <v>-620</v>
      </c>
      <c r="K158" s="161">
        <f t="shared" si="42"/>
        <v>1.6890034614635646E-4</v>
      </c>
      <c r="L158" s="79"/>
    </row>
    <row r="159" spans="1:12" x14ac:dyDescent="0.25">
      <c r="A159" s="158" t="s">
        <v>144</v>
      </c>
      <c r="B159" s="159" t="s">
        <v>131</v>
      </c>
      <c r="C159" s="160">
        <v>1139</v>
      </c>
      <c r="D159" s="160">
        <v>20</v>
      </c>
      <c r="E159" s="160">
        <v>840</v>
      </c>
      <c r="F159" s="160">
        <v>1408</v>
      </c>
      <c r="G159" s="160">
        <v>1483</v>
      </c>
      <c r="H159" s="160">
        <v>1046</v>
      </c>
      <c r="I159" s="161">
        <f t="shared" si="41"/>
        <v>-0.29467296021577882</v>
      </c>
      <c r="J159" s="160">
        <f t="shared" si="40"/>
        <v>-437</v>
      </c>
      <c r="K159" s="161">
        <f t="shared" si="42"/>
        <v>3.4641129817468403E-4</v>
      </c>
      <c r="L159" s="79"/>
    </row>
    <row r="160" spans="1:12" x14ac:dyDescent="0.25">
      <c r="A160" s="158" t="s">
        <v>145</v>
      </c>
      <c r="B160" s="164" t="s">
        <v>145</v>
      </c>
      <c r="C160" s="165">
        <f t="shared" ref="C160:H160" si="43">C152-SUM(C153:C159)</f>
        <v>7016</v>
      </c>
      <c r="D160" s="165">
        <f t="shared" si="43"/>
        <v>1147</v>
      </c>
      <c r="E160" s="165">
        <f t="shared" si="43"/>
        <v>4769</v>
      </c>
      <c r="F160" s="165">
        <f t="shared" si="43"/>
        <v>8078</v>
      </c>
      <c r="G160" s="165">
        <f t="shared" si="43"/>
        <v>9623</v>
      </c>
      <c r="H160" s="165">
        <f t="shared" si="43"/>
        <v>9864</v>
      </c>
      <c r="I160" s="166">
        <f t="shared" si="41"/>
        <v>2.5044165021303133E-2</v>
      </c>
      <c r="J160" s="165">
        <f>H160-G160</f>
        <v>241</v>
      </c>
      <c r="K160" s="166">
        <f t="shared" si="42"/>
        <v>3.2667314007601179E-3</v>
      </c>
      <c r="L160" s="79"/>
    </row>
    <row r="161" spans="1:14" ht="6" customHeight="1" x14ac:dyDescent="0.25">
      <c r="A161" s="158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A063-E581-4DCA-9AF4-1D695DD87AE6}">
  <sheetPr codeName="Hoja28"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4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4" ht="6" customHeight="1" x14ac:dyDescent="0.25"/>
    <row r="6" spans="1:14" s="142" customFormat="1" ht="72" customHeight="1" x14ac:dyDescent="0.25">
      <c r="B6" s="143"/>
      <c r="C6" s="181">
        <v>2019</v>
      </c>
      <c r="D6" s="181">
        <v>2020</v>
      </c>
      <c r="E6" s="181">
        <v>2021</v>
      </c>
      <c r="F6" s="181">
        <v>2022</v>
      </c>
      <c r="G6" s="181">
        <v>2023</v>
      </c>
      <c r="H6" s="181">
        <v>2024</v>
      </c>
      <c r="I6" s="169" t="str">
        <f>CONCATENATE("var. ",RIGHT(H6,2),"/",RIGHT(G6,2))</f>
        <v>var. 24/23</v>
      </c>
      <c r="J6" s="169" t="str">
        <f>CONCATENATE("var. ",RIGHT(H6,2),"/",RIGHT(E6,2))</f>
        <v>var. 24/21</v>
      </c>
      <c r="K6" s="168" t="str">
        <f>CONCATENATE("dif. ",RIGHT(H6,2),"/",RIGHT(G6,2))</f>
        <v>dif. 24/23</v>
      </c>
      <c r="L6" s="168" t="str">
        <f>CONCATENATE("dif. ",RIGHT(H6,2),"/",RIGHT(E6,2))</f>
        <v>dif. 24/21</v>
      </c>
      <c r="M6" s="169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>
        <v>3</v>
      </c>
      <c r="B8" s="152" t="s">
        <v>68</v>
      </c>
      <c r="C8" s="172">
        <v>34034766</v>
      </c>
      <c r="D8" s="172">
        <v>10243785</v>
      </c>
      <c r="E8" s="172">
        <v>13903380</v>
      </c>
      <c r="F8" s="172">
        <v>31405937</v>
      </c>
      <c r="G8" s="172">
        <v>34509923</v>
      </c>
      <c r="H8" s="172">
        <v>36076748</v>
      </c>
      <c r="I8" s="173">
        <f>IFERROR(H8/G8-1,"-")</f>
        <v>4.540215867766495E-2</v>
      </c>
      <c r="J8" s="173">
        <f>IFERROR(H8/E8-1,"-")</f>
        <v>1.5948185261425638</v>
      </c>
      <c r="K8" s="172">
        <f>H8-G8</f>
        <v>1566825</v>
      </c>
      <c r="L8" s="172">
        <f>H8-E8</f>
        <v>22173368</v>
      </c>
      <c r="M8" s="173">
        <f>H8/H$8</f>
        <v>1</v>
      </c>
      <c r="N8" s="79"/>
    </row>
    <row r="9" spans="1:14" x14ac:dyDescent="0.25">
      <c r="A9" s="1" t="s">
        <v>96</v>
      </c>
      <c r="B9" s="155" t="s">
        <v>97</v>
      </c>
      <c r="C9" s="156">
        <v>4613933</v>
      </c>
      <c r="D9" s="156">
        <v>1666329</v>
      </c>
      <c r="E9" s="156">
        <v>2851484</v>
      </c>
      <c r="F9" s="156">
        <v>4154268</v>
      </c>
      <c r="G9" s="156">
        <v>4256196</v>
      </c>
      <c r="H9" s="156">
        <v>4222474</v>
      </c>
      <c r="I9" s="157">
        <f>IFERROR(H9/G9-1,"-")</f>
        <v>-7.9230373789177522E-3</v>
      </c>
      <c r="J9" s="174">
        <f t="shared" ref="J9:J20" si="0">IFERROR(H9/E9-1,"-")</f>
        <v>0.48079877004394911</v>
      </c>
      <c r="K9" s="156">
        <f t="shared" ref="K9:K19" si="1">H9-G9</f>
        <v>-33722</v>
      </c>
      <c r="L9" s="156">
        <f t="shared" ref="L9:L20" si="2">H9-E9</f>
        <v>1370990</v>
      </c>
      <c r="M9" s="157">
        <f>H9/H$8</f>
        <v>0.11704142513066865</v>
      </c>
      <c r="N9" s="79"/>
    </row>
    <row r="10" spans="1:14" x14ac:dyDescent="0.25">
      <c r="A10" s="158" t="s">
        <v>103</v>
      </c>
      <c r="B10" s="159" t="s">
        <v>103</v>
      </c>
      <c r="C10" s="160">
        <v>1301233</v>
      </c>
      <c r="D10" s="160">
        <v>564792</v>
      </c>
      <c r="E10" s="160">
        <v>1116779</v>
      </c>
      <c r="F10" s="160">
        <v>1214668</v>
      </c>
      <c r="G10" s="160">
        <v>1317693</v>
      </c>
      <c r="H10" s="160">
        <v>1326202</v>
      </c>
      <c r="I10" s="161">
        <f>IFERROR(H10/G10-1,"-")</f>
        <v>6.4574980666969317E-3</v>
      </c>
      <c r="J10" s="175">
        <f t="shared" si="0"/>
        <v>0.18752412070785707</v>
      </c>
      <c r="K10" s="160">
        <f t="shared" si="1"/>
        <v>8509</v>
      </c>
      <c r="L10" s="160">
        <f t="shared" si="2"/>
        <v>209423</v>
      </c>
      <c r="M10" s="161">
        <f>H10/H$8</f>
        <v>3.676057498308883E-2</v>
      </c>
      <c r="N10" s="79"/>
    </row>
    <row r="11" spans="1:14" x14ac:dyDescent="0.25">
      <c r="A11" s="158" t="s">
        <v>100</v>
      </c>
      <c r="B11" s="159" t="s">
        <v>100</v>
      </c>
      <c r="C11" s="160">
        <v>3312700</v>
      </c>
      <c r="D11" s="160">
        <v>1101537</v>
      </c>
      <c r="E11" s="160">
        <v>1734705</v>
      </c>
      <c r="F11" s="160">
        <v>2939600</v>
      </c>
      <c r="G11" s="160">
        <v>2938503</v>
      </c>
      <c r="H11" s="160">
        <v>2896272</v>
      </c>
      <c r="I11" s="161">
        <f>IFERROR(H11/G11-1,"-")</f>
        <v>-1.4371603500149543E-2</v>
      </c>
      <c r="J11" s="175">
        <f t="shared" si="0"/>
        <v>0.66960491841552305</v>
      </c>
      <c r="K11" s="160">
        <f t="shared" si="1"/>
        <v>-42231</v>
      </c>
      <c r="L11" s="160">
        <f t="shared" si="2"/>
        <v>1161567</v>
      </c>
      <c r="M11" s="161">
        <f>H11/H$8</f>
        <v>8.0280850147579824E-2</v>
      </c>
      <c r="N11" s="79"/>
    </row>
    <row r="12" spans="1:14" x14ac:dyDescent="0.25">
      <c r="A12" s="1"/>
      <c r="B12" s="155" t="s">
        <v>107</v>
      </c>
      <c r="C12" s="156">
        <v>29420833</v>
      </c>
      <c r="D12" s="156">
        <v>8577456</v>
      </c>
      <c r="E12" s="156">
        <v>11051896</v>
      </c>
      <c r="F12" s="156">
        <v>27251669</v>
      </c>
      <c r="G12" s="156">
        <v>30253727</v>
      </c>
      <c r="H12" s="156">
        <v>31854274</v>
      </c>
      <c r="I12" s="157">
        <f>IFERROR(H12/G12-1,"-")</f>
        <v>5.2904126489936365E-2</v>
      </c>
      <c r="J12" s="174">
        <f t="shared" si="0"/>
        <v>1.8822451821841248</v>
      </c>
      <c r="K12" s="156">
        <f t="shared" si="1"/>
        <v>1600547</v>
      </c>
      <c r="L12" s="156">
        <f t="shared" si="2"/>
        <v>20802378</v>
      </c>
      <c r="M12" s="157">
        <f>H12/H$8</f>
        <v>0.88295857486933138</v>
      </c>
      <c r="N12" s="79"/>
    </row>
    <row r="13" spans="1:14" s="56" customFormat="1" x14ac:dyDescent="0.25">
      <c r="B13" s="159" t="s">
        <v>110</v>
      </c>
      <c r="C13" s="160">
        <v>13160030</v>
      </c>
      <c r="D13" s="160">
        <v>3390819</v>
      </c>
      <c r="E13" s="160">
        <v>3350798</v>
      </c>
      <c r="F13" s="160">
        <v>12657617</v>
      </c>
      <c r="G13" s="160">
        <v>13883101</v>
      </c>
      <c r="H13" s="160">
        <v>14673664</v>
      </c>
      <c r="I13" s="161">
        <f t="shared" ref="I13:I20" si="3">IFERROR(H13/G13-1,"-")</f>
        <v>5.6944266270194221E-2</v>
      </c>
      <c r="J13" s="175">
        <f t="shared" si="0"/>
        <v>3.3791550550048077</v>
      </c>
      <c r="K13" s="160">
        <f t="shared" si="1"/>
        <v>790563</v>
      </c>
      <c r="L13" s="160">
        <f t="shared" si="2"/>
        <v>11322866</v>
      </c>
      <c r="M13" s="161">
        <f t="shared" ref="M13:M20" si="4">H13/H$8</f>
        <v>0.40673466466545155</v>
      </c>
      <c r="N13" s="162"/>
    </row>
    <row r="14" spans="1:14" s="56" customFormat="1" x14ac:dyDescent="0.25">
      <c r="B14" s="159" t="s">
        <v>113</v>
      </c>
      <c r="C14" s="160">
        <v>4424103</v>
      </c>
      <c r="D14" s="160">
        <v>1278654</v>
      </c>
      <c r="E14" s="160">
        <v>1806937</v>
      </c>
      <c r="F14" s="160">
        <v>3169256</v>
      </c>
      <c r="G14" s="160">
        <v>3598054</v>
      </c>
      <c r="H14" s="160">
        <v>3756774</v>
      </c>
      <c r="I14" s="161">
        <f t="shared" si="3"/>
        <v>4.4112734272470533E-2</v>
      </c>
      <c r="J14" s="175">
        <f t="shared" si="0"/>
        <v>1.0790841075256083</v>
      </c>
      <c r="K14" s="160">
        <f t="shared" si="1"/>
        <v>158720</v>
      </c>
      <c r="L14" s="160">
        <f t="shared" si="2"/>
        <v>1949837</v>
      </c>
      <c r="M14" s="161">
        <f t="shared" si="4"/>
        <v>0.10413283370219512</v>
      </c>
      <c r="N14" s="162"/>
    </row>
    <row r="15" spans="1:14" x14ac:dyDescent="0.25">
      <c r="A15" s="1"/>
      <c r="B15" s="159" t="s">
        <v>116</v>
      </c>
      <c r="C15" s="160">
        <v>1180822</v>
      </c>
      <c r="D15" s="160">
        <v>395218</v>
      </c>
      <c r="E15" s="160">
        <v>815902</v>
      </c>
      <c r="F15" s="160">
        <v>1288352</v>
      </c>
      <c r="G15" s="160">
        <v>1520450</v>
      </c>
      <c r="H15" s="160">
        <v>1590542</v>
      </c>
      <c r="I15" s="161">
        <f t="shared" si="3"/>
        <v>4.6099510013482892E-2</v>
      </c>
      <c r="J15" s="175">
        <f t="shared" si="0"/>
        <v>0.94942774990133616</v>
      </c>
      <c r="K15" s="160">
        <f t="shared" si="1"/>
        <v>70092</v>
      </c>
      <c r="L15" s="160">
        <f t="shared" si="2"/>
        <v>774640</v>
      </c>
      <c r="M15" s="161">
        <f t="shared" si="4"/>
        <v>4.408773207607293E-2</v>
      </c>
      <c r="N15" s="79"/>
    </row>
    <row r="16" spans="1:14" x14ac:dyDescent="0.25">
      <c r="A16" s="1"/>
      <c r="B16" s="159" t="s">
        <v>123</v>
      </c>
      <c r="C16" s="160">
        <v>1116998</v>
      </c>
      <c r="D16" s="160">
        <v>302698</v>
      </c>
      <c r="E16" s="160">
        <v>691981</v>
      </c>
      <c r="F16" s="160">
        <v>1287744</v>
      </c>
      <c r="G16" s="160">
        <v>1318357</v>
      </c>
      <c r="H16" s="160">
        <v>1375692</v>
      </c>
      <c r="I16" s="161">
        <f t="shared" si="3"/>
        <v>4.3489737605216128E-2</v>
      </c>
      <c r="J16" s="175">
        <f t="shared" si="0"/>
        <v>0.98804880480822455</v>
      </c>
      <c r="K16" s="160">
        <f t="shared" si="1"/>
        <v>57335</v>
      </c>
      <c r="L16" s="160">
        <f t="shared" si="2"/>
        <v>683711</v>
      </c>
      <c r="M16" s="161">
        <f t="shared" si="4"/>
        <v>3.8132372685032473E-2</v>
      </c>
      <c r="N16" s="79"/>
    </row>
    <row r="17" spans="1:14" x14ac:dyDescent="0.25">
      <c r="A17" s="1"/>
      <c r="B17" s="159" t="s">
        <v>119</v>
      </c>
      <c r="C17" s="160">
        <v>1084813</v>
      </c>
      <c r="D17" s="160">
        <v>443857</v>
      </c>
      <c r="E17" s="160">
        <v>726467</v>
      </c>
      <c r="F17" s="160">
        <v>1124652</v>
      </c>
      <c r="G17" s="160">
        <v>1172687</v>
      </c>
      <c r="H17" s="160">
        <v>1202962</v>
      </c>
      <c r="I17" s="161">
        <f t="shared" si="3"/>
        <v>2.5816778049044586E-2</v>
      </c>
      <c r="J17" s="175">
        <f t="shared" si="0"/>
        <v>0.65590728828701095</v>
      </c>
      <c r="K17" s="160">
        <f t="shared" si="1"/>
        <v>30275</v>
      </c>
      <c r="L17" s="160">
        <f t="shared" si="2"/>
        <v>476495</v>
      </c>
      <c r="M17" s="161">
        <f t="shared" si="4"/>
        <v>3.3344524290271398E-2</v>
      </c>
      <c r="N17" s="79"/>
    </row>
    <row r="18" spans="1:14" x14ac:dyDescent="0.25">
      <c r="A18" s="1"/>
      <c r="B18" s="159" t="s">
        <v>128</v>
      </c>
      <c r="C18" s="160">
        <v>594834</v>
      </c>
      <c r="D18" s="160">
        <v>241432</v>
      </c>
      <c r="E18" s="160">
        <v>191434</v>
      </c>
      <c r="F18" s="160">
        <v>491173</v>
      </c>
      <c r="G18" s="160">
        <v>523681</v>
      </c>
      <c r="H18" s="160">
        <v>511763</v>
      </c>
      <c r="I18" s="161">
        <f t="shared" si="3"/>
        <v>-2.2758129471949551E-2</v>
      </c>
      <c r="J18" s="175">
        <f t="shared" si="0"/>
        <v>1.6733129956016173</v>
      </c>
      <c r="K18" s="160">
        <f t="shared" si="1"/>
        <v>-11918</v>
      </c>
      <c r="L18" s="160">
        <f t="shared" si="2"/>
        <v>320329</v>
      </c>
      <c r="M18" s="161">
        <f t="shared" si="4"/>
        <v>1.4185397198217533E-2</v>
      </c>
      <c r="N18" s="79"/>
    </row>
    <row r="19" spans="1:14" x14ac:dyDescent="0.25">
      <c r="A19" s="158" t="s">
        <v>144</v>
      </c>
      <c r="B19" s="159" t="s">
        <v>131</v>
      </c>
      <c r="C19" s="160">
        <v>847396</v>
      </c>
      <c r="D19" s="160">
        <v>356220</v>
      </c>
      <c r="E19" s="160">
        <v>171613</v>
      </c>
      <c r="F19" s="160">
        <v>432862</v>
      </c>
      <c r="G19" s="160">
        <v>543249</v>
      </c>
      <c r="H19" s="160">
        <v>528059</v>
      </c>
      <c r="I19" s="161">
        <f t="shared" si="3"/>
        <v>-2.796139523496588E-2</v>
      </c>
      <c r="J19" s="175">
        <f t="shared" si="0"/>
        <v>2.0770337911463583</v>
      </c>
      <c r="K19" s="160">
        <f t="shared" si="1"/>
        <v>-15190</v>
      </c>
      <c r="L19" s="160">
        <f t="shared" si="2"/>
        <v>356446</v>
      </c>
      <c r="M19" s="161">
        <f t="shared" si="4"/>
        <v>1.463710088281793E-2</v>
      </c>
      <c r="N19" s="79"/>
    </row>
    <row r="20" spans="1:14" x14ac:dyDescent="0.25">
      <c r="A20" s="163" t="s">
        <v>145</v>
      </c>
      <c r="B20" s="164" t="s">
        <v>145</v>
      </c>
      <c r="C20" s="165">
        <f t="shared" ref="C20" si="5">C12-SUM(C13:C19)</f>
        <v>7011837</v>
      </c>
      <c r="D20" s="165">
        <f t="shared" ref="D20:H20" si="6">D12-SUM(D13:D19)</f>
        <v>2168558</v>
      </c>
      <c r="E20" s="165">
        <f t="shared" si="6"/>
        <v>3296764</v>
      </c>
      <c r="F20" s="165">
        <f t="shared" si="6"/>
        <v>6800013</v>
      </c>
      <c r="G20" s="165">
        <f t="shared" si="6"/>
        <v>7694148</v>
      </c>
      <c r="H20" s="165">
        <f t="shared" si="6"/>
        <v>8214818</v>
      </c>
      <c r="I20" s="166">
        <f t="shared" si="3"/>
        <v>6.7670910411393281E-2</v>
      </c>
      <c r="J20" s="176">
        <f t="shared" si="0"/>
        <v>1.4917822446496021</v>
      </c>
      <c r="K20" s="165">
        <f>H20-G20</f>
        <v>520670</v>
      </c>
      <c r="L20" s="165">
        <f t="shared" si="2"/>
        <v>4918054</v>
      </c>
      <c r="M20" s="166">
        <f t="shared" si="4"/>
        <v>0.22770394936927241</v>
      </c>
      <c r="N20" s="79"/>
    </row>
    <row r="21" spans="1:14" s="142" customFormat="1" x14ac:dyDescent="0.25">
      <c r="B21" s="151" t="s">
        <v>44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">
        <v>3</v>
      </c>
      <c r="B22" s="152" t="s">
        <v>68</v>
      </c>
      <c r="C22" s="172">
        <v>13105945</v>
      </c>
      <c r="D22" s="172">
        <v>3913809</v>
      </c>
      <c r="E22" s="172">
        <v>5763674</v>
      </c>
      <c r="F22" s="172">
        <v>12632387</v>
      </c>
      <c r="G22" s="172">
        <v>13590517</v>
      </c>
      <c r="H22" s="172">
        <v>13839613</v>
      </c>
      <c r="I22" s="173">
        <f>IFERROR(H22/G22-1,"-")</f>
        <v>1.8328662551983843E-2</v>
      </c>
      <c r="J22" s="173">
        <f>IFERROR(H22/E22-1,"-")</f>
        <v>1.4011790049194315</v>
      </c>
      <c r="K22" s="172">
        <f>H22-G22</f>
        <v>249096</v>
      </c>
      <c r="L22" s="172">
        <f>H22-E22</f>
        <v>8075939</v>
      </c>
      <c r="M22" s="173">
        <f>H22/H$8</f>
        <v>0.38361586803777326</v>
      </c>
      <c r="N22" s="79"/>
    </row>
    <row r="23" spans="1:14" x14ac:dyDescent="0.25">
      <c r="A23" s="1" t="s">
        <v>96</v>
      </c>
      <c r="B23" s="155" t="s">
        <v>97</v>
      </c>
      <c r="C23" s="156">
        <v>1013579</v>
      </c>
      <c r="D23" s="156">
        <v>419753</v>
      </c>
      <c r="E23" s="156">
        <v>926094</v>
      </c>
      <c r="F23" s="156">
        <v>924124</v>
      </c>
      <c r="G23" s="156">
        <v>817242</v>
      </c>
      <c r="H23" s="156">
        <v>742610</v>
      </c>
      <c r="I23" s="157">
        <f>IFERROR(H23/G23-1,"-")</f>
        <v>-9.132178718176498E-2</v>
      </c>
      <c r="J23" s="174">
        <f t="shared" ref="J23:J34" si="7">IFERROR(H23/E23-1,"-")</f>
        <v>-0.19812675603124519</v>
      </c>
      <c r="K23" s="156">
        <f t="shared" ref="K23:K33" si="8">H23-G23</f>
        <v>-74632</v>
      </c>
      <c r="L23" s="156">
        <f t="shared" ref="L23:L34" si="9">H23-E23</f>
        <v>-183484</v>
      </c>
      <c r="M23" s="157">
        <f>H23/H$8</f>
        <v>2.0584172387156402E-2</v>
      </c>
      <c r="N23" s="79"/>
    </row>
    <row r="24" spans="1:14" x14ac:dyDescent="0.25">
      <c r="A24" s="158" t="s">
        <v>103</v>
      </c>
      <c r="B24" s="159" t="s">
        <v>103</v>
      </c>
      <c r="C24" s="160">
        <v>409352</v>
      </c>
      <c r="D24" s="160">
        <v>197437</v>
      </c>
      <c r="E24" s="160">
        <v>341894</v>
      </c>
      <c r="F24" s="160">
        <v>286571</v>
      </c>
      <c r="G24" s="160">
        <v>256506</v>
      </c>
      <c r="H24" s="160">
        <v>219209</v>
      </c>
      <c r="I24" s="161">
        <f>IFERROR(H24/G24-1,"-")</f>
        <v>-0.14540400614410576</v>
      </c>
      <c r="J24" s="175">
        <f t="shared" si="7"/>
        <v>-0.35883928937038967</v>
      </c>
      <c r="K24" s="160">
        <f t="shared" si="8"/>
        <v>-37297</v>
      </c>
      <c r="L24" s="160">
        <f t="shared" si="9"/>
        <v>-122685</v>
      </c>
      <c r="M24" s="161">
        <f>H24/H$8</f>
        <v>6.0761851373078305E-3</v>
      </c>
      <c r="N24" s="79"/>
    </row>
    <row r="25" spans="1:14" x14ac:dyDescent="0.25">
      <c r="A25" s="158" t="s">
        <v>100</v>
      </c>
      <c r="B25" s="159" t="s">
        <v>100</v>
      </c>
      <c r="C25" s="160">
        <v>604227</v>
      </c>
      <c r="D25" s="160">
        <v>222316</v>
      </c>
      <c r="E25" s="160">
        <v>584200</v>
      </c>
      <c r="F25" s="160">
        <v>637553</v>
      </c>
      <c r="G25" s="160">
        <v>560736</v>
      </c>
      <c r="H25" s="160">
        <v>523401</v>
      </c>
      <c r="I25" s="161">
        <f>IFERROR(H25/G25-1,"-")</f>
        <v>-6.6582134908406143E-2</v>
      </c>
      <c r="J25" s="175">
        <f t="shared" si="7"/>
        <v>-0.10407223553577538</v>
      </c>
      <c r="K25" s="160">
        <f t="shared" si="8"/>
        <v>-37335</v>
      </c>
      <c r="L25" s="160">
        <f t="shared" si="9"/>
        <v>-60799</v>
      </c>
      <c r="M25" s="161">
        <f>H25/H$8</f>
        <v>1.4507987249848572E-2</v>
      </c>
      <c r="N25" s="79"/>
    </row>
    <row r="26" spans="1:14" x14ac:dyDescent="0.25">
      <c r="A26" s="1"/>
      <c r="B26" s="155" t="s">
        <v>107</v>
      </c>
      <c r="C26" s="156">
        <v>12092366</v>
      </c>
      <c r="D26" s="156">
        <v>3494056</v>
      </c>
      <c r="E26" s="156">
        <v>4837580</v>
      </c>
      <c r="F26" s="156">
        <v>11708263</v>
      </c>
      <c r="G26" s="156">
        <v>12773275</v>
      </c>
      <c r="H26" s="156">
        <v>13097003</v>
      </c>
      <c r="I26" s="157">
        <f>IFERROR(H26/G26-1,"-")</f>
        <v>2.5344165846268973E-2</v>
      </c>
      <c r="J26" s="174">
        <f t="shared" si="7"/>
        <v>1.7073460283860937</v>
      </c>
      <c r="K26" s="156">
        <f t="shared" si="8"/>
        <v>323728</v>
      </c>
      <c r="L26" s="156">
        <f t="shared" si="9"/>
        <v>8259423</v>
      </c>
      <c r="M26" s="157">
        <f>H26/H$8</f>
        <v>0.36303169565061683</v>
      </c>
      <c r="N26" s="79"/>
    </row>
    <row r="27" spans="1:14" s="56" customFormat="1" x14ac:dyDescent="0.25">
      <c r="B27" s="159" t="s">
        <v>110</v>
      </c>
      <c r="C27" s="160">
        <v>5650065</v>
      </c>
      <c r="D27" s="160">
        <v>1483938</v>
      </c>
      <c r="E27" s="160">
        <v>1575483</v>
      </c>
      <c r="F27" s="160">
        <v>5839663</v>
      </c>
      <c r="G27" s="160">
        <v>6456134</v>
      </c>
      <c r="H27" s="160">
        <v>6689570</v>
      </c>
      <c r="I27" s="161">
        <f t="shared" ref="I27:I34" si="10">IFERROR(H27/G27-1,"-")</f>
        <v>3.6157242089460917E-2</v>
      </c>
      <c r="J27" s="175">
        <f t="shared" si="7"/>
        <v>3.2460439116131372</v>
      </c>
      <c r="K27" s="160">
        <f t="shared" si="8"/>
        <v>233436</v>
      </c>
      <c r="L27" s="160">
        <f t="shared" si="9"/>
        <v>5114087</v>
      </c>
      <c r="M27" s="161">
        <f t="shared" ref="M27:M34" si="11">H27/H$8</f>
        <v>0.1854260810869095</v>
      </c>
      <c r="N27" s="162"/>
    </row>
    <row r="28" spans="1:14" s="56" customFormat="1" x14ac:dyDescent="0.25">
      <c r="B28" s="159" t="s">
        <v>113</v>
      </c>
      <c r="C28" s="160">
        <v>1813831</v>
      </c>
      <c r="D28" s="160">
        <v>510569</v>
      </c>
      <c r="E28" s="160">
        <v>851193</v>
      </c>
      <c r="F28" s="160">
        <v>1420539</v>
      </c>
      <c r="G28" s="160">
        <v>1496214</v>
      </c>
      <c r="H28" s="160">
        <v>1483358</v>
      </c>
      <c r="I28" s="161">
        <f t="shared" si="10"/>
        <v>-8.5923537675760553E-3</v>
      </c>
      <c r="J28" s="175">
        <f t="shared" si="7"/>
        <v>0.7426811545677654</v>
      </c>
      <c r="K28" s="160">
        <f t="shared" si="8"/>
        <v>-12856</v>
      </c>
      <c r="L28" s="160">
        <f t="shared" si="9"/>
        <v>632165</v>
      </c>
      <c r="M28" s="161">
        <f t="shared" si="11"/>
        <v>4.111673258354661E-2</v>
      </c>
      <c r="N28" s="162"/>
    </row>
    <row r="29" spans="1:14" x14ac:dyDescent="0.25">
      <c r="A29" s="1"/>
      <c r="B29" s="159" t="s">
        <v>116</v>
      </c>
      <c r="C29" s="160">
        <v>428540</v>
      </c>
      <c r="D29" s="160">
        <v>173273</v>
      </c>
      <c r="E29" s="160">
        <v>321437</v>
      </c>
      <c r="F29" s="160">
        <v>466813</v>
      </c>
      <c r="G29" s="160">
        <v>535409</v>
      </c>
      <c r="H29" s="160">
        <v>462244</v>
      </c>
      <c r="I29" s="161">
        <f t="shared" si="10"/>
        <v>-0.13665254039435271</v>
      </c>
      <c r="J29" s="175">
        <f t="shared" si="7"/>
        <v>0.43805473545360374</v>
      </c>
      <c r="K29" s="160">
        <f t="shared" si="8"/>
        <v>-73165</v>
      </c>
      <c r="L29" s="160">
        <f t="shared" si="9"/>
        <v>140807</v>
      </c>
      <c r="M29" s="161">
        <f t="shared" si="11"/>
        <v>1.281279565441985E-2</v>
      </c>
      <c r="N29" s="79"/>
    </row>
    <row r="30" spans="1:14" x14ac:dyDescent="0.25">
      <c r="A30" s="1"/>
      <c r="B30" s="159" t="s">
        <v>123</v>
      </c>
      <c r="C30" s="160">
        <v>502164</v>
      </c>
      <c r="D30" s="160">
        <v>134940</v>
      </c>
      <c r="E30" s="160">
        <v>321774</v>
      </c>
      <c r="F30" s="160">
        <v>583899</v>
      </c>
      <c r="G30" s="160">
        <v>553235</v>
      </c>
      <c r="H30" s="160">
        <v>562616</v>
      </c>
      <c r="I30" s="161">
        <f t="shared" si="10"/>
        <v>1.695662783446461E-2</v>
      </c>
      <c r="J30" s="175">
        <f t="shared" si="7"/>
        <v>0.7484818537234208</v>
      </c>
      <c r="K30" s="160">
        <f t="shared" si="8"/>
        <v>9381</v>
      </c>
      <c r="L30" s="160">
        <f t="shared" si="9"/>
        <v>240842</v>
      </c>
      <c r="M30" s="161">
        <f t="shared" si="11"/>
        <v>1.5594975467300988E-2</v>
      </c>
      <c r="N30" s="79"/>
    </row>
    <row r="31" spans="1:14" x14ac:dyDescent="0.25">
      <c r="A31" s="1"/>
      <c r="B31" s="159" t="s">
        <v>119</v>
      </c>
      <c r="C31" s="160">
        <v>566275</v>
      </c>
      <c r="D31" s="160">
        <v>241515</v>
      </c>
      <c r="E31" s="160">
        <v>414396</v>
      </c>
      <c r="F31" s="160">
        <v>639629</v>
      </c>
      <c r="G31" s="160">
        <v>619738</v>
      </c>
      <c r="H31" s="160">
        <v>632422</v>
      </c>
      <c r="I31" s="161">
        <f t="shared" si="10"/>
        <v>2.0466713353062049E-2</v>
      </c>
      <c r="J31" s="175">
        <f t="shared" si="7"/>
        <v>0.52612959584551966</v>
      </c>
      <c r="K31" s="160">
        <f t="shared" si="8"/>
        <v>12684</v>
      </c>
      <c r="L31" s="160">
        <f t="shared" si="9"/>
        <v>218026</v>
      </c>
      <c r="M31" s="161">
        <f t="shared" si="11"/>
        <v>1.7529905966025539E-2</v>
      </c>
      <c r="N31" s="79"/>
    </row>
    <row r="32" spans="1:14" x14ac:dyDescent="0.25">
      <c r="A32" s="1"/>
      <c r="B32" s="159" t="s">
        <v>128</v>
      </c>
      <c r="C32" s="160">
        <v>242464</v>
      </c>
      <c r="D32" s="160">
        <v>95128</v>
      </c>
      <c r="E32" s="160">
        <v>58069</v>
      </c>
      <c r="F32" s="160">
        <v>177706</v>
      </c>
      <c r="G32" s="160">
        <v>184473</v>
      </c>
      <c r="H32" s="160">
        <v>184792</v>
      </c>
      <c r="I32" s="161">
        <f t="shared" si="10"/>
        <v>1.7292503509998003E-3</v>
      </c>
      <c r="J32" s="175">
        <f t="shared" si="7"/>
        <v>2.1822831459126211</v>
      </c>
      <c r="K32" s="160">
        <f t="shared" si="8"/>
        <v>319</v>
      </c>
      <c r="L32" s="160">
        <f t="shared" si="9"/>
        <v>126723</v>
      </c>
      <c r="M32" s="161">
        <f t="shared" si="11"/>
        <v>5.122191168671855E-3</v>
      </c>
      <c r="N32" s="79"/>
    </row>
    <row r="33" spans="1:14" x14ac:dyDescent="0.25">
      <c r="A33" s="158" t="s">
        <v>144</v>
      </c>
      <c r="B33" s="159" t="s">
        <v>131</v>
      </c>
      <c r="C33" s="160">
        <v>276453</v>
      </c>
      <c r="D33" s="160">
        <v>106598</v>
      </c>
      <c r="E33" s="160">
        <v>43884</v>
      </c>
      <c r="F33" s="160">
        <v>147837</v>
      </c>
      <c r="G33" s="160">
        <v>187545</v>
      </c>
      <c r="H33" s="160">
        <v>166807</v>
      </c>
      <c r="I33" s="161">
        <f t="shared" si="10"/>
        <v>-0.11057612839585163</v>
      </c>
      <c r="J33" s="175">
        <f t="shared" si="7"/>
        <v>2.8010892352565855</v>
      </c>
      <c r="K33" s="160">
        <f t="shared" si="8"/>
        <v>-20738</v>
      </c>
      <c r="L33" s="160">
        <f t="shared" si="9"/>
        <v>122923</v>
      </c>
      <c r="M33" s="161">
        <f t="shared" si="11"/>
        <v>4.6236706257448707E-3</v>
      </c>
      <c r="N33" s="79"/>
    </row>
    <row r="34" spans="1:14" x14ac:dyDescent="0.25">
      <c r="A34" s="163" t="s">
        <v>145</v>
      </c>
      <c r="B34" s="164" t="s">
        <v>145</v>
      </c>
      <c r="C34" s="165">
        <f t="shared" ref="C34" si="12">C26-SUM(C27:C33)</f>
        <v>2612574</v>
      </c>
      <c r="D34" s="165">
        <f t="shared" ref="D34:H34" si="13">D26-SUM(D27:D33)</f>
        <v>748095</v>
      </c>
      <c r="E34" s="165">
        <f t="shared" si="13"/>
        <v>1251344</v>
      </c>
      <c r="F34" s="165">
        <f t="shared" si="13"/>
        <v>2432177</v>
      </c>
      <c r="G34" s="165">
        <f t="shared" si="13"/>
        <v>2740527</v>
      </c>
      <c r="H34" s="165">
        <f t="shared" si="13"/>
        <v>2915194</v>
      </c>
      <c r="I34" s="166">
        <f t="shared" si="10"/>
        <v>6.3734821806170849E-2</v>
      </c>
      <c r="J34" s="176">
        <f t="shared" si="7"/>
        <v>1.3296503599329998</v>
      </c>
      <c r="K34" s="165">
        <f>H34-G34</f>
        <v>174667</v>
      </c>
      <c r="L34" s="165">
        <f t="shared" si="9"/>
        <v>1663850</v>
      </c>
      <c r="M34" s="166">
        <f t="shared" si="11"/>
        <v>8.0805343097997639E-2</v>
      </c>
      <c r="N34" s="79"/>
    </row>
    <row r="35" spans="1:14" s="142" customFormat="1" x14ac:dyDescent="0.25">
      <c r="B35" s="151" t="s">
        <v>45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">
        <v>3</v>
      </c>
      <c r="B36" s="152" t="s">
        <v>68</v>
      </c>
      <c r="C36" s="172">
        <v>10093577</v>
      </c>
      <c r="D36" s="172">
        <v>2858440</v>
      </c>
      <c r="E36" s="172">
        <v>3367162</v>
      </c>
      <c r="F36" s="172">
        <v>8865243</v>
      </c>
      <c r="G36" s="172">
        <v>9739308</v>
      </c>
      <c r="H36" s="172">
        <v>10014981</v>
      </c>
      <c r="I36" s="173">
        <f>IFERROR(H36/G36-1,"-")</f>
        <v>2.8305193757092395E-2</v>
      </c>
      <c r="J36" s="173">
        <f>IFERROR(H36/E36-1,"-")</f>
        <v>1.9743092253951549</v>
      </c>
      <c r="K36" s="172">
        <f>H36-G36</f>
        <v>275673</v>
      </c>
      <c r="L36" s="172">
        <f>H36-E36</f>
        <v>6647819</v>
      </c>
      <c r="M36" s="173">
        <f>H36/H$8</f>
        <v>0.2776020998344973</v>
      </c>
      <c r="N36" s="79"/>
    </row>
    <row r="37" spans="1:14" x14ac:dyDescent="0.25">
      <c r="A37" s="1" t="s">
        <v>96</v>
      </c>
      <c r="B37" s="155" t="s">
        <v>97</v>
      </c>
      <c r="C37" s="156">
        <v>614530</v>
      </c>
      <c r="D37" s="156">
        <v>241430</v>
      </c>
      <c r="E37" s="156">
        <v>350874</v>
      </c>
      <c r="F37" s="156">
        <v>513218</v>
      </c>
      <c r="G37" s="156">
        <v>576863</v>
      </c>
      <c r="H37" s="156">
        <v>551747</v>
      </c>
      <c r="I37" s="157">
        <f>IFERROR(H37/G37-1,"-")</f>
        <v>-4.3538933854312067E-2</v>
      </c>
      <c r="J37" s="174">
        <f t="shared" ref="J37:J48" si="14">IFERROR(H37/E37-1,"-")</f>
        <v>0.57249325968866316</v>
      </c>
      <c r="K37" s="156">
        <f t="shared" ref="K37:K47" si="15">H37-G37</f>
        <v>-25116</v>
      </c>
      <c r="L37" s="156">
        <f t="shared" ref="L37:L48" si="16">H37-E37</f>
        <v>200873</v>
      </c>
      <c r="M37" s="157">
        <f>H37/H$8</f>
        <v>1.529370108414428E-2</v>
      </c>
      <c r="N37" s="79"/>
    </row>
    <row r="38" spans="1:14" x14ac:dyDescent="0.25">
      <c r="A38" s="158" t="s">
        <v>103</v>
      </c>
      <c r="B38" s="159" t="s">
        <v>103</v>
      </c>
      <c r="C38" s="160">
        <v>210543</v>
      </c>
      <c r="D38" s="160">
        <v>92534</v>
      </c>
      <c r="E38" s="160">
        <v>131066</v>
      </c>
      <c r="F38" s="160">
        <v>155108</v>
      </c>
      <c r="G38" s="160">
        <v>218201</v>
      </c>
      <c r="H38" s="160">
        <v>239030</v>
      </c>
      <c r="I38" s="161">
        <f>IFERROR(H38/G38-1,"-")</f>
        <v>9.5457857663347134E-2</v>
      </c>
      <c r="J38" s="175">
        <f t="shared" si="14"/>
        <v>0.82373765888941453</v>
      </c>
      <c r="K38" s="160">
        <f t="shared" si="15"/>
        <v>20829</v>
      </c>
      <c r="L38" s="160">
        <f t="shared" si="16"/>
        <v>107964</v>
      </c>
      <c r="M38" s="161">
        <f>H38/H$8</f>
        <v>6.6255971852008395E-3</v>
      </c>
      <c r="N38" s="79"/>
    </row>
    <row r="39" spans="1:14" x14ac:dyDescent="0.25">
      <c r="A39" s="158" t="s">
        <v>100</v>
      </c>
      <c r="B39" s="159" t="s">
        <v>100</v>
      </c>
      <c r="C39" s="160">
        <v>403987</v>
      </c>
      <c r="D39" s="160">
        <v>148896</v>
      </c>
      <c r="E39" s="160">
        <v>219808</v>
      </c>
      <c r="F39" s="160">
        <v>358110</v>
      </c>
      <c r="G39" s="160">
        <v>358662</v>
      </c>
      <c r="H39" s="160">
        <v>312717</v>
      </c>
      <c r="I39" s="161">
        <f>IFERROR(H39/G39-1,"-")</f>
        <v>-0.1281011091222376</v>
      </c>
      <c r="J39" s="175">
        <f t="shared" si="14"/>
        <v>0.4226825229291018</v>
      </c>
      <c r="K39" s="160">
        <f t="shared" si="15"/>
        <v>-45945</v>
      </c>
      <c r="L39" s="160">
        <f t="shared" si="16"/>
        <v>92909</v>
      </c>
      <c r="M39" s="161">
        <f>H39/H$8</f>
        <v>8.6681038989434422E-3</v>
      </c>
      <c r="N39" s="79"/>
    </row>
    <row r="40" spans="1:14" x14ac:dyDescent="0.25">
      <c r="A40" s="1"/>
      <c r="B40" s="155" t="s">
        <v>107</v>
      </c>
      <c r="C40" s="156">
        <v>9479047</v>
      </c>
      <c r="D40" s="156">
        <v>2617010</v>
      </c>
      <c r="E40" s="156">
        <v>3016288</v>
      </c>
      <c r="F40" s="156">
        <v>8352025</v>
      </c>
      <c r="G40" s="156">
        <v>9162445</v>
      </c>
      <c r="H40" s="156">
        <v>9463234</v>
      </c>
      <c r="I40" s="157">
        <f>IFERROR(H40/G40-1,"-")</f>
        <v>3.2828464454629724E-2</v>
      </c>
      <c r="J40" s="174">
        <f t="shared" si="14"/>
        <v>2.1373774652818298</v>
      </c>
      <c r="K40" s="156">
        <f t="shared" si="15"/>
        <v>300789</v>
      </c>
      <c r="L40" s="156">
        <f t="shared" si="16"/>
        <v>6446946</v>
      </c>
      <c r="M40" s="157">
        <f>H40/H$8</f>
        <v>0.262308398750353</v>
      </c>
      <c r="N40" s="79"/>
    </row>
    <row r="41" spans="1:14" s="56" customFormat="1" x14ac:dyDescent="0.25">
      <c r="B41" s="159" t="s">
        <v>110</v>
      </c>
      <c r="C41" s="160">
        <v>5094935</v>
      </c>
      <c r="D41" s="160">
        <v>1173619</v>
      </c>
      <c r="E41" s="160">
        <v>1066343</v>
      </c>
      <c r="F41" s="160">
        <v>4256430</v>
      </c>
      <c r="G41" s="160">
        <v>4628153</v>
      </c>
      <c r="H41" s="160">
        <v>4858902</v>
      </c>
      <c r="I41" s="161">
        <f t="shared" ref="I41:I48" si="17">IFERROR(H41/G41-1,"-")</f>
        <v>4.9857686208731655E-2</v>
      </c>
      <c r="J41" s="175">
        <f t="shared" si="14"/>
        <v>3.5566032693045297</v>
      </c>
      <c r="K41" s="160">
        <f t="shared" si="15"/>
        <v>230749</v>
      </c>
      <c r="L41" s="160">
        <f t="shared" si="16"/>
        <v>3792559</v>
      </c>
      <c r="M41" s="161">
        <f t="shared" ref="M41:M48" si="18">H41/H$8</f>
        <v>0.13468237214728998</v>
      </c>
      <c r="N41" s="162"/>
    </row>
    <row r="42" spans="1:14" s="56" customFormat="1" x14ac:dyDescent="0.25">
      <c r="B42" s="159" t="s">
        <v>113</v>
      </c>
      <c r="C42" s="160">
        <v>470924</v>
      </c>
      <c r="D42" s="160">
        <v>139836</v>
      </c>
      <c r="E42" s="160">
        <v>174981</v>
      </c>
      <c r="F42" s="160">
        <v>311196</v>
      </c>
      <c r="G42" s="160">
        <v>358380</v>
      </c>
      <c r="H42" s="160">
        <v>358116</v>
      </c>
      <c r="I42" s="161">
        <f t="shared" si="17"/>
        <v>-7.3664825046038107E-4</v>
      </c>
      <c r="J42" s="175">
        <f t="shared" si="14"/>
        <v>1.0465993450717508</v>
      </c>
      <c r="K42" s="160">
        <f t="shared" si="15"/>
        <v>-264</v>
      </c>
      <c r="L42" s="160">
        <f t="shared" si="16"/>
        <v>183135</v>
      </c>
      <c r="M42" s="161">
        <f t="shared" si="18"/>
        <v>9.9265044620984125E-3</v>
      </c>
      <c r="N42" s="162"/>
    </row>
    <row r="43" spans="1:14" x14ac:dyDescent="0.25">
      <c r="A43" s="1"/>
      <c r="B43" s="159" t="s">
        <v>116</v>
      </c>
      <c r="C43" s="160">
        <v>178407</v>
      </c>
      <c r="D43" s="160">
        <v>67848</v>
      </c>
      <c r="E43" s="160">
        <v>127385</v>
      </c>
      <c r="F43" s="160">
        <v>198903</v>
      </c>
      <c r="G43" s="160">
        <v>247793</v>
      </c>
      <c r="H43" s="160">
        <v>245648</v>
      </c>
      <c r="I43" s="161">
        <f t="shared" si="17"/>
        <v>-8.6564188657468621E-3</v>
      </c>
      <c r="J43" s="175">
        <f t="shared" si="14"/>
        <v>0.92839031283118101</v>
      </c>
      <c r="K43" s="160">
        <f t="shared" si="15"/>
        <v>-2145</v>
      </c>
      <c r="L43" s="160">
        <f t="shared" si="16"/>
        <v>118263</v>
      </c>
      <c r="M43" s="161">
        <f t="shared" si="18"/>
        <v>6.8090394400293509E-3</v>
      </c>
      <c r="N43" s="79"/>
    </row>
    <row r="44" spans="1:14" x14ac:dyDescent="0.25">
      <c r="A44" s="1"/>
      <c r="B44" s="159" t="s">
        <v>123</v>
      </c>
      <c r="C44" s="160">
        <v>451476</v>
      </c>
      <c r="D44" s="160">
        <v>124287</v>
      </c>
      <c r="E44" s="160">
        <v>239923</v>
      </c>
      <c r="F44" s="160">
        <v>477050</v>
      </c>
      <c r="G44" s="160">
        <v>501096</v>
      </c>
      <c r="H44" s="160">
        <v>499671</v>
      </c>
      <c r="I44" s="161">
        <f t="shared" si="17"/>
        <v>-2.8437664639111571E-3</v>
      </c>
      <c r="J44" s="175">
        <f t="shared" si="14"/>
        <v>1.0826306773423138</v>
      </c>
      <c r="K44" s="160">
        <f t="shared" si="15"/>
        <v>-1425</v>
      </c>
      <c r="L44" s="160">
        <f t="shared" si="16"/>
        <v>259748</v>
      </c>
      <c r="M44" s="161">
        <f t="shared" si="18"/>
        <v>1.3850222863768098E-2</v>
      </c>
      <c r="N44" s="79"/>
    </row>
    <row r="45" spans="1:14" x14ac:dyDescent="0.25">
      <c r="A45" s="1"/>
      <c r="B45" s="159" t="s">
        <v>119</v>
      </c>
      <c r="C45" s="160">
        <v>353625</v>
      </c>
      <c r="D45" s="160">
        <v>131712</v>
      </c>
      <c r="E45" s="160">
        <v>184201</v>
      </c>
      <c r="F45" s="160">
        <v>318686</v>
      </c>
      <c r="G45" s="160">
        <v>374932</v>
      </c>
      <c r="H45" s="160">
        <v>372782</v>
      </c>
      <c r="I45" s="161">
        <f t="shared" si="17"/>
        <v>-5.7343731663341835E-3</v>
      </c>
      <c r="J45" s="175">
        <f t="shared" si="14"/>
        <v>1.0237783725386942</v>
      </c>
      <c r="K45" s="160">
        <f t="shared" si="15"/>
        <v>-2150</v>
      </c>
      <c r="L45" s="160">
        <f t="shared" si="16"/>
        <v>188581</v>
      </c>
      <c r="M45" s="161">
        <f t="shared" si="18"/>
        <v>1.0333026690764921E-2</v>
      </c>
      <c r="N45" s="79"/>
    </row>
    <row r="46" spans="1:14" x14ac:dyDescent="0.25">
      <c r="A46" s="1"/>
      <c r="B46" s="159" t="s">
        <v>128</v>
      </c>
      <c r="C46" s="160">
        <v>227686</v>
      </c>
      <c r="D46" s="160">
        <v>86739</v>
      </c>
      <c r="E46" s="160">
        <v>81833</v>
      </c>
      <c r="F46" s="160">
        <v>185692</v>
      </c>
      <c r="G46" s="160">
        <v>188339</v>
      </c>
      <c r="H46" s="160">
        <v>187108</v>
      </c>
      <c r="I46" s="161">
        <f t="shared" si="17"/>
        <v>-6.5360865248301758E-3</v>
      </c>
      <c r="J46" s="175">
        <f t="shared" si="14"/>
        <v>1.2864614519814745</v>
      </c>
      <c r="K46" s="160">
        <f t="shared" si="15"/>
        <v>-1231</v>
      </c>
      <c r="L46" s="160">
        <f t="shared" si="16"/>
        <v>105275</v>
      </c>
      <c r="M46" s="161">
        <f t="shared" si="18"/>
        <v>5.1863876422564474E-3</v>
      </c>
      <c r="N46" s="79"/>
    </row>
    <row r="47" spans="1:14" x14ac:dyDescent="0.25">
      <c r="A47" s="158" t="s">
        <v>144</v>
      </c>
      <c r="B47" s="159" t="s">
        <v>131</v>
      </c>
      <c r="C47" s="160">
        <v>366669</v>
      </c>
      <c r="D47" s="160">
        <v>150036</v>
      </c>
      <c r="E47" s="160">
        <v>88248</v>
      </c>
      <c r="F47" s="160">
        <v>188228</v>
      </c>
      <c r="G47" s="160">
        <v>224522</v>
      </c>
      <c r="H47" s="160">
        <v>217369</v>
      </c>
      <c r="I47" s="161">
        <f t="shared" si="17"/>
        <v>-3.1858793347645187E-2</v>
      </c>
      <c r="J47" s="175">
        <f t="shared" si="14"/>
        <v>1.4631606382014324</v>
      </c>
      <c r="K47" s="160">
        <f t="shared" si="15"/>
        <v>-7153</v>
      </c>
      <c r="L47" s="160">
        <f t="shared" si="16"/>
        <v>129121</v>
      </c>
      <c r="M47" s="161">
        <f t="shared" si="18"/>
        <v>6.0251827576033182E-3</v>
      </c>
      <c r="N47" s="79"/>
    </row>
    <row r="48" spans="1:14" x14ac:dyDescent="0.25">
      <c r="A48" s="163" t="s">
        <v>145</v>
      </c>
      <c r="B48" s="164" t="s">
        <v>145</v>
      </c>
      <c r="C48" s="165">
        <f t="shared" ref="C48:H48" si="19">C40-SUM(C41:C47)</f>
        <v>2335325</v>
      </c>
      <c r="D48" s="165">
        <f t="shared" si="19"/>
        <v>742933</v>
      </c>
      <c r="E48" s="165">
        <f t="shared" si="19"/>
        <v>1053374</v>
      </c>
      <c r="F48" s="165">
        <f t="shared" si="19"/>
        <v>2415840</v>
      </c>
      <c r="G48" s="165">
        <f t="shared" si="19"/>
        <v>2639230</v>
      </c>
      <c r="H48" s="165">
        <f t="shared" si="19"/>
        <v>2723638</v>
      </c>
      <c r="I48" s="166">
        <f t="shared" si="17"/>
        <v>3.1982055372210771E-2</v>
      </c>
      <c r="J48" s="176">
        <f t="shared" si="14"/>
        <v>1.5856324534305952</v>
      </c>
      <c r="K48" s="165">
        <f>H48-G48</f>
        <v>84408</v>
      </c>
      <c r="L48" s="165">
        <f t="shared" si="16"/>
        <v>1670264</v>
      </c>
      <c r="M48" s="166">
        <f t="shared" si="18"/>
        <v>7.5495662746542458E-2</v>
      </c>
      <c r="N48" s="79"/>
    </row>
    <row r="49" spans="1:14" s="142" customFormat="1" x14ac:dyDescent="0.25">
      <c r="B49" s="151" t="s">
        <v>46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">
        <v>3</v>
      </c>
      <c r="B50" s="152" t="s">
        <v>68</v>
      </c>
      <c r="C50" s="172">
        <v>234787</v>
      </c>
      <c r="D50" s="172">
        <v>65275</v>
      </c>
      <c r="E50" s="172">
        <v>98762</v>
      </c>
      <c r="F50" s="172">
        <v>168339</v>
      </c>
      <c r="G50" s="172">
        <v>182035</v>
      </c>
      <c r="H50" s="172">
        <v>194642</v>
      </c>
      <c r="I50" s="173">
        <f>IFERROR(H50/G50-1,"-")</f>
        <v>6.925591232455286E-2</v>
      </c>
      <c r="J50" s="173">
        <f>IFERROR(H50/E50-1,"-")</f>
        <v>0.97081873595107426</v>
      </c>
      <c r="K50" s="172">
        <f>H50-G50</f>
        <v>12607</v>
      </c>
      <c r="L50" s="172">
        <f>H50-E50</f>
        <v>95880</v>
      </c>
      <c r="M50" s="173">
        <f>H50/H$8</f>
        <v>5.3952202121987274E-3</v>
      </c>
      <c r="N50" s="79"/>
    </row>
    <row r="51" spans="1:14" x14ac:dyDescent="0.25">
      <c r="A51" s="1" t="s">
        <v>96</v>
      </c>
      <c r="B51" s="155" t="s">
        <v>97</v>
      </c>
      <c r="C51" s="156">
        <v>30969</v>
      </c>
      <c r="D51" s="156">
        <v>6950</v>
      </c>
      <c r="E51" s="156">
        <v>17286</v>
      </c>
      <c r="F51" s="156">
        <v>21218</v>
      </c>
      <c r="G51" s="156">
        <v>40235</v>
      </c>
      <c r="H51" s="156">
        <v>25819</v>
      </c>
      <c r="I51" s="157">
        <f>IFERROR(H51/G51-1,"-")</f>
        <v>-0.35829501677643838</v>
      </c>
      <c r="J51" s="174">
        <f t="shared" ref="J51:J62" si="20">IFERROR(H51/E51-1,"-")</f>
        <v>0.49363646881869716</v>
      </c>
      <c r="K51" s="156">
        <f t="shared" ref="K51:K61" si="21">H51-G51</f>
        <v>-14416</v>
      </c>
      <c r="L51" s="156">
        <f t="shared" ref="L51:L62" si="22">H51-E51</f>
        <v>8533</v>
      </c>
      <c r="M51" s="157">
        <f>H51/H$8</f>
        <v>7.1566871825586942E-4</v>
      </c>
      <c r="N51" s="79"/>
    </row>
    <row r="52" spans="1:14" x14ac:dyDescent="0.25">
      <c r="A52" s="158" t="s">
        <v>103</v>
      </c>
      <c r="B52" s="159" t="s">
        <v>103</v>
      </c>
      <c r="C52" s="160">
        <v>12961</v>
      </c>
      <c r="D52" s="160">
        <v>5003</v>
      </c>
      <c r="E52" s="160">
        <v>6990</v>
      </c>
      <c r="F52" s="160">
        <v>6990</v>
      </c>
      <c r="G52" s="160">
        <v>25164</v>
      </c>
      <c r="H52" s="160">
        <v>14324</v>
      </c>
      <c r="I52" s="161">
        <f>IFERROR(H52/G52-1,"-")</f>
        <v>-0.43077412176124619</v>
      </c>
      <c r="J52" s="175">
        <f t="shared" si="20"/>
        <v>1.0492131616595137</v>
      </c>
      <c r="K52" s="160">
        <f t="shared" si="21"/>
        <v>-10840</v>
      </c>
      <c r="L52" s="160">
        <f t="shared" si="22"/>
        <v>7334</v>
      </c>
      <c r="M52" s="161">
        <f>H52/H$8</f>
        <v>3.9704243852577842E-4</v>
      </c>
      <c r="N52" s="79"/>
    </row>
    <row r="53" spans="1:14" x14ac:dyDescent="0.25">
      <c r="A53" s="158" t="s">
        <v>100</v>
      </c>
      <c r="B53" s="159" t="s">
        <v>100</v>
      </c>
      <c r="C53" s="160">
        <v>18008</v>
      </c>
      <c r="D53" s="160">
        <v>1947</v>
      </c>
      <c r="E53" s="160">
        <v>10296</v>
      </c>
      <c r="F53" s="160">
        <v>14228</v>
      </c>
      <c r="G53" s="160">
        <v>15071</v>
      </c>
      <c r="H53" s="160">
        <v>11495</v>
      </c>
      <c r="I53" s="161">
        <f>IFERROR(H53/G53-1,"-")</f>
        <v>-0.23727688939021963</v>
      </c>
      <c r="J53" s="175">
        <f t="shared" si="20"/>
        <v>0.11645299145299148</v>
      </c>
      <c r="K53" s="160">
        <f t="shared" si="21"/>
        <v>-3576</v>
      </c>
      <c r="L53" s="160">
        <f t="shared" si="22"/>
        <v>1199</v>
      </c>
      <c r="M53" s="161">
        <f>H53/H$8</f>
        <v>3.1862627973009095E-4</v>
      </c>
      <c r="N53" s="79"/>
    </row>
    <row r="54" spans="1:14" x14ac:dyDescent="0.25">
      <c r="A54" s="1"/>
      <c r="B54" s="155" t="s">
        <v>107</v>
      </c>
      <c r="C54" s="156">
        <v>203818</v>
      </c>
      <c r="D54" s="156">
        <v>58325</v>
      </c>
      <c r="E54" s="156">
        <v>81476</v>
      </c>
      <c r="F54" s="156">
        <v>147121</v>
      </c>
      <c r="G54" s="156">
        <v>141800</v>
      </c>
      <c r="H54" s="156">
        <v>168823</v>
      </c>
      <c r="I54" s="157">
        <f>IFERROR(H54/G54-1,"-")</f>
        <v>0.19057122708039498</v>
      </c>
      <c r="J54" s="174">
        <f t="shared" si="20"/>
        <v>1.0720580293583386</v>
      </c>
      <c r="K54" s="156">
        <f t="shared" si="21"/>
        <v>27023</v>
      </c>
      <c r="L54" s="156">
        <f t="shared" si="22"/>
        <v>87347</v>
      </c>
      <c r="M54" s="157">
        <f>H54/H$8</f>
        <v>4.6795514939428576E-3</v>
      </c>
      <c r="N54" s="79"/>
    </row>
    <row r="55" spans="1:14" s="56" customFormat="1" x14ac:dyDescent="0.25">
      <c r="B55" s="159" t="s">
        <v>110</v>
      </c>
      <c r="C55" s="160">
        <v>67733</v>
      </c>
      <c r="D55" s="160">
        <v>19771</v>
      </c>
      <c r="E55" s="160">
        <v>20693</v>
      </c>
      <c r="F55" s="160">
        <v>65122</v>
      </c>
      <c r="G55" s="160">
        <v>55484</v>
      </c>
      <c r="H55" s="160">
        <v>69733</v>
      </c>
      <c r="I55" s="161">
        <f t="shared" ref="I55:I62" si="23">IFERROR(H55/G55-1,"-")</f>
        <v>0.25681277485401188</v>
      </c>
      <c r="J55" s="175">
        <f t="shared" si="20"/>
        <v>2.3698835354950951</v>
      </c>
      <c r="K55" s="160">
        <f t="shared" si="21"/>
        <v>14249</v>
      </c>
      <c r="L55" s="160">
        <f t="shared" si="22"/>
        <v>49040</v>
      </c>
      <c r="M55" s="161">
        <f t="shared" ref="M55:M62" si="24">H55/H$8</f>
        <v>1.9329070347471452E-3</v>
      </c>
      <c r="N55" s="162"/>
    </row>
    <row r="56" spans="1:14" s="56" customFormat="1" x14ac:dyDescent="0.25">
      <c r="B56" s="159" t="s">
        <v>113</v>
      </c>
      <c r="C56" s="160">
        <v>69940</v>
      </c>
      <c r="D56" s="160">
        <v>18669</v>
      </c>
      <c r="E56" s="160">
        <v>31230</v>
      </c>
      <c r="F56" s="160">
        <v>34084</v>
      </c>
      <c r="G56" s="160">
        <v>34465</v>
      </c>
      <c r="H56" s="160">
        <v>39071</v>
      </c>
      <c r="I56" s="161">
        <f t="shared" si="23"/>
        <v>0.13364282605541855</v>
      </c>
      <c r="J56" s="175">
        <f t="shared" si="20"/>
        <v>0.25107268651937242</v>
      </c>
      <c r="K56" s="160">
        <f t="shared" si="21"/>
        <v>4606</v>
      </c>
      <c r="L56" s="160">
        <f t="shared" si="22"/>
        <v>7841</v>
      </c>
      <c r="M56" s="161">
        <f t="shared" si="24"/>
        <v>1.0829967268668451E-3</v>
      </c>
      <c r="N56" s="162"/>
    </row>
    <row r="57" spans="1:14" x14ac:dyDescent="0.25">
      <c r="A57" s="1"/>
      <c r="B57" s="159" t="s">
        <v>116</v>
      </c>
      <c r="C57" s="160">
        <v>6792</v>
      </c>
      <c r="D57" s="160">
        <v>1519</v>
      </c>
      <c r="E57" s="160">
        <v>3873</v>
      </c>
      <c r="F57" s="160">
        <v>6397</v>
      </c>
      <c r="G57" s="160">
        <v>6784</v>
      </c>
      <c r="H57" s="160">
        <v>6674</v>
      </c>
      <c r="I57" s="161">
        <f t="shared" si="23"/>
        <v>-1.6214622641509413E-2</v>
      </c>
      <c r="J57" s="175">
        <f t="shared" si="20"/>
        <v>0.72321198037696877</v>
      </c>
      <c r="K57" s="160">
        <f t="shared" si="21"/>
        <v>-110</v>
      </c>
      <c r="L57" s="160">
        <f t="shared" si="22"/>
        <v>2801</v>
      </c>
      <c r="M57" s="161">
        <f t="shared" si="24"/>
        <v>1.849945011673447E-4</v>
      </c>
      <c r="N57" s="79"/>
    </row>
    <row r="58" spans="1:14" x14ac:dyDescent="0.25">
      <c r="A58" s="1"/>
      <c r="B58" s="159" t="s">
        <v>123</v>
      </c>
      <c r="C58" s="160">
        <v>3713</v>
      </c>
      <c r="D58" s="160">
        <v>1082</v>
      </c>
      <c r="E58" s="160">
        <v>2191</v>
      </c>
      <c r="F58" s="160">
        <v>3053</v>
      </c>
      <c r="G58" s="160">
        <v>2811</v>
      </c>
      <c r="H58" s="160">
        <v>4837</v>
      </c>
      <c r="I58" s="161">
        <f t="shared" si="23"/>
        <v>0.72073995019565995</v>
      </c>
      <c r="J58" s="175">
        <f t="shared" si="20"/>
        <v>1.2076677316293929</v>
      </c>
      <c r="K58" s="160">
        <f t="shared" si="21"/>
        <v>2026</v>
      </c>
      <c r="L58" s="160">
        <f t="shared" si="22"/>
        <v>2646</v>
      </c>
      <c r="M58" s="161">
        <f t="shared" si="24"/>
        <v>1.3407527751669858E-4</v>
      </c>
      <c r="N58" s="79"/>
    </row>
    <row r="59" spans="1:14" x14ac:dyDescent="0.25">
      <c r="A59" s="1"/>
      <c r="B59" s="159" t="s">
        <v>119</v>
      </c>
      <c r="C59" s="160">
        <v>4285</v>
      </c>
      <c r="D59" s="160">
        <v>1095</v>
      </c>
      <c r="E59" s="160">
        <v>1459</v>
      </c>
      <c r="F59" s="160">
        <v>2254</v>
      </c>
      <c r="G59" s="160">
        <v>2628</v>
      </c>
      <c r="H59" s="160">
        <v>3308</v>
      </c>
      <c r="I59" s="161">
        <f t="shared" si="23"/>
        <v>0.25875190258751912</v>
      </c>
      <c r="J59" s="175">
        <f t="shared" si="20"/>
        <v>1.2673063742289239</v>
      </c>
      <c r="K59" s="160">
        <f t="shared" si="21"/>
        <v>680</v>
      </c>
      <c r="L59" s="160">
        <f t="shared" si="22"/>
        <v>1849</v>
      </c>
      <c r="M59" s="161">
        <f t="shared" si="24"/>
        <v>9.1693408729633829E-5</v>
      </c>
      <c r="N59" s="79"/>
    </row>
    <row r="60" spans="1:14" x14ac:dyDescent="0.25">
      <c r="A60" s="1"/>
      <c r="B60" s="159" t="s">
        <v>128</v>
      </c>
      <c r="C60" s="160">
        <v>1783</v>
      </c>
      <c r="D60" s="160">
        <v>713</v>
      </c>
      <c r="E60" s="160">
        <v>445</v>
      </c>
      <c r="F60" s="160">
        <v>554</v>
      </c>
      <c r="G60" s="160">
        <v>804</v>
      </c>
      <c r="H60" s="160">
        <v>636</v>
      </c>
      <c r="I60" s="161">
        <f t="shared" si="23"/>
        <v>-0.20895522388059706</v>
      </c>
      <c r="J60" s="175">
        <f t="shared" si="20"/>
        <v>0.42921348314606744</v>
      </c>
      <c r="K60" s="160">
        <f t="shared" si="21"/>
        <v>-168</v>
      </c>
      <c r="L60" s="160">
        <f t="shared" si="22"/>
        <v>191</v>
      </c>
      <c r="M60" s="161">
        <f t="shared" si="24"/>
        <v>1.7629083419603121E-5</v>
      </c>
      <c r="N60" s="79"/>
    </row>
    <row r="61" spans="1:14" x14ac:dyDescent="0.25">
      <c r="A61" s="158" t="s">
        <v>144</v>
      </c>
      <c r="B61" s="159" t="s">
        <v>131</v>
      </c>
      <c r="C61" s="160">
        <v>3475</v>
      </c>
      <c r="D61" s="160">
        <v>1531</v>
      </c>
      <c r="E61" s="160">
        <v>432</v>
      </c>
      <c r="F61" s="160">
        <v>418</v>
      </c>
      <c r="G61" s="160">
        <v>635</v>
      </c>
      <c r="H61" s="160">
        <v>633</v>
      </c>
      <c r="I61" s="161">
        <f t="shared" si="23"/>
        <v>-3.1496062992125706E-3</v>
      </c>
      <c r="J61" s="175">
        <f t="shared" si="20"/>
        <v>0.46527777777777768</v>
      </c>
      <c r="K61" s="160">
        <f t="shared" si="21"/>
        <v>-2</v>
      </c>
      <c r="L61" s="160">
        <f t="shared" si="22"/>
        <v>201</v>
      </c>
      <c r="M61" s="161">
        <f t="shared" si="24"/>
        <v>1.7545927365737068E-5</v>
      </c>
      <c r="N61" s="79"/>
    </row>
    <row r="62" spans="1:14" x14ac:dyDescent="0.25">
      <c r="A62" s="163" t="s">
        <v>145</v>
      </c>
      <c r="B62" s="164" t="s">
        <v>145</v>
      </c>
      <c r="C62" s="165">
        <f t="shared" ref="C62:H62" si="25">C54-SUM(C55:C61)</f>
        <v>46097</v>
      </c>
      <c r="D62" s="165">
        <f t="shared" si="25"/>
        <v>13945</v>
      </c>
      <c r="E62" s="165">
        <f t="shared" si="25"/>
        <v>21153</v>
      </c>
      <c r="F62" s="165">
        <f t="shared" si="25"/>
        <v>35239</v>
      </c>
      <c r="G62" s="165">
        <f t="shared" si="25"/>
        <v>38189</v>
      </c>
      <c r="H62" s="165">
        <f t="shared" si="25"/>
        <v>43931</v>
      </c>
      <c r="I62" s="166">
        <f t="shared" si="23"/>
        <v>0.15035743276859836</v>
      </c>
      <c r="J62" s="176">
        <f t="shared" si="20"/>
        <v>1.0768212546683684</v>
      </c>
      <c r="K62" s="165">
        <f>H62-G62</f>
        <v>5742</v>
      </c>
      <c r="L62" s="165">
        <f t="shared" si="22"/>
        <v>22778</v>
      </c>
      <c r="M62" s="166">
        <f t="shared" si="24"/>
        <v>1.2177095341298501E-3</v>
      </c>
      <c r="N62" s="79"/>
    </row>
    <row r="63" spans="1:14" s="142" customFormat="1" x14ac:dyDescent="0.25">
      <c r="B63" s="151" t="s">
        <v>47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">
        <v>3</v>
      </c>
      <c r="B64" s="152" t="s">
        <v>68</v>
      </c>
      <c r="C64" s="172">
        <v>834528</v>
      </c>
      <c r="D64" s="172">
        <v>295880</v>
      </c>
      <c r="E64" s="172">
        <v>419370</v>
      </c>
      <c r="F64" s="172">
        <v>1014697</v>
      </c>
      <c r="G64" s="172">
        <v>1034949</v>
      </c>
      <c r="H64" s="172">
        <v>1361415</v>
      </c>
      <c r="I64" s="173">
        <f>IFERROR(H64/G64-1,"-")</f>
        <v>0.31544163045715301</v>
      </c>
      <c r="J64" s="173">
        <f>IFERROR(H64/E64-1,"-")</f>
        <v>2.2463337863938766</v>
      </c>
      <c r="K64" s="172">
        <f>H64-G64</f>
        <v>326466</v>
      </c>
      <c r="L64" s="172">
        <f>H64-E64</f>
        <v>942045</v>
      </c>
      <c r="M64" s="173">
        <f>H64/H$8</f>
        <v>3.7736633024683934E-2</v>
      </c>
      <c r="N64" s="79"/>
    </row>
    <row r="65" spans="1:14" x14ac:dyDescent="0.25">
      <c r="A65" s="1" t="s">
        <v>96</v>
      </c>
      <c r="B65" s="155" t="s">
        <v>97</v>
      </c>
      <c r="C65" s="156">
        <v>158439</v>
      </c>
      <c r="D65" s="156">
        <v>84704</v>
      </c>
      <c r="E65" s="156">
        <v>83752</v>
      </c>
      <c r="F65" s="156">
        <v>119256</v>
      </c>
      <c r="G65" s="156">
        <v>173467</v>
      </c>
      <c r="H65" s="156">
        <v>256345</v>
      </c>
      <c r="I65" s="157">
        <f>IFERROR(H65/G65-1,"-")</f>
        <v>0.47777387053445319</v>
      </c>
      <c r="J65" s="174">
        <f t="shared" ref="J65:J76" si="26">IFERROR(H65/E65-1,"-")</f>
        <v>2.0607627280542555</v>
      </c>
      <c r="K65" s="156">
        <f t="shared" ref="K65:K75" si="27">H65-G65</f>
        <v>82878</v>
      </c>
      <c r="L65" s="156">
        <f t="shared" ref="L65:L76" si="28">H65-E65</f>
        <v>172593</v>
      </c>
      <c r="M65" s="157">
        <f>H65/H$8</f>
        <v>7.1055462094310714E-3</v>
      </c>
      <c r="N65" s="79"/>
    </row>
    <row r="66" spans="1:14" x14ac:dyDescent="0.25">
      <c r="A66" s="158" t="s">
        <v>103</v>
      </c>
      <c r="B66" s="159" t="s">
        <v>103</v>
      </c>
      <c r="C66" s="160">
        <v>67992</v>
      </c>
      <c r="D66" s="160">
        <v>23458</v>
      </c>
      <c r="E66" s="160">
        <v>59324</v>
      </c>
      <c r="F66" s="160">
        <v>72718</v>
      </c>
      <c r="G66" s="160">
        <v>91538</v>
      </c>
      <c r="H66" s="160">
        <v>124261</v>
      </c>
      <c r="I66" s="161">
        <f>IFERROR(H66/G66-1,"-")</f>
        <v>0.35747995368043872</v>
      </c>
      <c r="J66" s="175">
        <f t="shared" si="26"/>
        <v>1.094616007012339</v>
      </c>
      <c r="K66" s="160">
        <f t="shared" si="27"/>
        <v>32723</v>
      </c>
      <c r="L66" s="160">
        <f t="shared" si="28"/>
        <v>64937</v>
      </c>
      <c r="M66" s="161">
        <f>H66/H$8</f>
        <v>3.4443514698165147E-3</v>
      </c>
      <c r="N66" s="79"/>
    </row>
    <row r="67" spans="1:14" x14ac:dyDescent="0.25">
      <c r="A67" s="158" t="s">
        <v>100</v>
      </c>
      <c r="B67" s="159" t="s">
        <v>100</v>
      </c>
      <c r="C67" s="160">
        <v>90447</v>
      </c>
      <c r="D67" s="160">
        <v>61246</v>
      </c>
      <c r="E67" s="160">
        <v>24428</v>
      </c>
      <c r="F67" s="160">
        <v>46538</v>
      </c>
      <c r="G67" s="160">
        <v>81929</v>
      </c>
      <c r="H67" s="160">
        <v>132084</v>
      </c>
      <c r="I67" s="161">
        <f>IFERROR(H67/G67-1,"-")</f>
        <v>0.61217639663611179</v>
      </c>
      <c r="J67" s="175">
        <f t="shared" si="26"/>
        <v>4.4070738496806943</v>
      </c>
      <c r="K67" s="160">
        <f t="shared" si="27"/>
        <v>50155</v>
      </c>
      <c r="L67" s="160">
        <f t="shared" si="28"/>
        <v>107656</v>
      </c>
      <c r="M67" s="161">
        <f>H67/H$8</f>
        <v>3.6611947396145571E-3</v>
      </c>
      <c r="N67" s="79"/>
    </row>
    <row r="68" spans="1:14" x14ac:dyDescent="0.25">
      <c r="A68" s="1"/>
      <c r="B68" s="155" t="s">
        <v>107</v>
      </c>
      <c r="C68" s="156">
        <v>676089</v>
      </c>
      <c r="D68" s="156">
        <v>211176</v>
      </c>
      <c r="E68" s="156">
        <v>335618</v>
      </c>
      <c r="F68" s="156">
        <v>895441</v>
      </c>
      <c r="G68" s="156">
        <v>861482</v>
      </c>
      <c r="H68" s="156">
        <v>1105070</v>
      </c>
      <c r="I68" s="157">
        <f>IFERROR(H68/G68-1,"-")</f>
        <v>0.28275460195337798</v>
      </c>
      <c r="J68" s="174">
        <f t="shared" si="26"/>
        <v>2.2926422301545211</v>
      </c>
      <c r="K68" s="156">
        <f t="shared" si="27"/>
        <v>243588</v>
      </c>
      <c r="L68" s="156">
        <f t="shared" si="28"/>
        <v>769452</v>
      </c>
      <c r="M68" s="157">
        <f>H68/H$8</f>
        <v>3.063108681525286E-2</v>
      </c>
      <c r="N68" s="79"/>
    </row>
    <row r="69" spans="1:14" s="56" customFormat="1" x14ac:dyDescent="0.25">
      <c r="B69" s="159" t="s">
        <v>110</v>
      </c>
      <c r="C69" s="160">
        <v>286315</v>
      </c>
      <c r="D69" s="160">
        <v>94120</v>
      </c>
      <c r="E69" s="160">
        <v>85414</v>
      </c>
      <c r="F69" s="160">
        <v>399420</v>
      </c>
      <c r="G69" s="160">
        <v>324780</v>
      </c>
      <c r="H69" s="160">
        <v>454766</v>
      </c>
      <c r="I69" s="161">
        <f t="shared" ref="I69:I76" si="29">IFERROR(H69/G69-1,"-")</f>
        <v>0.40022784654227483</v>
      </c>
      <c r="J69" s="175">
        <f t="shared" si="26"/>
        <v>4.3242559767719575</v>
      </c>
      <c r="K69" s="160">
        <f t="shared" si="27"/>
        <v>129986</v>
      </c>
      <c r="L69" s="160">
        <f t="shared" si="28"/>
        <v>369352</v>
      </c>
      <c r="M69" s="161">
        <f t="shared" ref="M69:M76" si="30">H69/H$8</f>
        <v>1.2605515330816403E-2</v>
      </c>
      <c r="N69" s="162"/>
    </row>
    <row r="70" spans="1:14" s="56" customFormat="1" x14ac:dyDescent="0.25">
      <c r="B70" s="159" t="s">
        <v>113</v>
      </c>
      <c r="C70" s="160">
        <v>94492</v>
      </c>
      <c r="D70" s="160">
        <v>27344</v>
      </c>
      <c r="E70" s="160">
        <v>36140</v>
      </c>
      <c r="F70" s="160">
        <v>56705</v>
      </c>
      <c r="G70" s="160">
        <v>85292</v>
      </c>
      <c r="H70" s="160">
        <v>78559</v>
      </c>
      <c r="I70" s="161">
        <f t="shared" si="29"/>
        <v>-7.8940580593725107E-2</v>
      </c>
      <c r="J70" s="175">
        <f t="shared" si="26"/>
        <v>1.1737410071942445</v>
      </c>
      <c r="K70" s="160">
        <f t="shared" si="27"/>
        <v>-6733</v>
      </c>
      <c r="L70" s="160">
        <f t="shared" si="28"/>
        <v>42419</v>
      </c>
      <c r="M70" s="161">
        <f t="shared" si="30"/>
        <v>2.1775521452210714E-3</v>
      </c>
      <c r="N70" s="162"/>
    </row>
    <row r="71" spans="1:14" x14ac:dyDescent="0.25">
      <c r="A71" s="1"/>
      <c r="B71" s="159" t="s">
        <v>116</v>
      </c>
      <c r="C71" s="160">
        <v>75234</v>
      </c>
      <c r="D71" s="160">
        <v>21566</v>
      </c>
      <c r="E71" s="160">
        <v>44372</v>
      </c>
      <c r="F71" s="160">
        <v>126795</v>
      </c>
      <c r="G71" s="160">
        <v>108706</v>
      </c>
      <c r="H71" s="160">
        <v>131979</v>
      </c>
      <c r="I71" s="161">
        <f t="shared" si="29"/>
        <v>0.21409121851599733</v>
      </c>
      <c r="J71" s="175">
        <f t="shared" si="26"/>
        <v>1.9743757324438835</v>
      </c>
      <c r="K71" s="160">
        <f t="shared" si="27"/>
        <v>23273</v>
      </c>
      <c r="L71" s="160">
        <f t="shared" si="28"/>
        <v>87607</v>
      </c>
      <c r="M71" s="161">
        <f t="shared" si="30"/>
        <v>3.6582842777292453E-3</v>
      </c>
      <c r="N71" s="79"/>
    </row>
    <row r="72" spans="1:14" x14ac:dyDescent="0.25">
      <c r="A72" s="1"/>
      <c r="B72" s="159" t="s">
        <v>123</v>
      </c>
      <c r="C72" s="160">
        <v>11792</v>
      </c>
      <c r="D72" s="160">
        <v>3914</v>
      </c>
      <c r="E72" s="160">
        <v>28426</v>
      </c>
      <c r="F72" s="160">
        <v>25157</v>
      </c>
      <c r="G72" s="160">
        <v>26613</v>
      </c>
      <c r="H72" s="160">
        <v>47499</v>
      </c>
      <c r="I72" s="161">
        <f t="shared" si="29"/>
        <v>0.7848044188930221</v>
      </c>
      <c r="J72" s="175">
        <f t="shared" si="26"/>
        <v>0.67097023851403637</v>
      </c>
      <c r="K72" s="160">
        <f t="shared" si="27"/>
        <v>20886</v>
      </c>
      <c r="L72" s="160">
        <f t="shared" si="28"/>
        <v>19073</v>
      </c>
      <c r="M72" s="161">
        <f t="shared" si="30"/>
        <v>1.3166098008612083E-3</v>
      </c>
      <c r="N72" s="79"/>
    </row>
    <row r="73" spans="1:14" x14ac:dyDescent="0.25">
      <c r="A73" s="1"/>
      <c r="B73" s="159" t="s">
        <v>119</v>
      </c>
      <c r="C73" s="160">
        <v>17507</v>
      </c>
      <c r="D73" s="160">
        <v>8571</v>
      </c>
      <c r="E73" s="160">
        <v>16869</v>
      </c>
      <c r="F73" s="160">
        <v>22926</v>
      </c>
      <c r="G73" s="160">
        <v>17467</v>
      </c>
      <c r="H73" s="160">
        <v>27574</v>
      </c>
      <c r="I73" s="161">
        <f t="shared" si="29"/>
        <v>0.5786339955344364</v>
      </c>
      <c r="J73" s="175">
        <f t="shared" si="26"/>
        <v>0.63459600450530562</v>
      </c>
      <c r="K73" s="160">
        <f t="shared" si="27"/>
        <v>10107</v>
      </c>
      <c r="L73" s="160">
        <f t="shared" si="28"/>
        <v>10705</v>
      </c>
      <c r="M73" s="161">
        <f t="shared" si="30"/>
        <v>7.6431500976751005E-4</v>
      </c>
      <c r="N73" s="79"/>
    </row>
    <row r="74" spans="1:14" x14ac:dyDescent="0.25">
      <c r="A74" s="1"/>
      <c r="B74" s="159" t="s">
        <v>128</v>
      </c>
      <c r="C74" s="160">
        <v>15819</v>
      </c>
      <c r="D74" s="160">
        <v>5541</v>
      </c>
      <c r="E74" s="160">
        <v>14404</v>
      </c>
      <c r="F74" s="160">
        <v>20957</v>
      </c>
      <c r="G74" s="160">
        <v>26801</v>
      </c>
      <c r="H74" s="160">
        <v>24320</v>
      </c>
      <c r="I74" s="161">
        <f t="shared" si="29"/>
        <v>-9.2571172717435868E-2</v>
      </c>
      <c r="J74" s="175">
        <f t="shared" si="26"/>
        <v>0.68841988336573179</v>
      </c>
      <c r="K74" s="160">
        <f t="shared" si="27"/>
        <v>-2481</v>
      </c>
      <c r="L74" s="160">
        <f t="shared" si="28"/>
        <v>9916</v>
      </c>
      <c r="M74" s="161">
        <f t="shared" si="30"/>
        <v>6.7411841000746518E-4</v>
      </c>
      <c r="N74" s="79"/>
    </row>
    <row r="75" spans="1:14" x14ac:dyDescent="0.25">
      <c r="A75" s="158" t="s">
        <v>144</v>
      </c>
      <c r="B75" s="159" t="s">
        <v>131</v>
      </c>
      <c r="C75" s="160">
        <v>12733</v>
      </c>
      <c r="D75" s="160">
        <v>5018</v>
      </c>
      <c r="E75" s="160">
        <v>1659</v>
      </c>
      <c r="F75" s="160">
        <v>6100</v>
      </c>
      <c r="G75" s="160">
        <v>7680</v>
      </c>
      <c r="H75" s="160">
        <v>21506</v>
      </c>
      <c r="I75" s="161">
        <f t="shared" si="29"/>
        <v>1.8002604166666667</v>
      </c>
      <c r="J75" s="175">
        <f t="shared" si="26"/>
        <v>11.963230861965039</v>
      </c>
      <c r="K75" s="160">
        <f t="shared" si="27"/>
        <v>13826</v>
      </c>
      <c r="L75" s="160">
        <f t="shared" si="28"/>
        <v>19847</v>
      </c>
      <c r="M75" s="161">
        <f t="shared" si="30"/>
        <v>5.9611803148110795E-4</v>
      </c>
      <c r="N75" s="79"/>
    </row>
    <row r="76" spans="1:14" x14ac:dyDescent="0.25">
      <c r="A76" s="163" t="s">
        <v>145</v>
      </c>
      <c r="B76" s="164" t="s">
        <v>145</v>
      </c>
      <c r="C76" s="165">
        <f t="shared" ref="C76:H76" si="31">C68-SUM(C69:C75)</f>
        <v>162197</v>
      </c>
      <c r="D76" s="165">
        <f t="shared" si="31"/>
        <v>45102</v>
      </c>
      <c r="E76" s="165">
        <f t="shared" si="31"/>
        <v>108334</v>
      </c>
      <c r="F76" s="165">
        <f t="shared" si="31"/>
        <v>237381</v>
      </c>
      <c r="G76" s="165">
        <f t="shared" si="31"/>
        <v>264143</v>
      </c>
      <c r="H76" s="165">
        <f t="shared" si="31"/>
        <v>318867</v>
      </c>
      <c r="I76" s="166">
        <f t="shared" si="29"/>
        <v>0.20717565863944909</v>
      </c>
      <c r="J76" s="176">
        <f t="shared" si="26"/>
        <v>1.9433695792641275</v>
      </c>
      <c r="K76" s="165">
        <f>H76-G76</f>
        <v>54724</v>
      </c>
      <c r="L76" s="165">
        <f t="shared" si="28"/>
        <v>210533</v>
      </c>
      <c r="M76" s="166">
        <f t="shared" si="30"/>
        <v>8.8385738093688486E-3</v>
      </c>
      <c r="N76" s="79"/>
    </row>
    <row r="77" spans="1:14" s="142" customFormat="1" x14ac:dyDescent="0.25">
      <c r="B77" s="151" t="s">
        <v>48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">
        <v>3</v>
      </c>
      <c r="B78" s="152" t="s">
        <v>68</v>
      </c>
      <c r="C78" s="172">
        <v>5492551</v>
      </c>
      <c r="D78" s="172">
        <v>1546641</v>
      </c>
      <c r="E78" s="172">
        <v>1967362</v>
      </c>
      <c r="F78" s="172">
        <v>4352393</v>
      </c>
      <c r="G78" s="172">
        <v>5123327</v>
      </c>
      <c r="H78" s="172">
        <v>5751799</v>
      </c>
      <c r="I78" s="173">
        <f>IFERROR(H78/G78-1,"-")</f>
        <v>0.12266872678632468</v>
      </c>
      <c r="J78" s="173">
        <f>IFERROR(H78/E78-1,"-")</f>
        <v>1.9236098897915075</v>
      </c>
      <c r="K78" s="172">
        <f>H78-G78</f>
        <v>628472</v>
      </c>
      <c r="L78" s="172">
        <f>H78-E78</f>
        <v>3784437</v>
      </c>
      <c r="M78" s="173">
        <f>H78/H$8</f>
        <v>0.15943230249023554</v>
      </c>
      <c r="N78" s="79"/>
    </row>
    <row r="79" spans="1:14" x14ac:dyDescent="0.25">
      <c r="A79" s="1" t="s">
        <v>96</v>
      </c>
      <c r="B79" s="155" t="s">
        <v>97</v>
      </c>
      <c r="C79" s="156">
        <v>1871426</v>
      </c>
      <c r="D79" s="156">
        <v>472177</v>
      </c>
      <c r="E79" s="156">
        <v>765462</v>
      </c>
      <c r="F79" s="156">
        <v>1656388</v>
      </c>
      <c r="G79" s="156">
        <v>1641108</v>
      </c>
      <c r="H79" s="156">
        <v>1680399</v>
      </c>
      <c r="I79" s="157">
        <f>IFERROR(H79/G79-1,"-")</f>
        <v>2.3941751548344214E-2</v>
      </c>
      <c r="J79" s="174">
        <f t="shared" ref="J79:J90" si="32">IFERROR(H79/E79-1,"-")</f>
        <v>1.1952742265455374</v>
      </c>
      <c r="K79" s="156">
        <f t="shared" ref="K79:K89" si="33">H79-G79</f>
        <v>39291</v>
      </c>
      <c r="L79" s="156">
        <f t="shared" ref="L79:L90" si="34">H79-E79</f>
        <v>914937</v>
      </c>
      <c r="M79" s="157">
        <f>H79/H$8</f>
        <v>4.6578449920153558E-2</v>
      </c>
      <c r="N79" s="79"/>
    </row>
    <row r="80" spans="1:14" x14ac:dyDescent="0.25">
      <c r="A80" s="158" t="s">
        <v>103</v>
      </c>
      <c r="B80" s="159" t="s">
        <v>103</v>
      </c>
      <c r="C80" s="160">
        <v>208038</v>
      </c>
      <c r="D80" s="160">
        <v>71537</v>
      </c>
      <c r="E80" s="160">
        <v>181910</v>
      </c>
      <c r="F80" s="160">
        <v>247663</v>
      </c>
      <c r="G80" s="160">
        <v>255714</v>
      </c>
      <c r="H80" s="160">
        <v>287334</v>
      </c>
      <c r="I80" s="161">
        <f>IFERROR(H80/G80-1,"-")</f>
        <v>0.1236537694455524</v>
      </c>
      <c r="J80" s="175">
        <f t="shared" si="32"/>
        <v>0.5795393326370184</v>
      </c>
      <c r="K80" s="160">
        <f t="shared" si="33"/>
        <v>31620</v>
      </c>
      <c r="L80" s="160">
        <f t="shared" si="34"/>
        <v>105424</v>
      </c>
      <c r="M80" s="161">
        <f>H80/H$8</f>
        <v>7.9645205271827724E-3</v>
      </c>
      <c r="N80" s="79"/>
    </row>
    <row r="81" spans="1:14" x14ac:dyDescent="0.25">
      <c r="A81" s="158" t="s">
        <v>100</v>
      </c>
      <c r="B81" s="159" t="s">
        <v>100</v>
      </c>
      <c r="C81" s="160">
        <v>1663388</v>
      </c>
      <c r="D81" s="160">
        <v>400640</v>
      </c>
      <c r="E81" s="160">
        <v>583552</v>
      </c>
      <c r="F81" s="160">
        <v>1408725</v>
      </c>
      <c r="G81" s="160">
        <v>1385394</v>
      </c>
      <c r="H81" s="160">
        <v>1393065</v>
      </c>
      <c r="I81" s="161">
        <f>IFERROR(H81/G81-1,"-")</f>
        <v>5.5370529971978666E-3</v>
      </c>
      <c r="J81" s="175">
        <f t="shared" si="32"/>
        <v>1.3872165633910947</v>
      </c>
      <c r="K81" s="160">
        <f t="shared" si="33"/>
        <v>7671</v>
      </c>
      <c r="L81" s="160">
        <f t="shared" si="34"/>
        <v>809513</v>
      </c>
      <c r="M81" s="161">
        <f>H81/H$8</f>
        <v>3.8613929392970786E-2</v>
      </c>
      <c r="N81" s="79"/>
    </row>
    <row r="82" spans="1:14" x14ac:dyDescent="0.25">
      <c r="A82" s="1"/>
      <c r="B82" s="155" t="s">
        <v>107</v>
      </c>
      <c r="C82" s="156">
        <v>3621125</v>
      </c>
      <c r="D82" s="156">
        <v>1074464</v>
      </c>
      <c r="E82" s="156">
        <v>1201900</v>
      </c>
      <c r="F82" s="156">
        <v>2696005</v>
      </c>
      <c r="G82" s="156">
        <v>3482219</v>
      </c>
      <c r="H82" s="156">
        <v>4071400</v>
      </c>
      <c r="I82" s="157">
        <f>IFERROR(H82/G82-1,"-")</f>
        <v>0.16919699766154861</v>
      </c>
      <c r="J82" s="174">
        <f t="shared" si="32"/>
        <v>2.3874698394209171</v>
      </c>
      <c r="K82" s="156">
        <f t="shared" si="33"/>
        <v>589181</v>
      </c>
      <c r="L82" s="156">
        <f t="shared" si="34"/>
        <v>2869500</v>
      </c>
      <c r="M82" s="157">
        <f>H82/H$8</f>
        <v>0.11285385257008199</v>
      </c>
      <c r="N82" s="79"/>
    </row>
    <row r="83" spans="1:14" s="56" customFormat="1" x14ac:dyDescent="0.25">
      <c r="B83" s="159" t="s">
        <v>110</v>
      </c>
      <c r="C83" s="160">
        <v>574884</v>
      </c>
      <c r="D83" s="160">
        <v>163077</v>
      </c>
      <c r="E83" s="160">
        <v>114301</v>
      </c>
      <c r="F83" s="160">
        <v>504044</v>
      </c>
      <c r="G83" s="160">
        <v>666541</v>
      </c>
      <c r="H83" s="160">
        <v>786563</v>
      </c>
      <c r="I83" s="161">
        <f t="shared" ref="I83:I90" si="35">IFERROR(H83/G83-1,"-")</f>
        <v>0.18006694261868361</v>
      </c>
      <c r="J83" s="175">
        <f t="shared" si="32"/>
        <v>5.8815058485927505</v>
      </c>
      <c r="K83" s="160">
        <f t="shared" si="33"/>
        <v>120022</v>
      </c>
      <c r="L83" s="160">
        <f t="shared" si="34"/>
        <v>672262</v>
      </c>
      <c r="M83" s="161">
        <f t="shared" ref="M83:M90" si="36">H83/H$8</f>
        <v>2.1802491732347939E-2</v>
      </c>
      <c r="N83" s="162"/>
    </row>
    <row r="84" spans="1:14" s="56" customFormat="1" x14ac:dyDescent="0.25">
      <c r="B84" s="159" t="s">
        <v>113</v>
      </c>
      <c r="C84" s="160">
        <v>1562789</v>
      </c>
      <c r="D84" s="160">
        <v>445011</v>
      </c>
      <c r="E84" s="160">
        <v>478237</v>
      </c>
      <c r="F84" s="160">
        <v>1014024</v>
      </c>
      <c r="G84" s="160">
        <v>1210830</v>
      </c>
      <c r="H84" s="160">
        <v>1374516</v>
      </c>
      <c r="I84" s="161">
        <f t="shared" si="35"/>
        <v>0.13518495577413847</v>
      </c>
      <c r="J84" s="175">
        <f t="shared" si="32"/>
        <v>1.8741314452875875</v>
      </c>
      <c r="K84" s="160">
        <f t="shared" si="33"/>
        <v>163686</v>
      </c>
      <c r="L84" s="160">
        <f t="shared" si="34"/>
        <v>896279</v>
      </c>
      <c r="M84" s="161">
        <f t="shared" si="36"/>
        <v>3.8099775511916983E-2</v>
      </c>
      <c r="N84" s="162"/>
    </row>
    <row r="85" spans="1:14" x14ac:dyDescent="0.25">
      <c r="A85" s="1"/>
      <c r="B85" s="159" t="s">
        <v>116</v>
      </c>
      <c r="C85" s="160">
        <v>173660</v>
      </c>
      <c r="D85" s="160">
        <v>48969</v>
      </c>
      <c r="E85" s="160">
        <v>105849</v>
      </c>
      <c r="F85" s="160">
        <v>179405</v>
      </c>
      <c r="G85" s="160">
        <v>275311</v>
      </c>
      <c r="H85" s="160">
        <v>384207</v>
      </c>
      <c r="I85" s="161">
        <f t="shared" si="35"/>
        <v>0.3955381368706663</v>
      </c>
      <c r="J85" s="175">
        <f t="shared" si="32"/>
        <v>2.6297650426551029</v>
      </c>
      <c r="K85" s="160">
        <f t="shared" si="33"/>
        <v>108896</v>
      </c>
      <c r="L85" s="160">
        <f t="shared" si="34"/>
        <v>278358</v>
      </c>
      <c r="M85" s="161">
        <f t="shared" si="36"/>
        <v>1.0649712662571472E-2</v>
      </c>
      <c r="N85" s="79"/>
    </row>
    <row r="86" spans="1:14" x14ac:dyDescent="0.25">
      <c r="A86" s="1"/>
      <c r="B86" s="159" t="s">
        <v>123</v>
      </c>
      <c r="C86" s="160">
        <v>75235</v>
      </c>
      <c r="D86" s="160">
        <v>15102</v>
      </c>
      <c r="E86" s="160">
        <v>38224</v>
      </c>
      <c r="F86" s="160">
        <v>75513</v>
      </c>
      <c r="G86" s="160">
        <v>90350</v>
      </c>
      <c r="H86" s="160">
        <v>134266</v>
      </c>
      <c r="I86" s="161">
        <f t="shared" si="35"/>
        <v>0.48606530160486994</v>
      </c>
      <c r="J86" s="175">
        <f t="shared" si="32"/>
        <v>2.5126098786102973</v>
      </c>
      <c r="K86" s="160">
        <f t="shared" si="33"/>
        <v>43916</v>
      </c>
      <c r="L86" s="160">
        <f t="shared" si="34"/>
        <v>96042</v>
      </c>
      <c r="M86" s="161">
        <f t="shared" si="36"/>
        <v>3.7216769094597993E-3</v>
      </c>
      <c r="N86" s="79"/>
    </row>
    <row r="87" spans="1:14" x14ac:dyDescent="0.25">
      <c r="A87" s="1"/>
      <c r="B87" s="159" t="s">
        <v>119</v>
      </c>
      <c r="C87" s="160">
        <v>46816</v>
      </c>
      <c r="D87" s="160">
        <v>14962</v>
      </c>
      <c r="E87" s="160">
        <v>33300</v>
      </c>
      <c r="F87" s="160">
        <v>33738</v>
      </c>
      <c r="G87" s="160">
        <v>45567</v>
      </c>
      <c r="H87" s="160">
        <v>58820</v>
      </c>
      <c r="I87" s="161">
        <f t="shared" si="35"/>
        <v>0.29084644589286102</v>
      </c>
      <c r="J87" s="175">
        <f t="shared" si="32"/>
        <v>0.76636636636636646</v>
      </c>
      <c r="K87" s="160">
        <f t="shared" si="33"/>
        <v>13253</v>
      </c>
      <c r="L87" s="160">
        <f t="shared" si="34"/>
        <v>25520</v>
      </c>
      <c r="M87" s="161">
        <f t="shared" si="36"/>
        <v>1.6304130294670684E-3</v>
      </c>
      <c r="N87" s="79"/>
    </row>
    <row r="88" spans="1:14" x14ac:dyDescent="0.25">
      <c r="A88" s="1"/>
      <c r="B88" s="159" t="s">
        <v>128</v>
      </c>
      <c r="C88" s="160">
        <v>74813</v>
      </c>
      <c r="D88" s="160">
        <v>30460</v>
      </c>
      <c r="E88" s="160">
        <v>20871</v>
      </c>
      <c r="F88" s="160">
        <v>63463</v>
      </c>
      <c r="G88" s="160">
        <v>74935</v>
      </c>
      <c r="H88" s="160">
        <v>68632</v>
      </c>
      <c r="I88" s="161">
        <f t="shared" si="35"/>
        <v>-8.4112897844798806E-2</v>
      </c>
      <c r="J88" s="175">
        <f t="shared" si="32"/>
        <v>2.2883905898136168</v>
      </c>
      <c r="K88" s="160">
        <f t="shared" si="33"/>
        <v>-6303</v>
      </c>
      <c r="L88" s="160">
        <f t="shared" si="34"/>
        <v>47761</v>
      </c>
      <c r="M88" s="161">
        <f t="shared" si="36"/>
        <v>1.9023887629783039E-3</v>
      </c>
      <c r="N88" s="79"/>
    </row>
    <row r="89" spans="1:14" x14ac:dyDescent="0.25">
      <c r="A89" s="158" t="s">
        <v>144</v>
      </c>
      <c r="B89" s="159" t="s">
        <v>131</v>
      </c>
      <c r="C89" s="160">
        <v>112745</v>
      </c>
      <c r="D89" s="160">
        <v>50030</v>
      </c>
      <c r="E89" s="160">
        <v>22441</v>
      </c>
      <c r="F89" s="160">
        <v>59972</v>
      </c>
      <c r="G89" s="160">
        <v>81697</v>
      </c>
      <c r="H89" s="160">
        <v>79675</v>
      </c>
      <c r="I89" s="161">
        <f t="shared" si="35"/>
        <v>-2.4749990819736389E-2</v>
      </c>
      <c r="J89" s="175">
        <f t="shared" si="32"/>
        <v>2.5504211042288669</v>
      </c>
      <c r="K89" s="160">
        <f t="shared" si="33"/>
        <v>-2022</v>
      </c>
      <c r="L89" s="160">
        <f t="shared" si="34"/>
        <v>57234</v>
      </c>
      <c r="M89" s="161">
        <f t="shared" si="36"/>
        <v>2.2084861972592432E-3</v>
      </c>
      <c r="N89" s="79"/>
    </row>
    <row r="90" spans="1:14" x14ac:dyDescent="0.25">
      <c r="A90" s="163" t="s">
        <v>145</v>
      </c>
      <c r="B90" s="164" t="s">
        <v>145</v>
      </c>
      <c r="C90" s="165">
        <f t="shared" ref="C90:H90" si="37">C82-SUM(C83:C89)</f>
        <v>1000183</v>
      </c>
      <c r="D90" s="165">
        <f t="shared" si="37"/>
        <v>306853</v>
      </c>
      <c r="E90" s="165">
        <f t="shared" si="37"/>
        <v>388677</v>
      </c>
      <c r="F90" s="165">
        <f t="shared" si="37"/>
        <v>765846</v>
      </c>
      <c r="G90" s="165">
        <f t="shared" si="37"/>
        <v>1036988</v>
      </c>
      <c r="H90" s="165">
        <f t="shared" si="37"/>
        <v>1184721</v>
      </c>
      <c r="I90" s="166">
        <f t="shared" si="35"/>
        <v>0.14246355791966736</v>
      </c>
      <c r="J90" s="176">
        <f t="shared" si="32"/>
        <v>2.0480862001096027</v>
      </c>
      <c r="K90" s="165">
        <f>H90-G90</f>
        <v>147733</v>
      </c>
      <c r="L90" s="165">
        <f t="shared" si="34"/>
        <v>796044</v>
      </c>
      <c r="M90" s="166">
        <f t="shared" si="36"/>
        <v>3.2838907764081174E-2</v>
      </c>
      <c r="N90" s="79"/>
    </row>
    <row r="91" spans="1:14" s="142" customFormat="1" x14ac:dyDescent="0.25">
      <c r="B91" s="151" t="s">
        <v>49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">
        <v>3</v>
      </c>
      <c r="B92" s="152" t="s">
        <v>68</v>
      </c>
      <c r="C92" s="172">
        <v>136126</v>
      </c>
      <c r="D92" s="172">
        <v>59047</v>
      </c>
      <c r="E92" s="172">
        <v>83402</v>
      </c>
      <c r="F92" s="172">
        <v>137757</v>
      </c>
      <c r="G92" s="172">
        <v>148334</v>
      </c>
      <c r="H92" s="172">
        <v>152300</v>
      </c>
      <c r="I92" s="173">
        <f>IFERROR(H92/G92-1,"-")</f>
        <v>2.6736958485579887E-2</v>
      </c>
      <c r="J92" s="173">
        <f>IFERROR(H92/E92-1,"-")</f>
        <v>0.82609529747488075</v>
      </c>
      <c r="K92" s="172">
        <f>H92-G92</f>
        <v>3966</v>
      </c>
      <c r="L92" s="172">
        <f>H92-E92</f>
        <v>68898</v>
      </c>
      <c r="M92" s="173">
        <f>H92/H$8</f>
        <v>4.2215556679332626E-3</v>
      </c>
      <c r="N92" s="79"/>
    </row>
    <row r="93" spans="1:14" x14ac:dyDescent="0.25">
      <c r="A93" s="1" t="s">
        <v>96</v>
      </c>
      <c r="B93" s="155" t="s">
        <v>97</v>
      </c>
      <c r="C93" s="156">
        <v>72932</v>
      </c>
      <c r="D93" s="156">
        <v>31800</v>
      </c>
      <c r="E93" s="156">
        <v>42063</v>
      </c>
      <c r="F93" s="156">
        <v>70951</v>
      </c>
      <c r="G93" s="156">
        <v>72432</v>
      </c>
      <c r="H93" s="156">
        <v>71061</v>
      </c>
      <c r="I93" s="157">
        <f>IFERROR(H93/G93-1,"-")</f>
        <v>-1.8928098078197508E-2</v>
      </c>
      <c r="J93" s="174">
        <f t="shared" ref="J93:J104" si="38">IFERROR(H93/E93-1,"-")</f>
        <v>0.68939447970900791</v>
      </c>
      <c r="K93" s="156">
        <f t="shared" ref="K93:K103" si="39">H93-G93</f>
        <v>-1371</v>
      </c>
      <c r="L93" s="156">
        <f t="shared" ref="L93:L104" si="40">H93-E93</f>
        <v>28998</v>
      </c>
      <c r="M93" s="157">
        <f>H93/H$8</f>
        <v>1.9697174479251845E-3</v>
      </c>
      <c r="N93" s="79"/>
    </row>
    <row r="94" spans="1:14" x14ac:dyDescent="0.25">
      <c r="A94" s="158" t="s">
        <v>103</v>
      </c>
      <c r="B94" s="159" t="s">
        <v>103</v>
      </c>
      <c r="C94" s="160">
        <v>33003</v>
      </c>
      <c r="D94" s="160">
        <v>15549</v>
      </c>
      <c r="E94" s="160">
        <v>20037</v>
      </c>
      <c r="F94" s="160">
        <v>30228</v>
      </c>
      <c r="G94" s="160">
        <v>19606</v>
      </c>
      <c r="H94" s="160">
        <v>21646</v>
      </c>
      <c r="I94" s="161">
        <f>IFERROR(H94/G94-1,"-")</f>
        <v>0.10404978067938386</v>
      </c>
      <c r="J94" s="175">
        <f t="shared" si="38"/>
        <v>8.0301442331686346E-2</v>
      </c>
      <c r="K94" s="160">
        <f t="shared" si="39"/>
        <v>2040</v>
      </c>
      <c r="L94" s="160">
        <f t="shared" si="40"/>
        <v>1609</v>
      </c>
      <c r="M94" s="161">
        <f>H94/H$8</f>
        <v>5.9999864732819042E-4</v>
      </c>
      <c r="N94" s="79"/>
    </row>
    <row r="95" spans="1:14" x14ac:dyDescent="0.25">
      <c r="A95" s="158" t="s">
        <v>100</v>
      </c>
      <c r="B95" s="159" t="s">
        <v>100</v>
      </c>
      <c r="C95" s="160">
        <v>39929</v>
      </c>
      <c r="D95" s="160">
        <v>16251</v>
      </c>
      <c r="E95" s="160">
        <v>22026</v>
      </c>
      <c r="F95" s="160">
        <v>40723</v>
      </c>
      <c r="G95" s="160">
        <v>52826</v>
      </c>
      <c r="H95" s="160">
        <v>49415</v>
      </c>
      <c r="I95" s="161">
        <f>IFERROR(H95/G95-1,"-")</f>
        <v>-6.4570476659220888E-2</v>
      </c>
      <c r="J95" s="175">
        <f t="shared" si="38"/>
        <v>1.2434849723054571</v>
      </c>
      <c r="K95" s="160">
        <f t="shared" si="39"/>
        <v>-3411</v>
      </c>
      <c r="L95" s="160">
        <f t="shared" si="40"/>
        <v>27389</v>
      </c>
      <c r="M95" s="161">
        <f>H95/H$8</f>
        <v>1.3697188005969939E-3</v>
      </c>
      <c r="N95" s="79"/>
    </row>
    <row r="96" spans="1:14" x14ac:dyDescent="0.25">
      <c r="A96" s="1"/>
      <c r="B96" s="155" t="s">
        <v>107</v>
      </c>
      <c r="C96" s="156">
        <v>63194</v>
      </c>
      <c r="D96" s="156">
        <v>27247</v>
      </c>
      <c r="E96" s="156">
        <v>41339</v>
      </c>
      <c r="F96" s="156">
        <v>66806</v>
      </c>
      <c r="G96" s="156">
        <v>75902</v>
      </c>
      <c r="H96" s="156">
        <v>81239</v>
      </c>
      <c r="I96" s="157">
        <f>IFERROR(H96/G96-1,"-")</f>
        <v>7.0314352717978368E-2</v>
      </c>
      <c r="J96" s="174">
        <f t="shared" si="38"/>
        <v>0.96519025617455667</v>
      </c>
      <c r="K96" s="156">
        <f t="shared" si="39"/>
        <v>5337</v>
      </c>
      <c r="L96" s="156">
        <f t="shared" si="40"/>
        <v>39900</v>
      </c>
      <c r="M96" s="157">
        <f>H96/H$8</f>
        <v>2.2518382200080785E-3</v>
      </c>
      <c r="N96" s="79"/>
    </row>
    <row r="97" spans="1:14" s="56" customFormat="1" x14ac:dyDescent="0.25">
      <c r="B97" s="159" t="s">
        <v>110</v>
      </c>
      <c r="C97" s="160">
        <v>8082</v>
      </c>
      <c r="D97" s="160">
        <v>5019</v>
      </c>
      <c r="E97" s="160">
        <v>3494</v>
      </c>
      <c r="F97" s="160">
        <v>9249</v>
      </c>
      <c r="G97" s="160">
        <v>11177</v>
      </c>
      <c r="H97" s="160">
        <v>12296</v>
      </c>
      <c r="I97" s="161">
        <f t="shared" ref="I97:I104" si="41">IFERROR(H97/G97-1,"-")</f>
        <v>0.10011631028003931</v>
      </c>
      <c r="J97" s="175">
        <f t="shared" si="38"/>
        <v>2.5191757298225528</v>
      </c>
      <c r="K97" s="160">
        <f t="shared" si="39"/>
        <v>1119</v>
      </c>
      <c r="L97" s="160">
        <f t="shared" si="40"/>
        <v>8802</v>
      </c>
      <c r="M97" s="161">
        <f t="shared" ref="M97:M104" si="42">H97/H$8</f>
        <v>3.4082894611232699E-4</v>
      </c>
      <c r="N97" s="162"/>
    </row>
    <row r="98" spans="1:14" s="56" customFormat="1" x14ac:dyDescent="0.25">
      <c r="B98" s="159" t="s">
        <v>113</v>
      </c>
      <c r="C98" s="160">
        <v>21366</v>
      </c>
      <c r="D98" s="160">
        <v>7473</v>
      </c>
      <c r="E98" s="160">
        <v>15393</v>
      </c>
      <c r="F98" s="160">
        <v>21050</v>
      </c>
      <c r="G98" s="160">
        <v>22639</v>
      </c>
      <c r="H98" s="160">
        <v>25055</v>
      </c>
      <c r="I98" s="161">
        <f t="shared" si="41"/>
        <v>0.10671849463315519</v>
      </c>
      <c r="J98" s="175">
        <f t="shared" si="38"/>
        <v>0.6276879100890016</v>
      </c>
      <c r="K98" s="160">
        <f t="shared" si="39"/>
        <v>2416</v>
      </c>
      <c r="L98" s="160">
        <f t="shared" si="40"/>
        <v>9662</v>
      </c>
      <c r="M98" s="161">
        <f t="shared" si="42"/>
        <v>6.9449164320464806E-4</v>
      </c>
      <c r="N98" s="162"/>
    </row>
    <row r="99" spans="1:14" x14ac:dyDescent="0.25">
      <c r="A99" s="1"/>
      <c r="B99" s="159" t="s">
        <v>116</v>
      </c>
      <c r="C99" s="160">
        <v>8657</v>
      </c>
      <c r="D99" s="160">
        <v>4658</v>
      </c>
      <c r="E99" s="160">
        <v>7148</v>
      </c>
      <c r="F99" s="160">
        <v>7881</v>
      </c>
      <c r="G99" s="160">
        <v>8902</v>
      </c>
      <c r="H99" s="160">
        <v>9750</v>
      </c>
      <c r="I99" s="161">
        <f t="shared" si="41"/>
        <v>9.5259492248932931E-2</v>
      </c>
      <c r="J99" s="175">
        <f t="shared" si="38"/>
        <v>0.36401790710688298</v>
      </c>
      <c r="K99" s="160">
        <f t="shared" si="39"/>
        <v>848</v>
      </c>
      <c r="L99" s="160">
        <f t="shared" si="40"/>
        <v>2602</v>
      </c>
      <c r="M99" s="161">
        <f t="shared" si="42"/>
        <v>2.7025717506467048E-4</v>
      </c>
      <c r="N99" s="79"/>
    </row>
    <row r="100" spans="1:14" x14ac:dyDescent="0.25">
      <c r="A100" s="1"/>
      <c r="B100" s="159" t="s">
        <v>123</v>
      </c>
      <c r="C100" s="160">
        <v>2390</v>
      </c>
      <c r="D100" s="160">
        <v>940</v>
      </c>
      <c r="E100" s="160">
        <v>1385</v>
      </c>
      <c r="F100" s="160">
        <v>4981</v>
      </c>
      <c r="G100" s="160">
        <v>3623</v>
      </c>
      <c r="H100" s="160">
        <v>3800</v>
      </c>
      <c r="I100" s="161">
        <f t="shared" si="41"/>
        <v>4.8854540436102711E-2</v>
      </c>
      <c r="J100" s="175">
        <f t="shared" si="38"/>
        <v>1.743682310469314</v>
      </c>
      <c r="K100" s="160">
        <f t="shared" si="39"/>
        <v>177</v>
      </c>
      <c r="L100" s="160">
        <f t="shared" si="40"/>
        <v>2415</v>
      </c>
      <c r="M100" s="161">
        <f t="shared" si="42"/>
        <v>1.0533100156366643E-4</v>
      </c>
      <c r="N100" s="79"/>
    </row>
    <row r="101" spans="1:14" x14ac:dyDescent="0.25">
      <c r="A101" s="1"/>
      <c r="B101" s="159" t="s">
        <v>119</v>
      </c>
      <c r="C101" s="160">
        <v>1298</v>
      </c>
      <c r="D101" s="160">
        <v>788</v>
      </c>
      <c r="E101" s="160">
        <v>1315</v>
      </c>
      <c r="F101" s="160">
        <v>1892</v>
      </c>
      <c r="G101" s="160">
        <v>1812</v>
      </c>
      <c r="H101" s="160">
        <v>2358</v>
      </c>
      <c r="I101" s="161">
        <f t="shared" si="41"/>
        <v>0.30132450331125837</v>
      </c>
      <c r="J101" s="175">
        <f t="shared" si="38"/>
        <v>0.79315589353612159</v>
      </c>
      <c r="K101" s="160">
        <f t="shared" si="39"/>
        <v>546</v>
      </c>
      <c r="L101" s="160">
        <f t="shared" si="40"/>
        <v>1043</v>
      </c>
      <c r="M101" s="161">
        <f t="shared" si="42"/>
        <v>6.5360658338717225E-5</v>
      </c>
      <c r="N101" s="79"/>
    </row>
    <row r="102" spans="1:14" x14ac:dyDescent="0.25">
      <c r="A102" s="1"/>
      <c r="B102" s="159" t="s">
        <v>128</v>
      </c>
      <c r="C102" s="160">
        <v>444</v>
      </c>
      <c r="D102" s="160">
        <v>599</v>
      </c>
      <c r="E102" s="160">
        <v>275</v>
      </c>
      <c r="F102" s="160">
        <v>817</v>
      </c>
      <c r="G102" s="160">
        <v>420</v>
      </c>
      <c r="H102" s="160">
        <v>782</v>
      </c>
      <c r="I102" s="161">
        <f t="shared" si="41"/>
        <v>0.86190476190476195</v>
      </c>
      <c r="J102" s="175">
        <f t="shared" si="38"/>
        <v>1.8436363636363637</v>
      </c>
      <c r="K102" s="160">
        <f t="shared" si="39"/>
        <v>362</v>
      </c>
      <c r="L102" s="160">
        <f t="shared" si="40"/>
        <v>507</v>
      </c>
      <c r="M102" s="161">
        <f t="shared" si="42"/>
        <v>2.1676011374417671E-5</v>
      </c>
      <c r="N102" s="79"/>
    </row>
    <row r="103" spans="1:14" x14ac:dyDescent="0.25">
      <c r="A103" s="158" t="s">
        <v>144</v>
      </c>
      <c r="B103" s="159" t="s">
        <v>131</v>
      </c>
      <c r="C103" s="160">
        <v>699</v>
      </c>
      <c r="D103" s="160">
        <v>259</v>
      </c>
      <c r="E103" s="160">
        <v>259</v>
      </c>
      <c r="F103" s="160">
        <v>385</v>
      </c>
      <c r="G103" s="160">
        <v>950</v>
      </c>
      <c r="H103" s="160">
        <v>1244</v>
      </c>
      <c r="I103" s="161">
        <f t="shared" si="41"/>
        <v>0.30947368421052635</v>
      </c>
      <c r="J103" s="175">
        <f t="shared" si="38"/>
        <v>3.8030888030888033</v>
      </c>
      <c r="K103" s="160">
        <f t="shared" si="39"/>
        <v>294</v>
      </c>
      <c r="L103" s="160">
        <f t="shared" si="40"/>
        <v>985</v>
      </c>
      <c r="M103" s="161">
        <f t="shared" si="42"/>
        <v>3.4482043669789748E-5</v>
      </c>
      <c r="N103" s="79"/>
    </row>
    <row r="104" spans="1:14" x14ac:dyDescent="0.25">
      <c r="A104" s="163" t="s">
        <v>145</v>
      </c>
      <c r="B104" s="164" t="s">
        <v>145</v>
      </c>
      <c r="C104" s="165">
        <f t="shared" ref="C104:H104" si="43">C96-SUM(C97:C103)</f>
        <v>20258</v>
      </c>
      <c r="D104" s="165">
        <f t="shared" si="43"/>
        <v>7511</v>
      </c>
      <c r="E104" s="165">
        <f t="shared" si="43"/>
        <v>12070</v>
      </c>
      <c r="F104" s="165">
        <f t="shared" si="43"/>
        <v>20551</v>
      </c>
      <c r="G104" s="165">
        <f t="shared" si="43"/>
        <v>26379</v>
      </c>
      <c r="H104" s="165">
        <f t="shared" si="43"/>
        <v>25954</v>
      </c>
      <c r="I104" s="166">
        <f t="shared" si="41"/>
        <v>-1.6111300655824667E-2</v>
      </c>
      <c r="J104" s="176">
        <f t="shared" si="38"/>
        <v>1.1502899751449878</v>
      </c>
      <c r="K104" s="165">
        <f>H104-G104</f>
        <v>-425</v>
      </c>
      <c r="L104" s="165">
        <f t="shared" si="40"/>
        <v>13884</v>
      </c>
      <c r="M104" s="166">
        <f t="shared" si="42"/>
        <v>7.1941074067984176E-4</v>
      </c>
      <c r="N104" s="79"/>
    </row>
    <row r="105" spans="1:14" s="142" customFormat="1" x14ac:dyDescent="0.25">
      <c r="B105" s="151" t="s">
        <v>50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">
        <v>3</v>
      </c>
      <c r="B106" s="152" t="s">
        <v>68</v>
      </c>
      <c r="C106" s="172">
        <v>1055815</v>
      </c>
      <c r="D106" s="172">
        <v>442013</v>
      </c>
      <c r="E106" s="172">
        <v>749212</v>
      </c>
      <c r="F106" s="172">
        <v>1316064</v>
      </c>
      <c r="G106" s="172">
        <v>1447168</v>
      </c>
      <c r="H106" s="172">
        <v>1453294</v>
      </c>
      <c r="I106" s="173">
        <f>IFERROR(H106/G106-1,"-")</f>
        <v>4.2330952591544957E-3</v>
      </c>
      <c r="J106" s="173">
        <f>IFERROR(H106/E106-1,"-")</f>
        <v>0.9397633780558774</v>
      </c>
      <c r="K106" s="172">
        <f>H106-G106</f>
        <v>6126</v>
      </c>
      <c r="L106" s="172">
        <f>H106-E106</f>
        <v>704082</v>
      </c>
      <c r="M106" s="173">
        <f>H106/H$8</f>
        <v>4.0283398049070274E-2</v>
      </c>
      <c r="N106" s="79"/>
    </row>
    <row r="107" spans="1:14" x14ac:dyDescent="0.25">
      <c r="A107" s="1" t="s">
        <v>96</v>
      </c>
      <c r="B107" s="155" t="s">
        <v>97</v>
      </c>
      <c r="C107" s="156">
        <v>162637</v>
      </c>
      <c r="D107" s="156">
        <v>125264</v>
      </c>
      <c r="E107" s="156">
        <v>199003</v>
      </c>
      <c r="F107" s="156">
        <v>220579</v>
      </c>
      <c r="G107" s="156">
        <v>219096</v>
      </c>
      <c r="H107" s="156">
        <v>207819</v>
      </c>
      <c r="I107" s="157">
        <f>IFERROR(H107/G107-1,"-")</f>
        <v>-5.1470588235294157E-2</v>
      </c>
      <c r="J107" s="174">
        <f t="shared" ref="J107:J118" si="44">IFERROR(H107/E107-1,"-")</f>
        <v>4.4300839685833981E-2</v>
      </c>
      <c r="K107" s="156">
        <f t="shared" ref="K107:K117" si="45">H107-G107</f>
        <v>-11277</v>
      </c>
      <c r="L107" s="156">
        <f t="shared" ref="L107:L118" si="46">H107-E107</f>
        <v>8816</v>
      </c>
      <c r="M107" s="157">
        <f>H107/H$8</f>
        <v>5.7604693194630513E-3</v>
      </c>
      <c r="N107" s="79"/>
    </row>
    <row r="108" spans="1:14" x14ac:dyDescent="0.25">
      <c r="A108" s="158" t="s">
        <v>103</v>
      </c>
      <c r="B108" s="159" t="s">
        <v>103</v>
      </c>
      <c r="C108" s="160">
        <v>42419</v>
      </c>
      <c r="D108" s="160">
        <v>16702</v>
      </c>
      <c r="E108" s="160">
        <v>106031</v>
      </c>
      <c r="F108" s="160">
        <v>75504</v>
      </c>
      <c r="G108" s="160">
        <v>57419</v>
      </c>
      <c r="H108" s="160">
        <v>59079</v>
      </c>
      <c r="I108" s="161">
        <f>IFERROR(H108/G108-1,"-")</f>
        <v>2.8910291018652279E-2</v>
      </c>
      <c r="J108" s="175">
        <f t="shared" si="44"/>
        <v>-0.44281389404985338</v>
      </c>
      <c r="K108" s="160">
        <f t="shared" si="45"/>
        <v>1660</v>
      </c>
      <c r="L108" s="160">
        <f t="shared" si="46"/>
        <v>-46952</v>
      </c>
      <c r="M108" s="161">
        <f>H108/H$8</f>
        <v>1.6375921687841709E-3</v>
      </c>
      <c r="N108" s="79"/>
    </row>
    <row r="109" spans="1:14" x14ac:dyDescent="0.25">
      <c r="A109" s="158" t="s">
        <v>100</v>
      </c>
      <c r="B109" s="159" t="s">
        <v>100</v>
      </c>
      <c r="C109" s="160">
        <v>120218</v>
      </c>
      <c r="D109" s="160">
        <v>108562</v>
      </c>
      <c r="E109" s="160">
        <v>92972</v>
      </c>
      <c r="F109" s="160">
        <v>145075</v>
      </c>
      <c r="G109" s="160">
        <v>161677</v>
      </c>
      <c r="H109" s="160">
        <v>148740</v>
      </c>
      <c r="I109" s="161">
        <f>IFERROR(H109/G109-1,"-")</f>
        <v>-8.0017565887541164E-2</v>
      </c>
      <c r="J109" s="175">
        <f t="shared" si="44"/>
        <v>0.59983650991696424</v>
      </c>
      <c r="K109" s="160">
        <f t="shared" si="45"/>
        <v>-12937</v>
      </c>
      <c r="L109" s="160">
        <f t="shared" si="46"/>
        <v>55768</v>
      </c>
      <c r="M109" s="161">
        <f>H109/H$8</f>
        <v>4.1228771506788804E-3</v>
      </c>
      <c r="N109" s="79"/>
    </row>
    <row r="110" spans="1:14" x14ac:dyDescent="0.25">
      <c r="A110" s="1"/>
      <c r="B110" s="155" t="s">
        <v>107</v>
      </c>
      <c r="C110" s="156">
        <v>893178</v>
      </c>
      <c r="D110" s="156">
        <v>316749</v>
      </c>
      <c r="E110" s="156">
        <v>550209</v>
      </c>
      <c r="F110" s="156">
        <v>1095485</v>
      </c>
      <c r="G110" s="156">
        <v>1228072</v>
      </c>
      <c r="H110" s="156">
        <v>1245475</v>
      </c>
      <c r="I110" s="157">
        <f>IFERROR(H110/G110-1,"-")</f>
        <v>1.4170993231667151E-2</v>
      </c>
      <c r="J110" s="174">
        <f t="shared" si="44"/>
        <v>1.2636398168695897</v>
      </c>
      <c r="K110" s="156">
        <f t="shared" si="45"/>
        <v>17403</v>
      </c>
      <c r="L110" s="156">
        <f t="shared" si="46"/>
        <v>695266</v>
      </c>
      <c r="M110" s="157">
        <f>H110/H$8</f>
        <v>3.4522928729607223E-2</v>
      </c>
      <c r="N110" s="79"/>
    </row>
    <row r="111" spans="1:14" s="56" customFormat="1" x14ac:dyDescent="0.25">
      <c r="B111" s="159" t="s">
        <v>110</v>
      </c>
      <c r="C111" s="160">
        <v>476582</v>
      </c>
      <c r="D111" s="160">
        <v>181253</v>
      </c>
      <c r="E111" s="160">
        <v>251557</v>
      </c>
      <c r="F111" s="160">
        <v>673877</v>
      </c>
      <c r="G111" s="160">
        <v>775590</v>
      </c>
      <c r="H111" s="160">
        <v>761721</v>
      </c>
      <c r="I111" s="161">
        <f t="shared" ref="I111:I118" si="47">IFERROR(H111/G111-1,"-")</f>
        <v>-1.7881870575948589E-2</v>
      </c>
      <c r="J111" s="175">
        <f t="shared" si="44"/>
        <v>2.0280254574509953</v>
      </c>
      <c r="K111" s="160">
        <f t="shared" si="45"/>
        <v>-13869</v>
      </c>
      <c r="L111" s="160">
        <f t="shared" si="46"/>
        <v>510164</v>
      </c>
      <c r="M111" s="161">
        <f t="shared" ref="M111:M118" si="48">H111/H$8</f>
        <v>2.111390416896778E-2</v>
      </c>
      <c r="N111" s="162"/>
    </row>
    <row r="112" spans="1:14" s="56" customFormat="1" x14ac:dyDescent="0.25">
      <c r="B112" s="159" t="s">
        <v>113</v>
      </c>
      <c r="C112" s="160">
        <v>91753</v>
      </c>
      <c r="D112" s="160">
        <v>22554</v>
      </c>
      <c r="E112" s="160">
        <v>57079</v>
      </c>
      <c r="F112" s="160">
        <v>45927</v>
      </c>
      <c r="G112" s="160">
        <v>60304</v>
      </c>
      <c r="H112" s="160">
        <v>60756</v>
      </c>
      <c r="I112" s="161">
        <f t="shared" si="47"/>
        <v>7.4953568585831576E-3</v>
      </c>
      <c r="J112" s="175">
        <f t="shared" si="44"/>
        <v>6.4419488778710177E-2</v>
      </c>
      <c r="K112" s="160">
        <f t="shared" si="45"/>
        <v>452</v>
      </c>
      <c r="L112" s="160">
        <f t="shared" si="46"/>
        <v>3677</v>
      </c>
      <c r="M112" s="161">
        <f t="shared" si="48"/>
        <v>1.6840764028952942E-3</v>
      </c>
      <c r="N112" s="162"/>
    </row>
    <row r="113" spans="1:14" x14ac:dyDescent="0.25">
      <c r="A113" s="1"/>
      <c r="B113" s="159" t="s">
        <v>116</v>
      </c>
      <c r="C113" s="160">
        <v>92528</v>
      </c>
      <c r="D113" s="160">
        <v>13883</v>
      </c>
      <c r="E113" s="160">
        <v>67210</v>
      </c>
      <c r="F113" s="160">
        <v>65652</v>
      </c>
      <c r="G113" s="160">
        <v>76293</v>
      </c>
      <c r="H113" s="160">
        <v>85229</v>
      </c>
      <c r="I113" s="161">
        <f t="shared" si="47"/>
        <v>0.1171273904552188</v>
      </c>
      <c r="J113" s="175">
        <f t="shared" si="44"/>
        <v>0.26809998512126176</v>
      </c>
      <c r="K113" s="160">
        <f t="shared" si="45"/>
        <v>8936</v>
      </c>
      <c r="L113" s="160">
        <f t="shared" si="46"/>
        <v>18019</v>
      </c>
      <c r="M113" s="161">
        <f t="shared" si="48"/>
        <v>2.362435771649928E-3</v>
      </c>
      <c r="N113" s="79"/>
    </row>
    <row r="114" spans="1:14" x14ac:dyDescent="0.25">
      <c r="A114" s="1"/>
      <c r="B114" s="159" t="s">
        <v>123</v>
      </c>
      <c r="C114" s="160">
        <v>18644</v>
      </c>
      <c r="D114" s="160">
        <v>9005</v>
      </c>
      <c r="E114" s="160">
        <v>29461</v>
      </c>
      <c r="F114" s="160">
        <v>41263</v>
      </c>
      <c r="G114" s="160">
        <v>42135</v>
      </c>
      <c r="H114" s="160">
        <v>41377</v>
      </c>
      <c r="I114" s="161">
        <f t="shared" si="47"/>
        <v>-1.7989794707487849E-2</v>
      </c>
      <c r="J114" s="175">
        <f t="shared" si="44"/>
        <v>0.40446692237194926</v>
      </c>
      <c r="K114" s="160">
        <f t="shared" si="45"/>
        <v>-758</v>
      </c>
      <c r="L114" s="160">
        <f t="shared" si="46"/>
        <v>11916</v>
      </c>
      <c r="M114" s="161">
        <f t="shared" si="48"/>
        <v>1.1469160136052174E-3</v>
      </c>
      <c r="N114" s="79"/>
    </row>
    <row r="115" spans="1:14" x14ac:dyDescent="0.25">
      <c r="A115" s="1"/>
      <c r="B115" s="159" t="s">
        <v>119</v>
      </c>
      <c r="C115" s="160">
        <v>29965</v>
      </c>
      <c r="D115" s="160">
        <v>19818</v>
      </c>
      <c r="E115" s="160">
        <v>36897</v>
      </c>
      <c r="F115" s="160">
        <v>41249</v>
      </c>
      <c r="G115" s="160">
        <v>42266</v>
      </c>
      <c r="H115" s="160">
        <v>33197</v>
      </c>
      <c r="I115" s="161">
        <f t="shared" si="47"/>
        <v>-0.21456963043581134</v>
      </c>
      <c r="J115" s="175">
        <f t="shared" si="44"/>
        <v>-0.10027915548689592</v>
      </c>
      <c r="K115" s="160">
        <f t="shared" si="45"/>
        <v>-9069</v>
      </c>
      <c r="L115" s="160">
        <f t="shared" si="46"/>
        <v>-3700</v>
      </c>
      <c r="M115" s="161">
        <f t="shared" si="48"/>
        <v>9.2017717339711437E-4</v>
      </c>
      <c r="N115" s="79"/>
    </row>
    <row r="116" spans="1:14" x14ac:dyDescent="0.25">
      <c r="A116" s="1"/>
      <c r="B116" s="159" t="s">
        <v>128</v>
      </c>
      <c r="C116" s="160">
        <v>5890</v>
      </c>
      <c r="D116" s="160">
        <v>2343</v>
      </c>
      <c r="E116" s="160">
        <v>2314</v>
      </c>
      <c r="F116" s="160">
        <v>11983</v>
      </c>
      <c r="G116" s="160">
        <v>11780</v>
      </c>
      <c r="H116" s="160">
        <v>11633</v>
      </c>
      <c r="I116" s="161">
        <f t="shared" si="47"/>
        <v>-1.2478777589134071E-2</v>
      </c>
      <c r="J116" s="175">
        <f t="shared" si="44"/>
        <v>4.0272255834053583</v>
      </c>
      <c r="K116" s="160">
        <f t="shared" si="45"/>
        <v>-147</v>
      </c>
      <c r="L116" s="160">
        <f t="shared" si="46"/>
        <v>9319</v>
      </c>
      <c r="M116" s="161">
        <f t="shared" si="48"/>
        <v>3.2245145820792941E-4</v>
      </c>
      <c r="N116" s="79"/>
    </row>
    <row r="117" spans="1:14" x14ac:dyDescent="0.25">
      <c r="A117" s="158" t="s">
        <v>144</v>
      </c>
      <c r="B117" s="159" t="s">
        <v>131</v>
      </c>
      <c r="C117" s="160">
        <v>13480</v>
      </c>
      <c r="D117" s="160">
        <v>7286</v>
      </c>
      <c r="E117" s="160">
        <v>3610</v>
      </c>
      <c r="F117" s="160">
        <v>7507</v>
      </c>
      <c r="G117" s="160">
        <v>7656</v>
      </c>
      <c r="H117" s="160">
        <v>10984</v>
      </c>
      <c r="I117" s="161">
        <f t="shared" si="47"/>
        <v>0.4346917450365726</v>
      </c>
      <c r="J117" s="175">
        <f t="shared" si="44"/>
        <v>2.0426592797783933</v>
      </c>
      <c r="K117" s="160">
        <f t="shared" si="45"/>
        <v>3328</v>
      </c>
      <c r="L117" s="160">
        <f t="shared" si="46"/>
        <v>7374</v>
      </c>
      <c r="M117" s="161">
        <f t="shared" si="48"/>
        <v>3.0446203188824001E-4</v>
      </c>
      <c r="N117" s="79"/>
    </row>
    <row r="118" spans="1:14" x14ac:dyDescent="0.25">
      <c r="A118" s="163" t="s">
        <v>145</v>
      </c>
      <c r="B118" s="164" t="s">
        <v>145</v>
      </c>
      <c r="C118" s="165">
        <f t="shared" ref="C118:H118" si="49">C110-SUM(C111:C117)</f>
        <v>164336</v>
      </c>
      <c r="D118" s="165">
        <f t="shared" si="49"/>
        <v>60607</v>
      </c>
      <c r="E118" s="165">
        <f t="shared" si="49"/>
        <v>102081</v>
      </c>
      <c r="F118" s="165">
        <f t="shared" si="49"/>
        <v>208027</v>
      </c>
      <c r="G118" s="165">
        <f t="shared" si="49"/>
        <v>212048</v>
      </c>
      <c r="H118" s="165">
        <f t="shared" si="49"/>
        <v>240578</v>
      </c>
      <c r="I118" s="166">
        <f t="shared" si="47"/>
        <v>0.13454500867728059</v>
      </c>
      <c r="J118" s="176">
        <f t="shared" si="44"/>
        <v>1.3567363172382714</v>
      </c>
      <c r="K118" s="165">
        <f>H118-G118</f>
        <v>28530</v>
      </c>
      <c r="L118" s="165">
        <f t="shared" si="46"/>
        <v>138497</v>
      </c>
      <c r="M118" s="166">
        <f t="shared" si="48"/>
        <v>6.6685057089957223E-3</v>
      </c>
      <c r="N118" s="79"/>
    </row>
    <row r="119" spans="1:14" s="142" customFormat="1" x14ac:dyDescent="0.25">
      <c r="B119" s="151" t="s">
        <v>51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">
        <v>3</v>
      </c>
      <c r="B120" s="152" t="s">
        <v>68</v>
      </c>
      <c r="C120" s="172">
        <v>503437</v>
      </c>
      <c r="D120" s="172">
        <v>216673</v>
      </c>
      <c r="E120" s="172">
        <v>359169</v>
      </c>
      <c r="F120" s="172">
        <v>543499</v>
      </c>
      <c r="G120" s="172">
        <v>576462</v>
      </c>
      <c r="H120" s="172">
        <v>584273</v>
      </c>
      <c r="I120" s="173">
        <f>IFERROR(H120/G120-1,"-")</f>
        <v>1.3549895743344642E-2</v>
      </c>
      <c r="J120" s="173">
        <f>IFERROR(H120/E120-1,"-")</f>
        <v>0.6267356035738052</v>
      </c>
      <c r="K120" s="172">
        <f>H120-G120</f>
        <v>7811</v>
      </c>
      <c r="L120" s="172">
        <f>H120-E120</f>
        <v>225104</v>
      </c>
      <c r="M120" s="173">
        <f>H120/H$8</f>
        <v>1.6195279020160019E-2</v>
      </c>
      <c r="N120" s="79"/>
    </row>
    <row r="121" spans="1:14" x14ac:dyDescent="0.25">
      <c r="A121" s="1" t="s">
        <v>96</v>
      </c>
      <c r="B121" s="155" t="s">
        <v>97</v>
      </c>
      <c r="C121" s="156">
        <v>235408</v>
      </c>
      <c r="D121" s="156">
        <v>116562</v>
      </c>
      <c r="E121" s="156">
        <v>206631</v>
      </c>
      <c r="F121" s="156">
        <v>271944</v>
      </c>
      <c r="G121" s="156">
        <v>302350</v>
      </c>
      <c r="H121" s="156">
        <v>308399</v>
      </c>
      <c r="I121" s="157">
        <f>IFERROR(H121/G121-1,"-")</f>
        <v>2.0006614850339055E-2</v>
      </c>
      <c r="J121" s="174">
        <f t="shared" ref="J121:J132" si="50">IFERROR(H121/E121-1,"-")</f>
        <v>0.49251080428396521</v>
      </c>
      <c r="K121" s="156">
        <f t="shared" ref="K121:K131" si="51">H121-G121</f>
        <v>6049</v>
      </c>
      <c r="L121" s="156">
        <f t="shared" ref="L121:L132" si="52">H121-E121</f>
        <v>101768</v>
      </c>
      <c r="M121" s="157">
        <f>H121/H$8</f>
        <v>8.5484146187455694E-3</v>
      </c>
      <c r="N121" s="79"/>
    </row>
    <row r="122" spans="1:14" x14ac:dyDescent="0.25">
      <c r="A122" s="158" t="s">
        <v>103</v>
      </c>
      <c r="B122" s="159" t="s">
        <v>103</v>
      </c>
      <c r="C122" s="160">
        <v>110711</v>
      </c>
      <c r="D122" s="160">
        <v>45374</v>
      </c>
      <c r="E122" s="160">
        <v>96469</v>
      </c>
      <c r="F122" s="160">
        <v>128559</v>
      </c>
      <c r="G122" s="160">
        <v>120954</v>
      </c>
      <c r="H122" s="160">
        <v>133909</v>
      </c>
      <c r="I122" s="161">
        <f>IFERROR(H122/G122-1,"-")</f>
        <v>0.10710683400300947</v>
      </c>
      <c r="J122" s="175">
        <f t="shared" si="50"/>
        <v>0.38810395049186774</v>
      </c>
      <c r="K122" s="160">
        <f t="shared" si="51"/>
        <v>12955</v>
      </c>
      <c r="L122" s="160">
        <f t="shared" si="52"/>
        <v>37440</v>
      </c>
      <c r="M122" s="161">
        <f>H122/H$8</f>
        <v>3.7117813390497392E-3</v>
      </c>
      <c r="N122" s="79"/>
    </row>
    <row r="123" spans="1:14" x14ac:dyDescent="0.25">
      <c r="A123" s="158" t="s">
        <v>100</v>
      </c>
      <c r="B123" s="159" t="s">
        <v>100</v>
      </c>
      <c r="C123" s="160">
        <v>124697</v>
      </c>
      <c r="D123" s="160">
        <v>71188</v>
      </c>
      <c r="E123" s="160">
        <v>110162</v>
      </c>
      <c r="F123" s="160">
        <v>143385</v>
      </c>
      <c r="G123" s="160">
        <v>181396</v>
      </c>
      <c r="H123" s="160">
        <v>174490</v>
      </c>
      <c r="I123" s="161">
        <f>IFERROR(H123/G123-1,"-")</f>
        <v>-3.807140179496793E-2</v>
      </c>
      <c r="J123" s="175">
        <f t="shared" si="50"/>
        <v>0.58394001561336939</v>
      </c>
      <c r="K123" s="160">
        <f t="shared" si="51"/>
        <v>-6906</v>
      </c>
      <c r="L123" s="160">
        <f t="shared" si="52"/>
        <v>64328</v>
      </c>
      <c r="M123" s="161">
        <f>H123/H$8</f>
        <v>4.8366332796958306E-3</v>
      </c>
      <c r="N123" s="79"/>
    </row>
    <row r="124" spans="1:14" x14ac:dyDescent="0.25">
      <c r="A124" s="1"/>
      <c r="B124" s="155" t="s">
        <v>107</v>
      </c>
      <c r="C124" s="156">
        <v>268029</v>
      </c>
      <c r="D124" s="156">
        <v>100111</v>
      </c>
      <c r="E124" s="156">
        <v>152538</v>
      </c>
      <c r="F124" s="156">
        <v>271555</v>
      </c>
      <c r="G124" s="156">
        <v>274112</v>
      </c>
      <c r="H124" s="156">
        <v>275874</v>
      </c>
      <c r="I124" s="157">
        <f>IFERROR(H124/G124-1,"-")</f>
        <v>6.4280294186318532E-3</v>
      </c>
      <c r="J124" s="174">
        <f t="shared" si="50"/>
        <v>0.80855917869645588</v>
      </c>
      <c r="K124" s="156">
        <f t="shared" si="51"/>
        <v>1762</v>
      </c>
      <c r="L124" s="156">
        <f t="shared" si="52"/>
        <v>123336</v>
      </c>
      <c r="M124" s="157">
        <f>H124/H$8</f>
        <v>7.6468644014144509E-3</v>
      </c>
      <c r="N124" s="79"/>
    </row>
    <row r="125" spans="1:14" s="56" customFormat="1" x14ac:dyDescent="0.25">
      <c r="B125" s="159" t="s">
        <v>110</v>
      </c>
      <c r="C125" s="160">
        <v>33000</v>
      </c>
      <c r="D125" s="160">
        <v>11431</v>
      </c>
      <c r="E125" s="160">
        <v>11117</v>
      </c>
      <c r="F125" s="160">
        <v>33351</v>
      </c>
      <c r="G125" s="160">
        <v>40267</v>
      </c>
      <c r="H125" s="160">
        <v>36521</v>
      </c>
      <c r="I125" s="161">
        <f t="shared" ref="I125:I132" si="53">IFERROR(H125/G125-1,"-")</f>
        <v>-9.3029031216628977E-2</v>
      </c>
      <c r="J125" s="175">
        <f t="shared" si="50"/>
        <v>2.2851488710983179</v>
      </c>
      <c r="K125" s="160">
        <f t="shared" si="51"/>
        <v>-3746</v>
      </c>
      <c r="L125" s="160">
        <f t="shared" si="52"/>
        <v>25404</v>
      </c>
      <c r="M125" s="161">
        <f t="shared" ref="M125:M132" si="54">H125/H$8</f>
        <v>1.0123140810807006E-3</v>
      </c>
      <c r="N125" s="162"/>
    </row>
    <row r="126" spans="1:14" s="56" customFormat="1" x14ac:dyDescent="0.25">
      <c r="B126" s="159" t="s">
        <v>113</v>
      </c>
      <c r="C126" s="160">
        <v>30865</v>
      </c>
      <c r="D126" s="160">
        <v>11548</v>
      </c>
      <c r="E126" s="160">
        <v>23428</v>
      </c>
      <c r="F126" s="160">
        <v>34791</v>
      </c>
      <c r="G126" s="160">
        <v>43445</v>
      </c>
      <c r="H126" s="160">
        <v>42161</v>
      </c>
      <c r="I126" s="161">
        <f t="shared" si="53"/>
        <v>-2.9554609276096211E-2</v>
      </c>
      <c r="J126" s="175">
        <f t="shared" si="50"/>
        <v>0.79959877070172447</v>
      </c>
      <c r="K126" s="160">
        <f t="shared" si="51"/>
        <v>-1284</v>
      </c>
      <c r="L126" s="160">
        <f t="shared" si="52"/>
        <v>18733</v>
      </c>
      <c r="M126" s="161">
        <f t="shared" si="54"/>
        <v>1.1686474623488791E-3</v>
      </c>
      <c r="N126" s="162"/>
    </row>
    <row r="127" spans="1:14" x14ac:dyDescent="0.25">
      <c r="A127" s="1"/>
      <c r="B127" s="159" t="s">
        <v>116</v>
      </c>
      <c r="C127" s="160">
        <v>20310</v>
      </c>
      <c r="D127" s="160">
        <v>7014</v>
      </c>
      <c r="E127" s="160">
        <v>18250</v>
      </c>
      <c r="F127" s="160">
        <v>23874</v>
      </c>
      <c r="G127" s="160">
        <v>26737</v>
      </c>
      <c r="H127" s="160">
        <v>26375</v>
      </c>
      <c r="I127" s="161">
        <f t="shared" si="53"/>
        <v>-1.3539290122302372E-2</v>
      </c>
      <c r="J127" s="175">
        <f t="shared" si="50"/>
        <v>0.4452054794520548</v>
      </c>
      <c r="K127" s="160">
        <f t="shared" si="51"/>
        <v>-362</v>
      </c>
      <c r="L127" s="160">
        <f t="shared" si="52"/>
        <v>8125</v>
      </c>
      <c r="M127" s="161">
        <f t="shared" si="54"/>
        <v>7.3108030690571108E-4</v>
      </c>
      <c r="N127" s="79"/>
    </row>
    <row r="128" spans="1:14" x14ac:dyDescent="0.25">
      <c r="A128" s="1"/>
      <c r="B128" s="159" t="s">
        <v>123</v>
      </c>
      <c r="C128" s="160">
        <v>4930</v>
      </c>
      <c r="D128" s="160">
        <v>1882</v>
      </c>
      <c r="E128" s="160">
        <v>3678</v>
      </c>
      <c r="F128" s="160">
        <v>6463</v>
      </c>
      <c r="G128" s="160">
        <v>7383</v>
      </c>
      <c r="H128" s="160">
        <v>7428</v>
      </c>
      <c r="I128" s="161">
        <f t="shared" si="53"/>
        <v>6.0950832994717263E-3</v>
      </c>
      <c r="J128" s="175">
        <f t="shared" si="50"/>
        <v>1.0195758564437196</v>
      </c>
      <c r="K128" s="160">
        <f t="shared" si="51"/>
        <v>45</v>
      </c>
      <c r="L128" s="160">
        <f t="shared" si="52"/>
        <v>3750</v>
      </c>
      <c r="M128" s="161">
        <f t="shared" si="54"/>
        <v>2.0589438937234587E-4</v>
      </c>
      <c r="N128" s="79"/>
    </row>
    <row r="129" spans="1:14" x14ac:dyDescent="0.25">
      <c r="A129" s="1"/>
      <c r="B129" s="159" t="s">
        <v>119</v>
      </c>
      <c r="C129" s="160">
        <v>3923</v>
      </c>
      <c r="D129" s="160">
        <v>1919</v>
      </c>
      <c r="E129" s="160">
        <v>3450</v>
      </c>
      <c r="F129" s="160">
        <v>4851</v>
      </c>
      <c r="G129" s="160">
        <v>5958</v>
      </c>
      <c r="H129" s="160">
        <v>5916</v>
      </c>
      <c r="I129" s="161">
        <f t="shared" si="53"/>
        <v>-7.0493454179254567E-3</v>
      </c>
      <c r="J129" s="175">
        <f t="shared" si="50"/>
        <v>0.71478260869565213</v>
      </c>
      <c r="K129" s="160">
        <f t="shared" si="51"/>
        <v>-42</v>
      </c>
      <c r="L129" s="160">
        <f t="shared" si="52"/>
        <v>2466</v>
      </c>
      <c r="M129" s="161">
        <f t="shared" si="54"/>
        <v>1.6398373822385542E-4</v>
      </c>
      <c r="N129" s="79"/>
    </row>
    <row r="130" spans="1:14" x14ac:dyDescent="0.25">
      <c r="A130" s="1"/>
      <c r="B130" s="159" t="s">
        <v>128</v>
      </c>
      <c r="C130" s="160">
        <v>4303</v>
      </c>
      <c r="D130" s="160">
        <v>1701</v>
      </c>
      <c r="E130" s="160">
        <v>1442</v>
      </c>
      <c r="F130" s="160">
        <v>2747</v>
      </c>
      <c r="G130" s="160">
        <v>3505</v>
      </c>
      <c r="H130" s="160">
        <v>3870</v>
      </c>
      <c r="I130" s="161">
        <f t="shared" si="53"/>
        <v>0.10413694721825961</v>
      </c>
      <c r="J130" s="175">
        <f t="shared" si="50"/>
        <v>1.6837725381414703</v>
      </c>
      <c r="K130" s="160">
        <f t="shared" si="51"/>
        <v>365</v>
      </c>
      <c r="L130" s="160">
        <f t="shared" si="52"/>
        <v>2428</v>
      </c>
      <c r="M130" s="161">
        <f t="shared" si="54"/>
        <v>1.0727130948720765E-4</v>
      </c>
      <c r="N130" s="79"/>
    </row>
    <row r="131" spans="1:14" x14ac:dyDescent="0.25">
      <c r="A131" s="158" t="s">
        <v>144</v>
      </c>
      <c r="B131" s="159" t="s">
        <v>131</v>
      </c>
      <c r="C131" s="160">
        <v>5879</v>
      </c>
      <c r="D131" s="160">
        <v>2155</v>
      </c>
      <c r="E131" s="160">
        <v>2010</v>
      </c>
      <c r="F131" s="160">
        <v>4022</v>
      </c>
      <c r="G131" s="160">
        <v>4912</v>
      </c>
      <c r="H131" s="160">
        <v>5417</v>
      </c>
      <c r="I131" s="161">
        <f t="shared" si="53"/>
        <v>0.10280944625407162</v>
      </c>
      <c r="J131" s="175">
        <f t="shared" si="50"/>
        <v>1.6950248756218906</v>
      </c>
      <c r="K131" s="160">
        <f t="shared" si="51"/>
        <v>505</v>
      </c>
      <c r="L131" s="160">
        <f t="shared" si="52"/>
        <v>3407</v>
      </c>
      <c r="M131" s="161">
        <f t="shared" si="54"/>
        <v>1.5015211459746872E-4</v>
      </c>
      <c r="N131" s="79"/>
    </row>
    <row r="132" spans="1:14" x14ac:dyDescent="0.25">
      <c r="A132" s="163" t="s">
        <v>145</v>
      </c>
      <c r="B132" s="164" t="s">
        <v>145</v>
      </c>
      <c r="C132" s="165">
        <f t="shared" ref="C132:H132" si="55">C124-SUM(C125:C131)</f>
        <v>164819</v>
      </c>
      <c r="D132" s="165">
        <f t="shared" si="55"/>
        <v>62461</v>
      </c>
      <c r="E132" s="165">
        <f t="shared" si="55"/>
        <v>89163</v>
      </c>
      <c r="F132" s="165">
        <f t="shared" si="55"/>
        <v>161456</v>
      </c>
      <c r="G132" s="165">
        <f t="shared" si="55"/>
        <v>141905</v>
      </c>
      <c r="H132" s="165">
        <f t="shared" si="55"/>
        <v>148186</v>
      </c>
      <c r="I132" s="166">
        <f t="shared" si="53"/>
        <v>4.4262006271801546E-2</v>
      </c>
      <c r="J132" s="176">
        <f t="shared" si="50"/>
        <v>0.66196740800556286</v>
      </c>
      <c r="K132" s="165">
        <f>H132-G132</f>
        <v>6281</v>
      </c>
      <c r="L132" s="165">
        <f t="shared" si="52"/>
        <v>59023</v>
      </c>
      <c r="M132" s="166">
        <f t="shared" si="54"/>
        <v>4.1075209993982828E-3</v>
      </c>
      <c r="N132" s="79"/>
    </row>
    <row r="133" spans="1:14" s="142" customFormat="1" x14ac:dyDescent="0.25">
      <c r="B133" s="151" t="s">
        <v>52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">
        <v>3</v>
      </c>
      <c r="B134" s="152" t="s">
        <v>68</v>
      </c>
      <c r="C134" s="172">
        <v>1856756</v>
      </c>
      <c r="D134" s="172">
        <v>610766</v>
      </c>
      <c r="E134" s="172">
        <v>774989</v>
      </c>
      <c r="F134" s="172">
        <v>1753117</v>
      </c>
      <c r="G134" s="172">
        <v>1886738</v>
      </c>
      <c r="H134" s="172">
        <v>1988780</v>
      </c>
      <c r="I134" s="173">
        <f>IFERROR(H134/G134-1,"-")</f>
        <v>5.4083820859069931E-2</v>
      </c>
      <c r="J134" s="173">
        <f>IFERROR(H134/E134-1,"-")</f>
        <v>1.566204165478478</v>
      </c>
      <c r="K134" s="172">
        <f>H134-G134</f>
        <v>102042</v>
      </c>
      <c r="L134" s="172">
        <f>H134-E134</f>
        <v>1213791</v>
      </c>
      <c r="M134" s="173">
        <f>H134/H$8</f>
        <v>5.512636560257593E-2</v>
      </c>
      <c r="N134" s="79"/>
    </row>
    <row r="135" spans="1:14" x14ac:dyDescent="0.25">
      <c r="A135" s="1" t="s">
        <v>96</v>
      </c>
      <c r="B135" s="155" t="s">
        <v>97</v>
      </c>
      <c r="C135" s="156">
        <v>192906</v>
      </c>
      <c r="D135" s="156">
        <v>77176</v>
      </c>
      <c r="E135" s="156">
        <v>141993</v>
      </c>
      <c r="F135" s="156">
        <v>105219</v>
      </c>
      <c r="G135" s="156">
        <v>114083</v>
      </c>
      <c r="H135" s="156">
        <v>103740</v>
      </c>
      <c r="I135" s="157">
        <f>IFERROR(H135/G135-1,"-")</f>
        <v>-9.0662061832174845E-2</v>
      </c>
      <c r="J135" s="174">
        <f t="shared" ref="J135:J146" si="56">IFERROR(H135/E135-1,"-")</f>
        <v>-0.26940060425513934</v>
      </c>
      <c r="K135" s="156">
        <f t="shared" ref="K135:K145" si="57">H135-G135</f>
        <v>-10343</v>
      </c>
      <c r="L135" s="156">
        <f t="shared" ref="L135:L146" si="58">H135-E135</f>
        <v>-38253</v>
      </c>
      <c r="M135" s="157">
        <f>H135/H$8</f>
        <v>2.8755363426880938E-3</v>
      </c>
      <c r="N135" s="79"/>
    </row>
    <row r="136" spans="1:14" x14ac:dyDescent="0.25">
      <c r="A136" s="158" t="s">
        <v>103</v>
      </c>
      <c r="B136" s="159" t="s">
        <v>103</v>
      </c>
      <c r="C136" s="160">
        <v>94828</v>
      </c>
      <c r="D136" s="160">
        <v>51058</v>
      </c>
      <c r="E136" s="160">
        <v>86437</v>
      </c>
      <c r="F136" s="160">
        <v>57546</v>
      </c>
      <c r="G136" s="160">
        <v>60090</v>
      </c>
      <c r="H136" s="160">
        <v>47885</v>
      </c>
      <c r="I136" s="161">
        <f>IFERROR(H136/G136-1,"-")</f>
        <v>-0.2031119986686637</v>
      </c>
      <c r="J136" s="175">
        <f t="shared" si="56"/>
        <v>-0.44601270289343686</v>
      </c>
      <c r="K136" s="160">
        <f t="shared" si="57"/>
        <v>-12205</v>
      </c>
      <c r="L136" s="160">
        <f t="shared" si="58"/>
        <v>-38552</v>
      </c>
      <c r="M136" s="161">
        <f>H136/H$8</f>
        <v>1.3273092131253072E-3</v>
      </c>
      <c r="N136" s="79"/>
    </row>
    <row r="137" spans="1:14" x14ac:dyDescent="0.25">
      <c r="A137" s="158" t="s">
        <v>100</v>
      </c>
      <c r="B137" s="159" t="s">
        <v>100</v>
      </c>
      <c r="C137" s="160">
        <v>98078</v>
      </c>
      <c r="D137" s="160">
        <v>26118</v>
      </c>
      <c r="E137" s="160">
        <v>55556</v>
      </c>
      <c r="F137" s="160">
        <v>47673</v>
      </c>
      <c r="G137" s="160">
        <v>53993</v>
      </c>
      <c r="H137" s="160">
        <v>55855</v>
      </c>
      <c r="I137" s="161">
        <f>IFERROR(H137/G137-1,"-")</f>
        <v>3.4485951882651467E-2</v>
      </c>
      <c r="J137" s="175">
        <f t="shared" si="56"/>
        <v>5.3819569443445126E-3</v>
      </c>
      <c r="K137" s="160">
        <f t="shared" si="57"/>
        <v>1862</v>
      </c>
      <c r="L137" s="160">
        <f t="shared" si="58"/>
        <v>299</v>
      </c>
      <c r="M137" s="161">
        <f>H137/H$8</f>
        <v>1.5482271295627866E-3</v>
      </c>
      <c r="N137" s="79"/>
    </row>
    <row r="138" spans="1:14" x14ac:dyDescent="0.25">
      <c r="A138" s="1"/>
      <c r="B138" s="155" t="s">
        <v>107</v>
      </c>
      <c r="C138" s="156">
        <v>1663850</v>
      </c>
      <c r="D138" s="156">
        <v>533590</v>
      </c>
      <c r="E138" s="156">
        <v>632996</v>
      </c>
      <c r="F138" s="156">
        <v>1647898</v>
      </c>
      <c r="G138" s="156">
        <v>1772655</v>
      </c>
      <c r="H138" s="156">
        <v>1885040</v>
      </c>
      <c r="I138" s="157">
        <f>IFERROR(H138/G138-1,"-")</f>
        <v>6.3399251405377832E-2</v>
      </c>
      <c r="J138" s="174">
        <f t="shared" si="56"/>
        <v>1.9779651056246803</v>
      </c>
      <c r="K138" s="156">
        <f t="shared" si="57"/>
        <v>112385</v>
      </c>
      <c r="L138" s="156">
        <f t="shared" si="58"/>
        <v>1252044</v>
      </c>
      <c r="M138" s="157">
        <f>H138/H$8</f>
        <v>5.2250829259887839E-2</v>
      </c>
      <c r="N138" s="79"/>
    </row>
    <row r="139" spans="1:14" s="56" customFormat="1" x14ac:dyDescent="0.25">
      <c r="B139" s="159" t="s">
        <v>110</v>
      </c>
      <c r="C139" s="160">
        <v>847716</v>
      </c>
      <c r="D139" s="160">
        <v>226701</v>
      </c>
      <c r="E139" s="160">
        <v>182984</v>
      </c>
      <c r="F139" s="160">
        <v>740061</v>
      </c>
      <c r="G139" s="160">
        <v>745732</v>
      </c>
      <c r="H139" s="160">
        <v>857461</v>
      </c>
      <c r="I139" s="161">
        <f t="shared" ref="I139:I146" si="59">IFERROR(H139/G139-1,"-")</f>
        <v>0.1498246018676952</v>
      </c>
      <c r="J139" s="175">
        <f t="shared" si="56"/>
        <v>3.6859889389236216</v>
      </c>
      <c r="K139" s="160">
        <f t="shared" si="57"/>
        <v>111729</v>
      </c>
      <c r="L139" s="160">
        <f t="shared" si="58"/>
        <v>674477</v>
      </c>
      <c r="M139" s="161">
        <f t="shared" ref="M139:M146" si="60">H139/H$8</f>
        <v>2.3767691034679732E-2</v>
      </c>
      <c r="N139" s="162"/>
    </row>
    <row r="140" spans="1:14" s="56" customFormat="1" x14ac:dyDescent="0.25">
      <c r="B140" s="159" t="s">
        <v>113</v>
      </c>
      <c r="C140" s="160">
        <v>113771</v>
      </c>
      <c r="D140" s="160">
        <v>45672</v>
      </c>
      <c r="E140" s="160">
        <v>69325</v>
      </c>
      <c r="F140" s="160">
        <v>132461</v>
      </c>
      <c r="G140" s="160">
        <v>181229</v>
      </c>
      <c r="H140" s="160">
        <v>190327</v>
      </c>
      <c r="I140" s="161">
        <f t="shared" si="59"/>
        <v>5.0201678539306682E-2</v>
      </c>
      <c r="J140" s="175">
        <f t="shared" si="56"/>
        <v>1.7454309412188964</v>
      </c>
      <c r="K140" s="160">
        <f t="shared" si="57"/>
        <v>9098</v>
      </c>
      <c r="L140" s="160">
        <f t="shared" si="58"/>
        <v>121002</v>
      </c>
      <c r="M140" s="161">
        <f t="shared" si="60"/>
        <v>5.2756140880547212E-3</v>
      </c>
      <c r="N140" s="162"/>
    </row>
    <row r="141" spans="1:14" x14ac:dyDescent="0.25">
      <c r="A141" s="1"/>
      <c r="B141" s="159" t="s">
        <v>116</v>
      </c>
      <c r="C141" s="160">
        <v>132722</v>
      </c>
      <c r="D141" s="160">
        <v>42455</v>
      </c>
      <c r="E141" s="160">
        <v>94016</v>
      </c>
      <c r="F141" s="160">
        <v>171222</v>
      </c>
      <c r="G141" s="160">
        <v>162316</v>
      </c>
      <c r="H141" s="160">
        <v>166671</v>
      </c>
      <c r="I141" s="161">
        <f t="shared" si="59"/>
        <v>2.6830380245939978E-2</v>
      </c>
      <c r="J141" s="175">
        <f t="shared" si="56"/>
        <v>0.77279399251191294</v>
      </c>
      <c r="K141" s="160">
        <f t="shared" si="57"/>
        <v>4355</v>
      </c>
      <c r="L141" s="160">
        <f t="shared" si="58"/>
        <v>72655</v>
      </c>
      <c r="M141" s="161">
        <f t="shared" si="60"/>
        <v>4.6199008846362763E-3</v>
      </c>
      <c r="N141" s="79"/>
    </row>
    <row r="142" spans="1:14" x14ac:dyDescent="0.25">
      <c r="A142" s="1"/>
      <c r="B142" s="159" t="s">
        <v>123</v>
      </c>
      <c r="C142" s="160">
        <v>38846</v>
      </c>
      <c r="D142" s="160">
        <v>8958</v>
      </c>
      <c r="E142" s="160">
        <v>22357</v>
      </c>
      <c r="F142" s="160">
        <v>60881</v>
      </c>
      <c r="G142" s="160">
        <v>78552</v>
      </c>
      <c r="H142" s="160">
        <v>58930</v>
      </c>
      <c r="I142" s="161">
        <f t="shared" si="59"/>
        <v>-0.24979631327019047</v>
      </c>
      <c r="J142" s="175">
        <f t="shared" si="56"/>
        <v>1.6358634879456098</v>
      </c>
      <c r="K142" s="160">
        <f t="shared" si="57"/>
        <v>-19622</v>
      </c>
      <c r="L142" s="160">
        <f t="shared" si="58"/>
        <v>36573</v>
      </c>
      <c r="M142" s="161">
        <f t="shared" si="60"/>
        <v>1.6334620847754903E-3</v>
      </c>
      <c r="N142" s="79"/>
    </row>
    <row r="143" spans="1:14" x14ac:dyDescent="0.25">
      <c r="A143" s="1"/>
      <c r="B143" s="159" t="s">
        <v>119</v>
      </c>
      <c r="C143" s="160">
        <v>39195</v>
      </c>
      <c r="D143" s="160">
        <v>12571</v>
      </c>
      <c r="E143" s="160">
        <v>20808</v>
      </c>
      <c r="F143" s="160">
        <v>32138</v>
      </c>
      <c r="G143" s="160">
        <v>40929</v>
      </c>
      <c r="H143" s="160">
        <v>41917</v>
      </c>
      <c r="I143" s="161">
        <f t="shared" si="59"/>
        <v>2.4139363287644544E-2</v>
      </c>
      <c r="J143" s="175">
        <f t="shared" si="56"/>
        <v>1.0144655901576316</v>
      </c>
      <c r="K143" s="160">
        <f t="shared" si="57"/>
        <v>988</v>
      </c>
      <c r="L143" s="160">
        <f t="shared" si="58"/>
        <v>21109</v>
      </c>
      <c r="M143" s="161">
        <f t="shared" si="60"/>
        <v>1.1618841033011068E-3</v>
      </c>
      <c r="N143" s="79"/>
    </row>
    <row r="144" spans="1:14" x14ac:dyDescent="0.25">
      <c r="A144" s="1"/>
      <c r="B144" s="159" t="s">
        <v>128</v>
      </c>
      <c r="C144" s="160">
        <v>18681</v>
      </c>
      <c r="D144" s="160">
        <v>15372</v>
      </c>
      <c r="E144" s="160">
        <v>9958</v>
      </c>
      <c r="F144" s="160">
        <v>24691</v>
      </c>
      <c r="G144" s="160">
        <v>28155</v>
      </c>
      <c r="H144" s="160">
        <v>26591</v>
      </c>
      <c r="I144" s="161">
        <f t="shared" si="59"/>
        <v>-5.554963594388207E-2</v>
      </c>
      <c r="J144" s="175">
        <f t="shared" si="56"/>
        <v>1.6703153243623219</v>
      </c>
      <c r="K144" s="160">
        <f t="shared" si="57"/>
        <v>-1564</v>
      </c>
      <c r="L144" s="160">
        <f t="shared" si="58"/>
        <v>16633</v>
      </c>
      <c r="M144" s="161">
        <f t="shared" si="60"/>
        <v>7.3706754278406693E-4</v>
      </c>
      <c r="N144" s="79"/>
    </row>
    <row r="145" spans="1:14" x14ac:dyDescent="0.25">
      <c r="A145" s="158" t="s">
        <v>144</v>
      </c>
      <c r="B145" s="159" t="s">
        <v>131</v>
      </c>
      <c r="C145" s="160">
        <v>47882</v>
      </c>
      <c r="D145" s="160">
        <v>29519</v>
      </c>
      <c r="E145" s="160">
        <v>6358</v>
      </c>
      <c r="F145" s="160">
        <v>14264</v>
      </c>
      <c r="G145" s="160">
        <v>21375</v>
      </c>
      <c r="H145" s="160">
        <v>19097</v>
      </c>
      <c r="I145" s="161">
        <f t="shared" si="59"/>
        <v>-0.10657309941520465</v>
      </c>
      <c r="J145" s="175">
        <f t="shared" si="56"/>
        <v>2.0036174897766594</v>
      </c>
      <c r="K145" s="160">
        <f t="shared" si="57"/>
        <v>-2278</v>
      </c>
      <c r="L145" s="160">
        <f t="shared" si="58"/>
        <v>12739</v>
      </c>
      <c r="M145" s="161">
        <f t="shared" si="60"/>
        <v>5.2934372022666785E-4</v>
      </c>
      <c r="N145" s="79"/>
    </row>
    <row r="146" spans="1:14" x14ac:dyDescent="0.25">
      <c r="A146" s="163" t="s">
        <v>145</v>
      </c>
      <c r="B146" s="164" t="s">
        <v>145</v>
      </c>
      <c r="C146" s="165">
        <f t="shared" ref="C146:H146" si="61">C138-SUM(C139:C145)</f>
        <v>425037</v>
      </c>
      <c r="D146" s="165">
        <f t="shared" si="61"/>
        <v>152342</v>
      </c>
      <c r="E146" s="165">
        <f t="shared" si="61"/>
        <v>227190</v>
      </c>
      <c r="F146" s="165">
        <f t="shared" si="61"/>
        <v>472180</v>
      </c>
      <c r="G146" s="165">
        <f t="shared" si="61"/>
        <v>514367</v>
      </c>
      <c r="H146" s="165">
        <f t="shared" si="61"/>
        <v>524046</v>
      </c>
      <c r="I146" s="166">
        <f t="shared" si="59"/>
        <v>1.881730359840339E-2</v>
      </c>
      <c r="J146" s="176">
        <f t="shared" si="56"/>
        <v>1.3066420176944407</v>
      </c>
      <c r="K146" s="165">
        <f>H146-G146</f>
        <v>9679</v>
      </c>
      <c r="L146" s="165">
        <f t="shared" si="58"/>
        <v>296856</v>
      </c>
      <c r="M146" s="166">
        <f t="shared" si="60"/>
        <v>1.4525865801429774E-2</v>
      </c>
      <c r="N146" s="79"/>
    </row>
    <row r="147" spans="1:14" s="142" customFormat="1" x14ac:dyDescent="0.25">
      <c r="B147" s="151" t="s">
        <v>53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">
        <v>3</v>
      </c>
      <c r="B148" s="152" t="s">
        <v>68</v>
      </c>
      <c r="C148" s="172">
        <v>721244</v>
      </c>
      <c r="D148" s="172">
        <v>235241</v>
      </c>
      <c r="E148" s="172">
        <v>320278</v>
      </c>
      <c r="F148" s="172">
        <v>622441</v>
      </c>
      <c r="G148" s="172">
        <v>781085</v>
      </c>
      <c r="H148" s="172">
        <v>735651</v>
      </c>
      <c r="I148" s="173">
        <f>IFERROR(H148/G148-1,"-")</f>
        <v>-5.8167805040424514E-2</v>
      </c>
      <c r="J148" s="173">
        <f>IFERROR(H148/E148-1,"-")</f>
        <v>1.2969139310224245</v>
      </c>
      <c r="K148" s="172">
        <f>H148-G148</f>
        <v>-45434</v>
      </c>
      <c r="L148" s="172">
        <f>H148-E148</f>
        <v>415373</v>
      </c>
      <c r="M148" s="173">
        <f>H148/H$8</f>
        <v>2.0391278060871782E-2</v>
      </c>
      <c r="N148" s="79"/>
    </row>
    <row r="149" spans="1:14" x14ac:dyDescent="0.25">
      <c r="A149" s="1" t="s">
        <v>96</v>
      </c>
      <c r="B149" s="155" t="s">
        <v>97</v>
      </c>
      <c r="C149" s="156">
        <v>261107</v>
      </c>
      <c r="D149" s="156">
        <v>90513</v>
      </c>
      <c r="E149" s="156">
        <v>118326</v>
      </c>
      <c r="F149" s="156">
        <v>251371</v>
      </c>
      <c r="G149" s="156">
        <v>299320</v>
      </c>
      <c r="H149" s="156">
        <v>274535</v>
      </c>
      <c r="I149" s="157">
        <f>IFERROR(H149/G149-1,"-")</f>
        <v>-8.2804356541494095E-2</v>
      </c>
      <c r="J149" s="174">
        <f t="shared" ref="J149:J160" si="62">IFERROR(H149/E149-1,"-")</f>
        <v>1.3201578689383568</v>
      </c>
      <c r="K149" s="156">
        <f t="shared" ref="K149:K159" si="63">H149-G149</f>
        <v>-24785</v>
      </c>
      <c r="L149" s="156">
        <f t="shared" ref="L149:L160" si="64">H149-E149</f>
        <v>156209</v>
      </c>
      <c r="M149" s="157">
        <f>H149/H$8</f>
        <v>7.6097490827055697E-3</v>
      </c>
      <c r="N149" s="79"/>
    </row>
    <row r="150" spans="1:14" x14ac:dyDescent="0.25">
      <c r="A150" s="158" t="s">
        <v>103</v>
      </c>
      <c r="B150" s="159" t="s">
        <v>103</v>
      </c>
      <c r="C150" s="160">
        <v>111386</v>
      </c>
      <c r="D150" s="160">
        <v>46140</v>
      </c>
      <c r="E150" s="160">
        <v>86621</v>
      </c>
      <c r="F150" s="160">
        <v>153781</v>
      </c>
      <c r="G150" s="160">
        <v>212501</v>
      </c>
      <c r="H150" s="160">
        <v>179525</v>
      </c>
      <c r="I150" s="161">
        <f>IFERROR(H150/G150-1,"-")</f>
        <v>-0.15518044620966487</v>
      </c>
      <c r="J150" s="175">
        <f t="shared" si="62"/>
        <v>1.0725343738816222</v>
      </c>
      <c r="K150" s="160">
        <f t="shared" si="63"/>
        <v>-32976</v>
      </c>
      <c r="L150" s="160">
        <f t="shared" si="64"/>
        <v>92904</v>
      </c>
      <c r="M150" s="161">
        <f>H150/H$8</f>
        <v>4.9761968567676885E-3</v>
      </c>
      <c r="N150" s="79"/>
    </row>
    <row r="151" spans="1:14" x14ac:dyDescent="0.25">
      <c r="A151" s="158" t="s">
        <v>100</v>
      </c>
      <c r="B151" s="159" t="s">
        <v>100</v>
      </c>
      <c r="C151" s="160">
        <v>149721</v>
      </c>
      <c r="D151" s="160">
        <v>44373</v>
      </c>
      <c r="E151" s="160">
        <v>31705</v>
      </c>
      <c r="F151" s="160">
        <v>97590</v>
      </c>
      <c r="G151" s="160">
        <v>86819</v>
      </c>
      <c r="H151" s="160">
        <v>95010</v>
      </c>
      <c r="I151" s="161">
        <f>IFERROR(H151/G151-1,"-")</f>
        <v>9.4345707736785744E-2</v>
      </c>
      <c r="J151" s="175">
        <f t="shared" si="62"/>
        <v>1.9966882195237345</v>
      </c>
      <c r="K151" s="160">
        <f t="shared" si="63"/>
        <v>8191</v>
      </c>
      <c r="L151" s="160">
        <f t="shared" si="64"/>
        <v>63305</v>
      </c>
      <c r="M151" s="161">
        <f>H151/H$8</f>
        <v>2.6335522259378812E-3</v>
      </c>
      <c r="N151" s="79"/>
    </row>
    <row r="152" spans="1:14" x14ac:dyDescent="0.25">
      <c r="A152" s="1"/>
      <c r="B152" s="155" t="s">
        <v>107</v>
      </c>
      <c r="C152" s="156">
        <v>460137</v>
      </c>
      <c r="D152" s="156">
        <v>144728</v>
      </c>
      <c r="E152" s="156">
        <v>201952</v>
      </c>
      <c r="F152" s="156">
        <v>371070</v>
      </c>
      <c r="G152" s="156">
        <v>481765</v>
      </c>
      <c r="H152" s="156">
        <v>461116</v>
      </c>
      <c r="I152" s="157">
        <f>IFERROR(H152/G152-1,"-")</f>
        <v>-4.2861145994416372E-2</v>
      </c>
      <c r="J152" s="174">
        <f t="shared" si="62"/>
        <v>1.2832950404056409</v>
      </c>
      <c r="K152" s="156">
        <f t="shared" si="63"/>
        <v>-20649</v>
      </c>
      <c r="L152" s="156">
        <f t="shared" si="64"/>
        <v>259164</v>
      </c>
      <c r="M152" s="157">
        <f>H152/H$8</f>
        <v>1.2781528978166213E-2</v>
      </c>
      <c r="N152" s="79"/>
    </row>
    <row r="153" spans="1:14" s="56" customFormat="1" x14ac:dyDescent="0.25">
      <c r="B153" s="159" t="s">
        <v>110</v>
      </c>
      <c r="C153" s="160">
        <v>120718</v>
      </c>
      <c r="D153" s="160">
        <v>31890</v>
      </c>
      <c r="E153" s="160">
        <v>39412</v>
      </c>
      <c r="F153" s="160">
        <v>136400</v>
      </c>
      <c r="G153" s="160">
        <v>179243</v>
      </c>
      <c r="H153" s="160">
        <v>146131</v>
      </c>
      <c r="I153" s="161">
        <f t="shared" ref="I153:I160" si="65">IFERROR(H153/G153-1,"-")</f>
        <v>-0.18473245817130934</v>
      </c>
      <c r="J153" s="175">
        <f t="shared" si="62"/>
        <v>2.7077793565411548</v>
      </c>
      <c r="K153" s="160">
        <f t="shared" si="63"/>
        <v>-33112</v>
      </c>
      <c r="L153" s="160">
        <f t="shared" si="64"/>
        <v>106719</v>
      </c>
      <c r="M153" s="161">
        <f t="shared" ref="M153:M160" si="66">H153/H$8</f>
        <v>4.0505591025000367E-3</v>
      </c>
      <c r="N153" s="162"/>
    </row>
    <row r="154" spans="1:14" s="56" customFormat="1" x14ac:dyDescent="0.25">
      <c r="B154" s="159" t="s">
        <v>113</v>
      </c>
      <c r="C154" s="160">
        <v>154372</v>
      </c>
      <c r="D154" s="160">
        <v>49978</v>
      </c>
      <c r="E154" s="160">
        <v>69931</v>
      </c>
      <c r="F154" s="160">
        <v>98479</v>
      </c>
      <c r="G154" s="160">
        <v>105256</v>
      </c>
      <c r="H154" s="160">
        <v>104855</v>
      </c>
      <c r="I154" s="161">
        <f t="shared" si="65"/>
        <v>-3.8097590636163581E-3</v>
      </c>
      <c r="J154" s="175">
        <f t="shared" si="62"/>
        <v>0.49940655789277999</v>
      </c>
      <c r="K154" s="160">
        <f t="shared" si="63"/>
        <v>-401</v>
      </c>
      <c r="L154" s="160">
        <f t="shared" si="64"/>
        <v>34924</v>
      </c>
      <c r="M154" s="161">
        <f t="shared" si="66"/>
        <v>2.9064426760416432E-3</v>
      </c>
      <c r="N154" s="162"/>
    </row>
    <row r="155" spans="1:14" x14ac:dyDescent="0.25">
      <c r="A155" s="1"/>
      <c r="B155" s="159" t="s">
        <v>116</v>
      </c>
      <c r="C155" s="160">
        <v>63972</v>
      </c>
      <c r="D155" s="160">
        <v>14033</v>
      </c>
      <c r="E155" s="160">
        <v>26362</v>
      </c>
      <c r="F155" s="160">
        <v>41410</v>
      </c>
      <c r="G155" s="160">
        <v>72199</v>
      </c>
      <c r="H155" s="160">
        <v>71765</v>
      </c>
      <c r="I155" s="161">
        <f t="shared" si="65"/>
        <v>-6.0111635895233606E-3</v>
      </c>
      <c r="J155" s="175">
        <f t="shared" si="62"/>
        <v>1.7222896593581671</v>
      </c>
      <c r="K155" s="160">
        <f t="shared" si="63"/>
        <v>-434</v>
      </c>
      <c r="L155" s="160">
        <f t="shared" si="64"/>
        <v>45403</v>
      </c>
      <c r="M155" s="161">
        <f t="shared" si="66"/>
        <v>1.9892314018990845E-3</v>
      </c>
      <c r="N155" s="79"/>
    </row>
    <row r="156" spans="1:14" x14ac:dyDescent="0.25">
      <c r="A156" s="1"/>
      <c r="B156" s="159" t="s">
        <v>123</v>
      </c>
      <c r="C156" s="160">
        <v>7808</v>
      </c>
      <c r="D156" s="160">
        <v>2588</v>
      </c>
      <c r="E156" s="160">
        <v>4562</v>
      </c>
      <c r="F156" s="160">
        <v>9484</v>
      </c>
      <c r="G156" s="160">
        <v>12559</v>
      </c>
      <c r="H156" s="160">
        <v>15268</v>
      </c>
      <c r="I156" s="161">
        <f t="shared" si="65"/>
        <v>0.21570188709292148</v>
      </c>
      <c r="J156" s="175">
        <f t="shared" si="62"/>
        <v>2.3467777290661989</v>
      </c>
      <c r="K156" s="160">
        <f t="shared" si="63"/>
        <v>2709</v>
      </c>
      <c r="L156" s="160">
        <f t="shared" si="64"/>
        <v>10706</v>
      </c>
      <c r="M156" s="161">
        <f t="shared" si="66"/>
        <v>4.2320887680896295E-4</v>
      </c>
      <c r="N156" s="79"/>
    </row>
    <row r="157" spans="1:14" x14ac:dyDescent="0.25">
      <c r="A157" s="1"/>
      <c r="B157" s="159" t="s">
        <v>119</v>
      </c>
      <c r="C157" s="160">
        <v>21924</v>
      </c>
      <c r="D157" s="160">
        <v>10906</v>
      </c>
      <c r="E157" s="160">
        <v>13772</v>
      </c>
      <c r="F157" s="160">
        <v>27289</v>
      </c>
      <c r="G157" s="160">
        <v>21390</v>
      </c>
      <c r="H157" s="160">
        <v>24668</v>
      </c>
      <c r="I157" s="161">
        <f t="shared" si="65"/>
        <v>0.15324918186068248</v>
      </c>
      <c r="J157" s="175">
        <f t="shared" si="62"/>
        <v>0.791170490851002</v>
      </c>
      <c r="K157" s="160">
        <f t="shared" si="63"/>
        <v>3278</v>
      </c>
      <c r="L157" s="160">
        <f t="shared" si="64"/>
        <v>10896</v>
      </c>
      <c r="M157" s="161">
        <f t="shared" si="66"/>
        <v>6.8376451225592725E-4</v>
      </c>
      <c r="N157" s="79"/>
    </row>
    <row r="158" spans="1:14" x14ac:dyDescent="0.25">
      <c r="A158" s="1"/>
      <c r="B158" s="159" t="s">
        <v>128</v>
      </c>
      <c r="C158" s="160">
        <v>2951</v>
      </c>
      <c r="D158" s="160">
        <v>2836</v>
      </c>
      <c r="E158" s="160">
        <v>1823</v>
      </c>
      <c r="F158" s="160">
        <v>2563</v>
      </c>
      <c r="G158" s="160">
        <v>4469</v>
      </c>
      <c r="H158" s="160">
        <v>3399</v>
      </c>
      <c r="I158" s="161">
        <f t="shared" si="65"/>
        <v>-0.23942716491385097</v>
      </c>
      <c r="J158" s="175">
        <f t="shared" si="62"/>
        <v>0.86450905101481079</v>
      </c>
      <c r="K158" s="160">
        <f t="shared" si="63"/>
        <v>-1070</v>
      </c>
      <c r="L158" s="160">
        <f t="shared" si="64"/>
        <v>1576</v>
      </c>
      <c r="M158" s="161">
        <f t="shared" si="66"/>
        <v>9.4215809030237421E-5</v>
      </c>
      <c r="N158" s="79"/>
    </row>
    <row r="159" spans="1:14" x14ac:dyDescent="0.25">
      <c r="A159" s="158" t="s">
        <v>144</v>
      </c>
      <c r="B159" s="159" t="s">
        <v>131</v>
      </c>
      <c r="C159" s="160">
        <v>7381</v>
      </c>
      <c r="D159" s="160">
        <v>3788</v>
      </c>
      <c r="E159" s="160">
        <v>2712</v>
      </c>
      <c r="F159" s="160">
        <v>4129</v>
      </c>
      <c r="G159" s="160">
        <v>6277</v>
      </c>
      <c r="H159" s="160">
        <v>5327</v>
      </c>
      <c r="I159" s="161">
        <f t="shared" si="65"/>
        <v>-0.15134618448303327</v>
      </c>
      <c r="J159" s="175">
        <f t="shared" si="62"/>
        <v>0.96423303834808261</v>
      </c>
      <c r="K159" s="160">
        <f t="shared" si="63"/>
        <v>-950</v>
      </c>
      <c r="L159" s="160">
        <f t="shared" si="64"/>
        <v>2615</v>
      </c>
      <c r="M159" s="161">
        <f t="shared" si="66"/>
        <v>1.4765743298148713E-4</v>
      </c>
      <c r="N159" s="79"/>
    </row>
    <row r="160" spans="1:14" x14ac:dyDescent="0.25">
      <c r="A160" s="163" t="s">
        <v>145</v>
      </c>
      <c r="B160" s="164" t="s">
        <v>145</v>
      </c>
      <c r="C160" s="165">
        <f t="shared" ref="C160:H160" si="67">C152-SUM(C153:C159)</f>
        <v>81011</v>
      </c>
      <c r="D160" s="165">
        <f t="shared" si="67"/>
        <v>28709</v>
      </c>
      <c r="E160" s="165">
        <f t="shared" si="67"/>
        <v>43378</v>
      </c>
      <c r="F160" s="165">
        <f t="shared" si="67"/>
        <v>51316</v>
      </c>
      <c r="G160" s="165">
        <f t="shared" si="67"/>
        <v>80372</v>
      </c>
      <c r="H160" s="165">
        <f t="shared" si="67"/>
        <v>89703</v>
      </c>
      <c r="I160" s="166">
        <f t="shared" si="65"/>
        <v>0.11609764594634941</v>
      </c>
      <c r="J160" s="176">
        <f t="shared" si="62"/>
        <v>1.067937664253769</v>
      </c>
      <c r="K160" s="165">
        <f>H160-G160</f>
        <v>9331</v>
      </c>
      <c r="L160" s="165">
        <f t="shared" si="64"/>
        <v>46325</v>
      </c>
      <c r="M160" s="166">
        <f t="shared" si="66"/>
        <v>2.4864491666488344E-3</v>
      </c>
      <c r="N160" s="79"/>
    </row>
    <row r="161" spans="2:16" ht="6" customHeight="1" x14ac:dyDescent="0.25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7890-68F8-4303-B2F5-B340AF465FDE}">
  <sheetPr codeName="Hoja29"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F966-A7B0-4970-ADBF-C750F991A8DE}">
  <sheetPr codeName="Hoja30"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227</v>
      </c>
      <c r="E1" t="s">
        <v>227</v>
      </c>
      <c r="G1" t="s">
        <v>227</v>
      </c>
    </row>
    <row r="4" spans="1:15" ht="48.75" customHeight="1" thickBot="1" x14ac:dyDescent="0.3">
      <c r="B4" s="264" t="s">
        <v>282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86" t="s">
        <v>68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5" ht="22.5" thickTop="1" thickBot="1" x14ac:dyDescent="0.3">
      <c r="B7" s="109"/>
      <c r="C7" s="288">
        <v>2020</v>
      </c>
      <c r="D7" s="289"/>
      <c r="E7" s="290">
        <v>2021</v>
      </c>
      <c r="F7" s="289"/>
      <c r="G7" s="290">
        <v>2022</v>
      </c>
      <c r="H7" s="289"/>
      <c r="I7" s="290">
        <v>2023</v>
      </c>
      <c r="J7" s="289"/>
      <c r="K7" s="290">
        <v>2024</v>
      </c>
      <c r="L7" s="289"/>
      <c r="M7" s="290">
        <v>2025</v>
      </c>
      <c r="N7" s="291"/>
    </row>
    <row r="8" spans="1:15" ht="16.5" thickTop="1" thickBot="1" x14ac:dyDescent="0.3">
      <c r="B8" s="85"/>
      <c r="C8" s="111" t="s">
        <v>69</v>
      </c>
      <c r="D8" s="112" t="str">
        <f>CONCATENATE("dif ",RIGHT(C7,2),"/",RIGHT(C7-1,2))</f>
        <v>dif 20/19</v>
      </c>
      <c r="E8" s="113" t="s">
        <v>69</v>
      </c>
      <c r="F8" s="112" t="str">
        <f>CONCATENATE("dif ",RIGHT(E7,2),"/",RIGHT(C7,2))</f>
        <v>dif 21/20</v>
      </c>
      <c r="G8" s="113" t="s">
        <v>69</v>
      </c>
      <c r="H8" s="112" t="str">
        <f>CONCATENATE("dif ",RIGHT(G7,2),"/",RIGHT(E7,2))</f>
        <v>dif 22/21</v>
      </c>
      <c r="I8" s="113" t="s">
        <v>69</v>
      </c>
      <c r="J8" s="112" t="str">
        <f>CONCATENATE("dif ",RIGHT(I7,2),"/",RIGHT(G7,2))</f>
        <v>dif 23/22</v>
      </c>
      <c r="K8" s="113" t="s">
        <v>69</v>
      </c>
      <c r="L8" s="112" t="str">
        <f>CONCATENATE("dif ",RIGHT(K7,2),"/",RIGHT(I7,2))</f>
        <v>dif 24/23</v>
      </c>
      <c r="M8" s="113" t="s">
        <v>69</v>
      </c>
      <c r="N8" s="112" t="str">
        <f>CONCATENATE("dif ",RIGHT(M7,2),"/",RIGHT(K7,2))</f>
        <v>dif 25/24</v>
      </c>
    </row>
    <row r="9" spans="1:15" x14ac:dyDescent="0.25">
      <c r="A9" s="1" t="s">
        <v>70</v>
      </c>
      <c r="B9" s="114" t="s">
        <v>71</v>
      </c>
      <c r="C9" s="182">
        <v>2.6174716182412929</v>
      </c>
      <c r="D9" s="183">
        <v>-1.8024564964814083E-2</v>
      </c>
      <c r="E9" s="182">
        <v>2.4109947643979059</v>
      </c>
      <c r="F9" s="183">
        <f t="shared" ref="F9:J21" si="0">IFERROR(E9-C9,"-")</f>
        <v>-0.20647685384338699</v>
      </c>
      <c r="G9" s="182">
        <v>3.2322086759285513</v>
      </c>
      <c r="H9" s="183">
        <f t="shared" si="0"/>
        <v>0.82121391153064538</v>
      </c>
      <c r="I9" s="182">
        <v>2.6628942486085343</v>
      </c>
      <c r="J9" s="183">
        <f t="shared" si="0"/>
        <v>-0.56931442732001702</v>
      </c>
      <c r="K9" s="182">
        <v>2.7949012842629863</v>
      </c>
      <c r="L9" s="183">
        <f t="shared" ref="L9:L21" si="1">IFERROR(K9-I9,"-")</f>
        <v>0.13200703565445204</v>
      </c>
      <c r="M9" s="182">
        <v>2.6840519676143852</v>
      </c>
      <c r="N9" s="183">
        <f t="shared" ref="N9:N14" si="2">IFERROR(M9-K9,"-")</f>
        <v>-0.11084931664860109</v>
      </c>
    </row>
    <row r="10" spans="1:15" x14ac:dyDescent="0.25">
      <c r="A10" s="1" t="s">
        <v>72</v>
      </c>
      <c r="B10" s="114" t="s">
        <v>73</v>
      </c>
      <c r="C10" s="182">
        <v>2.6762455682030231</v>
      </c>
      <c r="D10" s="183">
        <v>-4.9792932303562409E-2</v>
      </c>
      <c r="E10" s="182">
        <v>2.2361010830324908</v>
      </c>
      <c r="F10" s="183">
        <f t="shared" si="0"/>
        <v>-0.44014448517053228</v>
      </c>
      <c r="G10" s="182">
        <v>2.7251615992338998</v>
      </c>
      <c r="H10" s="183">
        <f t="shared" si="0"/>
        <v>0.489060516201409</v>
      </c>
      <c r="I10" s="182">
        <v>2.7041745730550284</v>
      </c>
      <c r="J10" s="183">
        <f t="shared" si="0"/>
        <v>-2.0987026178871382E-2</v>
      </c>
      <c r="K10" s="182">
        <v>3.1517801374141161</v>
      </c>
      <c r="L10" s="183">
        <f t="shared" si="1"/>
        <v>0.44760556435908772</v>
      </c>
      <c r="M10" s="182"/>
      <c r="N10" s="183"/>
    </row>
    <row r="11" spans="1:15" x14ac:dyDescent="0.25">
      <c r="A11" s="1" t="s">
        <v>74</v>
      </c>
      <c r="B11" s="114" t="s">
        <v>75</v>
      </c>
      <c r="C11" s="182">
        <v>2.599636032757052</v>
      </c>
      <c r="D11" s="183">
        <v>-0.10626917314815376</v>
      </c>
      <c r="E11" s="182">
        <v>2.167395104895105</v>
      </c>
      <c r="F11" s="183">
        <f t="shared" si="0"/>
        <v>-0.43224092786194701</v>
      </c>
      <c r="G11" s="182">
        <v>2.6814345991561179</v>
      </c>
      <c r="H11" s="183">
        <f t="shared" si="0"/>
        <v>0.51403949426101292</v>
      </c>
      <c r="I11" s="182">
        <v>2.7572009188902631</v>
      </c>
      <c r="J11" s="183">
        <f t="shared" si="0"/>
        <v>7.576631973414516E-2</v>
      </c>
      <c r="K11" s="182">
        <v>2.9589783281733748</v>
      </c>
      <c r="L11" s="183">
        <f t="shared" si="1"/>
        <v>0.20177740928311172</v>
      </c>
      <c r="M11" s="182"/>
      <c r="N11" s="183"/>
    </row>
    <row r="12" spans="1:15" x14ac:dyDescent="0.25">
      <c r="A12" s="1" t="s">
        <v>76</v>
      </c>
      <c r="B12" s="114" t="s">
        <v>77</v>
      </c>
      <c r="C12" s="182" t="s">
        <v>227</v>
      </c>
      <c r="D12" s="183" t="s">
        <v>227</v>
      </c>
      <c r="E12" s="182">
        <v>2.2338797814207649</v>
      </c>
      <c r="F12" s="183" t="str">
        <f t="shared" si="0"/>
        <v>-</v>
      </c>
      <c r="G12" s="182">
        <v>2.9921472392638035</v>
      </c>
      <c r="H12" s="183">
        <f t="shared" si="0"/>
        <v>0.75826745784303862</v>
      </c>
      <c r="I12" s="182">
        <v>2.4570599613152804</v>
      </c>
      <c r="J12" s="183">
        <f t="shared" si="0"/>
        <v>-0.53508727794852318</v>
      </c>
      <c r="K12" s="182">
        <v>2.6590819153146024</v>
      </c>
      <c r="L12" s="183">
        <f t="shared" si="1"/>
        <v>0.20202195399932199</v>
      </c>
      <c r="M12" s="182"/>
      <c r="N12" s="183"/>
    </row>
    <row r="13" spans="1:15" x14ac:dyDescent="0.25">
      <c r="A13" s="1" t="s">
        <v>78</v>
      </c>
      <c r="B13" s="114" t="s">
        <v>79</v>
      </c>
      <c r="C13" s="182" t="s">
        <v>227</v>
      </c>
      <c r="D13" s="183" t="s">
        <v>227</v>
      </c>
      <c r="E13" s="182">
        <v>2.1226024821361413</v>
      </c>
      <c r="F13" s="183" t="str">
        <f t="shared" si="0"/>
        <v>-</v>
      </c>
      <c r="G13" s="182">
        <v>2.77670704845815</v>
      </c>
      <c r="H13" s="183">
        <f t="shared" si="0"/>
        <v>0.65410456632200864</v>
      </c>
      <c r="I13" s="182">
        <v>2.5519648912826649</v>
      </c>
      <c r="J13" s="183">
        <f t="shared" si="0"/>
        <v>-0.22474215717548507</v>
      </c>
      <c r="K13" s="182">
        <v>2.5066105769230771</v>
      </c>
      <c r="L13" s="183">
        <f t="shared" si="1"/>
        <v>-4.5354314359587811E-2</v>
      </c>
      <c r="M13" s="182"/>
      <c r="N13" s="183"/>
    </row>
    <row r="14" spans="1:15" x14ac:dyDescent="0.25">
      <c r="A14" s="1" t="s">
        <v>80</v>
      </c>
      <c r="B14" s="114" t="s">
        <v>81</v>
      </c>
      <c r="C14" s="182" t="s">
        <v>227</v>
      </c>
      <c r="D14" s="183" t="s">
        <v>227</v>
      </c>
      <c r="E14" s="182">
        <v>2.2000801924619084</v>
      </c>
      <c r="F14" s="183" t="str">
        <f t="shared" si="0"/>
        <v>-</v>
      </c>
      <c r="G14" s="182">
        <v>2.4949115044247789</v>
      </c>
      <c r="H14" s="183">
        <f t="shared" si="0"/>
        <v>0.29483131196287049</v>
      </c>
      <c r="I14" s="182">
        <v>2.4809854101889499</v>
      </c>
      <c r="J14" s="183">
        <f t="shared" si="0"/>
        <v>-1.3926094235829023E-2</v>
      </c>
      <c r="K14" s="182">
        <v>2.5517154389505552</v>
      </c>
      <c r="L14" s="183">
        <f t="shared" si="1"/>
        <v>7.0730028761605279E-2</v>
      </c>
      <c r="M14" s="182"/>
      <c r="N14" s="183"/>
    </row>
    <row r="15" spans="1:15" x14ac:dyDescent="0.25">
      <c r="A15" s="1" t="s">
        <v>82</v>
      </c>
      <c r="B15" s="114" t="s">
        <v>83</v>
      </c>
      <c r="C15" s="182" t="s">
        <v>227</v>
      </c>
      <c r="D15" s="183" t="s">
        <v>227</v>
      </c>
      <c r="E15" s="182">
        <v>2.3360790774299836</v>
      </c>
      <c r="F15" s="183" t="str">
        <f t="shared" si="0"/>
        <v>-</v>
      </c>
      <c r="G15" s="182">
        <v>2.5052631578947366</v>
      </c>
      <c r="H15" s="183">
        <f t="shared" si="0"/>
        <v>0.16918408046475308</v>
      </c>
      <c r="I15" s="182">
        <v>2.2105990783410139</v>
      </c>
      <c r="J15" s="183">
        <f t="shared" si="0"/>
        <v>-0.29466407955372276</v>
      </c>
      <c r="K15" s="182">
        <v>2.2077073807968648</v>
      </c>
      <c r="L15" s="183">
        <f t="shared" si="1"/>
        <v>-2.8916975441490855E-3</v>
      </c>
      <c r="M15" s="182"/>
      <c r="N15" s="183"/>
    </row>
    <row r="16" spans="1:15" x14ac:dyDescent="0.25">
      <c r="A16" s="1" t="s">
        <v>84</v>
      </c>
      <c r="B16" s="114" t="s">
        <v>85</v>
      </c>
      <c r="C16" s="182">
        <v>2.499459848757652</v>
      </c>
      <c r="D16" s="183">
        <v>0.32659695508017172</v>
      </c>
      <c r="E16" s="182">
        <v>2.9317173096620008</v>
      </c>
      <c r="F16" s="183">
        <f t="shared" si="0"/>
        <v>0.4322574609043488</v>
      </c>
      <c r="G16" s="182">
        <v>2.6119023397761953</v>
      </c>
      <c r="H16" s="183">
        <f t="shared" si="0"/>
        <v>-0.31981496988580549</v>
      </c>
      <c r="I16" s="182">
        <v>2.5556512378902045</v>
      </c>
      <c r="J16" s="183">
        <f t="shared" si="0"/>
        <v>-5.6251101885990806E-2</v>
      </c>
      <c r="K16" s="182">
        <v>3.1938599517074855</v>
      </c>
      <c r="L16" s="183">
        <f t="shared" si="1"/>
        <v>0.63820871381728095</v>
      </c>
      <c r="M16" s="182"/>
      <c r="N16" s="183"/>
    </row>
    <row r="17" spans="1:15" x14ac:dyDescent="0.25">
      <c r="A17" s="1" t="s">
        <v>86</v>
      </c>
      <c r="B17" s="114" t="s">
        <v>87</v>
      </c>
      <c r="C17" s="182">
        <v>2.135487528344671</v>
      </c>
      <c r="D17" s="183">
        <v>4.8655716089129886E-2</v>
      </c>
      <c r="E17" s="182">
        <v>2.452733776188043</v>
      </c>
      <c r="F17" s="183">
        <f t="shared" si="0"/>
        <v>0.31724624784337196</v>
      </c>
      <c r="G17" s="182">
        <v>2.3955875928352994</v>
      </c>
      <c r="H17" s="183">
        <f t="shared" si="0"/>
        <v>-5.7146183352743574E-2</v>
      </c>
      <c r="I17" s="182">
        <v>2.3459411634594116</v>
      </c>
      <c r="J17" s="183">
        <f t="shared" si="0"/>
        <v>-4.9646429375887813E-2</v>
      </c>
      <c r="K17" s="182">
        <v>2.2301946137212503</v>
      </c>
      <c r="L17" s="183">
        <f t="shared" si="1"/>
        <v>-0.11574654973816134</v>
      </c>
      <c r="M17" s="182"/>
      <c r="N17" s="183"/>
    </row>
    <row r="18" spans="1:15" x14ac:dyDescent="0.25">
      <c r="A18" s="1" t="s">
        <v>88</v>
      </c>
      <c r="B18" s="114" t="s">
        <v>89</v>
      </c>
      <c r="C18" s="182">
        <v>2.0425170068027212</v>
      </c>
      <c r="D18" s="183">
        <v>-0.23159032695823667</v>
      </c>
      <c r="E18" s="182">
        <v>2.9937869822485208</v>
      </c>
      <c r="F18" s="183">
        <f t="shared" si="0"/>
        <v>0.95126997544579961</v>
      </c>
      <c r="G18" s="182">
        <v>2.8807453416149067</v>
      </c>
      <c r="H18" s="183">
        <f t="shared" si="0"/>
        <v>-0.1130416406336141</v>
      </c>
      <c r="I18" s="182">
        <v>2.5134645847476804</v>
      </c>
      <c r="J18" s="183">
        <f t="shared" si="0"/>
        <v>-0.36728075686722628</v>
      </c>
      <c r="K18" s="182">
        <v>2.4775360845700347</v>
      </c>
      <c r="L18" s="183">
        <f t="shared" si="1"/>
        <v>-3.5928500177645706E-2</v>
      </c>
      <c r="M18" s="182"/>
      <c r="N18" s="183"/>
    </row>
    <row r="19" spans="1:15" x14ac:dyDescent="0.25">
      <c r="A19" s="1" t="s">
        <v>90</v>
      </c>
      <c r="B19" s="114" t="s">
        <v>91</v>
      </c>
      <c r="C19" s="182">
        <v>2.0164492342597846</v>
      </c>
      <c r="D19" s="183">
        <v>-0.33604246009237482</v>
      </c>
      <c r="E19" s="182">
        <v>2.7396582733812949</v>
      </c>
      <c r="F19" s="183">
        <f t="shared" si="0"/>
        <v>0.72320903912151024</v>
      </c>
      <c r="G19" s="182">
        <v>2.6980157089706491</v>
      </c>
      <c r="H19" s="183">
        <f t="shared" si="0"/>
        <v>-4.1642564410645733E-2</v>
      </c>
      <c r="I19" s="182">
        <v>2.6623690572119258</v>
      </c>
      <c r="J19" s="183">
        <f t="shared" si="0"/>
        <v>-3.564665175872328E-2</v>
      </c>
      <c r="K19" s="182">
        <v>2.7401171303074672</v>
      </c>
      <c r="L19" s="183">
        <f t="shared" si="1"/>
        <v>7.7748073095541326E-2</v>
      </c>
      <c r="M19" s="182"/>
      <c r="N19" s="183"/>
    </row>
    <row r="20" spans="1:15" x14ac:dyDescent="0.25">
      <c r="A20" s="1" t="s">
        <v>92</v>
      </c>
      <c r="B20" s="114" t="s">
        <v>93</v>
      </c>
      <c r="C20" s="182">
        <v>2.2569676700111483</v>
      </c>
      <c r="D20" s="183">
        <v>-7.0529686937881308E-4</v>
      </c>
      <c r="E20" s="182">
        <v>2.4653312788906008</v>
      </c>
      <c r="F20" s="183">
        <f t="shared" si="0"/>
        <v>0.20836360887945249</v>
      </c>
      <c r="G20" s="182">
        <v>2.3449477351916377</v>
      </c>
      <c r="H20" s="183">
        <f t="shared" si="0"/>
        <v>-0.12038354369896309</v>
      </c>
      <c r="I20" s="182">
        <v>2.587568157033806</v>
      </c>
      <c r="J20" s="183">
        <f t="shared" si="0"/>
        <v>0.24262042184216837</v>
      </c>
      <c r="K20" s="182">
        <v>2.5476281560826322</v>
      </c>
      <c r="L20" s="183">
        <f t="shared" si="1"/>
        <v>-3.9940000951173893E-2</v>
      </c>
      <c r="M20" s="182"/>
      <c r="N20" s="183"/>
    </row>
    <row r="21" spans="1:15" ht="15.75" x14ac:dyDescent="0.25">
      <c r="A21" s="1" t="s">
        <v>0</v>
      </c>
      <c r="B21" s="117" t="s">
        <v>30</v>
      </c>
      <c r="C21" s="184">
        <v>2.437843193922629</v>
      </c>
      <c r="D21" s="185">
        <v>2.1067972650881117E-3</v>
      </c>
      <c r="E21" s="184">
        <v>2.4937806482478173</v>
      </c>
      <c r="F21" s="185">
        <f t="shared" si="0"/>
        <v>5.5937454325188263E-2</v>
      </c>
      <c r="G21" s="184">
        <v>2.6756725259784404</v>
      </c>
      <c r="H21" s="185">
        <f t="shared" si="0"/>
        <v>0.1818918777306231</v>
      </c>
      <c r="I21" s="184">
        <v>2.5505786061867015</v>
      </c>
      <c r="J21" s="185">
        <f t="shared" si="0"/>
        <v>-0.12509391979173889</v>
      </c>
      <c r="K21" s="184">
        <v>2.6538649194953647</v>
      </c>
      <c r="L21" s="185">
        <f t="shared" si="1"/>
        <v>0.10328631330866322</v>
      </c>
      <c r="M21" s="184">
        <v>2.6840519676143852</v>
      </c>
      <c r="N21" s="185">
        <v>-0.11084931664860109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0"/>
      <c r="G24" s="120"/>
      <c r="I24" s="120"/>
      <c r="K24" s="120"/>
      <c r="N24" s="79"/>
    </row>
    <row r="26" spans="1:15" ht="59.25" customHeight="1" thickBot="1" x14ac:dyDescent="0.3">
      <c r="B26" s="264" t="s">
        <v>283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1" t="s">
        <v>96</v>
      </c>
      <c r="C28" s="286" t="s">
        <v>97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15" ht="22.5" thickTop="1" thickBot="1" x14ac:dyDescent="0.3">
      <c r="B29" s="109"/>
      <c r="C29" s="288">
        <v>2020</v>
      </c>
      <c r="D29" s="289"/>
      <c r="E29" s="290">
        <v>2021</v>
      </c>
      <c r="F29" s="289"/>
      <c r="G29" s="290">
        <v>2022</v>
      </c>
      <c r="H29" s="289"/>
      <c r="I29" s="290">
        <v>2023</v>
      </c>
      <c r="J29" s="289"/>
      <c r="K29" s="290">
        <v>2024</v>
      </c>
      <c r="L29" s="289"/>
      <c r="M29" s="290">
        <v>2025</v>
      </c>
      <c r="N29" s="291"/>
    </row>
    <row r="30" spans="1:15" ht="16.5" thickTop="1" thickBot="1" x14ac:dyDescent="0.3">
      <c r="B30" s="85"/>
      <c r="C30" s="111" t="s">
        <v>69</v>
      </c>
      <c r="D30" s="112" t="str">
        <f>CONCATENATE("dif ",RIGHT(C29,2),"/",RIGHT(C29-1,2))</f>
        <v>dif 20/19</v>
      </c>
      <c r="E30" s="113" t="s">
        <v>69</v>
      </c>
      <c r="F30" s="112" t="str">
        <f>CONCATENATE("dif ",RIGHT(E29,2),"/",RIGHT(C29,2))</f>
        <v>dif 21/20</v>
      </c>
      <c r="G30" s="113" t="s">
        <v>69</v>
      </c>
      <c r="H30" s="112" t="str">
        <f>CONCATENATE("dif ",RIGHT(G29,2),"/",RIGHT(E29,2))</f>
        <v>dif 22/21</v>
      </c>
      <c r="I30" s="113" t="s">
        <v>69</v>
      </c>
      <c r="J30" s="112" t="str">
        <f>CONCATENATE("dif ",RIGHT(I29,2),"/",RIGHT(G29,2))</f>
        <v>dif 23/22</v>
      </c>
      <c r="K30" s="113" t="s">
        <v>69</v>
      </c>
      <c r="L30" s="112" t="str">
        <f>CONCATENATE("dif ",RIGHT(K29,2),"/",RIGHT(I29,2))</f>
        <v>dif 24/23</v>
      </c>
      <c r="M30" s="113" t="s">
        <v>69</v>
      </c>
      <c r="N30" s="112" t="str">
        <f>CONCATENATE("dif ",RIGHT(M29,2),"/",RIGHT(K29,2))</f>
        <v>dif 25/24</v>
      </c>
    </row>
    <row r="31" spans="1:15" x14ac:dyDescent="0.25">
      <c r="B31" s="114" t="s">
        <v>71</v>
      </c>
      <c r="C31" s="182">
        <v>1.9042170644001308</v>
      </c>
      <c r="D31" s="183">
        <v>-3.1457612124822898E-2</v>
      </c>
      <c r="E31" s="182">
        <v>1.9158075601374571</v>
      </c>
      <c r="F31" s="183">
        <f t="shared" ref="F31:J43" si="3">IFERROR(E31-C31,"-")</f>
        <v>1.159049573732629E-2</v>
      </c>
      <c r="G31" s="182">
        <v>2.7529610829103217</v>
      </c>
      <c r="H31" s="183">
        <f t="shared" si="3"/>
        <v>0.83715352277286459</v>
      </c>
      <c r="I31" s="182">
        <v>1.8540433925049309</v>
      </c>
      <c r="J31" s="183">
        <f t="shared" si="3"/>
        <v>-0.89891769040539082</v>
      </c>
      <c r="K31" s="182">
        <v>1.7593017914561322</v>
      </c>
      <c r="L31" s="183">
        <f t="shared" ref="L31:N43" si="4">IFERROR(K31-I31,"-")</f>
        <v>-9.4741601048798696E-2</v>
      </c>
      <c r="M31" s="182">
        <v>1.8163650075414781</v>
      </c>
      <c r="N31" s="183">
        <f t="shared" si="4"/>
        <v>5.7063216085345925E-2</v>
      </c>
    </row>
    <row r="32" spans="1:15" x14ac:dyDescent="0.25">
      <c r="B32" s="114" t="s">
        <v>73</v>
      </c>
      <c r="C32" s="182">
        <v>1.7546553413917021</v>
      </c>
      <c r="D32" s="183">
        <v>-0.14055320738458188</v>
      </c>
      <c r="E32" s="182">
        <v>1.6583229036295368</v>
      </c>
      <c r="F32" s="183">
        <f t="shared" si="3"/>
        <v>-9.6332437762165268E-2</v>
      </c>
      <c r="G32" s="182">
        <v>1.9862405681313804</v>
      </c>
      <c r="H32" s="183">
        <f t="shared" si="3"/>
        <v>0.32791766450184356</v>
      </c>
      <c r="I32" s="182">
        <v>1.8500483714930667</v>
      </c>
      <c r="J32" s="183">
        <f t="shared" si="3"/>
        <v>-0.13619219663831372</v>
      </c>
      <c r="K32" s="182">
        <v>2.2994923857868019</v>
      </c>
      <c r="L32" s="183">
        <f t="shared" si="4"/>
        <v>0.44944401429373526</v>
      </c>
      <c r="M32" s="182"/>
      <c r="N32" s="183"/>
    </row>
    <row r="33" spans="2:15" x14ac:dyDescent="0.25">
      <c r="B33" s="114" t="s">
        <v>75</v>
      </c>
      <c r="C33" s="182">
        <v>1.6356821589205397</v>
      </c>
      <c r="D33" s="183">
        <v>-0.24667078225593086</v>
      </c>
      <c r="E33" s="182">
        <v>1.814327485380117</v>
      </c>
      <c r="F33" s="183">
        <f t="shared" si="3"/>
        <v>0.17864532645957731</v>
      </c>
      <c r="G33" s="182">
        <v>2.0317519611505417</v>
      </c>
      <c r="H33" s="183">
        <f t="shared" si="3"/>
        <v>0.21742447577042467</v>
      </c>
      <c r="I33" s="182">
        <v>1.8848289973691903</v>
      </c>
      <c r="J33" s="183">
        <f t="shared" si="3"/>
        <v>-0.14692296378135139</v>
      </c>
      <c r="K33" s="182">
        <v>1.9806231003039514</v>
      </c>
      <c r="L33" s="183">
        <f t="shared" si="4"/>
        <v>9.5794102934761094E-2</v>
      </c>
      <c r="M33" s="182"/>
      <c r="N33" s="183"/>
    </row>
    <row r="34" spans="2:15" x14ac:dyDescent="0.25">
      <c r="B34" s="114" t="s">
        <v>77</v>
      </c>
      <c r="C34" s="182" t="s">
        <v>227</v>
      </c>
      <c r="D34" s="183" t="s">
        <v>227</v>
      </c>
      <c r="E34" s="182">
        <v>1.8201368523949168</v>
      </c>
      <c r="F34" s="183" t="str">
        <f>IFERROR(E34-C34,"-")</f>
        <v>-</v>
      </c>
      <c r="G34" s="182">
        <v>2.2582731076454925</v>
      </c>
      <c r="H34" s="183">
        <f>IFERROR(G34-E34,"-")</f>
        <v>0.43813625525057565</v>
      </c>
      <c r="I34" s="182">
        <v>1.7696677080374894</v>
      </c>
      <c r="J34" s="183">
        <f>IFERROR(I34-G34,"-")</f>
        <v>-0.48860539960800309</v>
      </c>
      <c r="K34" s="182">
        <v>1.8177655677655677</v>
      </c>
      <c r="L34" s="183">
        <f>IFERROR(K34-I34,"-")</f>
        <v>4.809785972807834E-2</v>
      </c>
      <c r="M34" s="182"/>
      <c r="N34" s="183"/>
    </row>
    <row r="35" spans="2:15" x14ac:dyDescent="0.25">
      <c r="B35" s="114" t="s">
        <v>79</v>
      </c>
      <c r="C35" s="182" t="s">
        <v>227</v>
      </c>
      <c r="D35" s="183" t="s">
        <v>227</v>
      </c>
      <c r="E35" s="182">
        <v>1.8474870017331022</v>
      </c>
      <c r="F35" s="183" t="str">
        <f t="shared" si="3"/>
        <v>-</v>
      </c>
      <c r="G35" s="182">
        <v>2.1116956697693241</v>
      </c>
      <c r="H35" s="183">
        <f t="shared" si="3"/>
        <v>0.26420866803622189</v>
      </c>
      <c r="I35" s="182">
        <v>2.0239369191776966</v>
      </c>
      <c r="J35" s="183">
        <f t="shared" si="3"/>
        <v>-8.7758750591627521E-2</v>
      </c>
      <c r="K35" s="182">
        <v>1.8523102310231023</v>
      </c>
      <c r="L35" s="183">
        <f t="shared" si="4"/>
        <v>-0.17162668815459425</v>
      </c>
      <c r="M35" s="182"/>
      <c r="N35" s="183"/>
    </row>
    <row r="36" spans="2:15" x14ac:dyDescent="0.25">
      <c r="B36" s="114" t="s">
        <v>81</v>
      </c>
      <c r="C36" s="182" t="s">
        <v>227</v>
      </c>
      <c r="D36" s="183" t="s">
        <v>227</v>
      </c>
      <c r="E36" s="182">
        <v>1.6966057441253264</v>
      </c>
      <c r="F36" s="183" t="str">
        <f t="shared" si="3"/>
        <v>-</v>
      </c>
      <c r="G36" s="182">
        <v>2.2217877094972067</v>
      </c>
      <c r="H36" s="183">
        <f t="shared" si="3"/>
        <v>0.52518196537188033</v>
      </c>
      <c r="I36" s="182">
        <v>1.9933008526187577</v>
      </c>
      <c r="J36" s="183">
        <f t="shared" si="3"/>
        <v>-0.22848685687844905</v>
      </c>
      <c r="K36" s="182">
        <v>2.0435505319148937</v>
      </c>
      <c r="L36" s="183">
        <f t="shared" si="4"/>
        <v>5.0249679296135996E-2</v>
      </c>
      <c r="M36" s="182"/>
      <c r="N36" s="183"/>
    </row>
    <row r="37" spans="2:15" x14ac:dyDescent="0.25">
      <c r="B37" s="114" t="s">
        <v>83</v>
      </c>
      <c r="C37" s="182" t="s">
        <v>227</v>
      </c>
      <c r="D37" s="183" t="s">
        <v>227</v>
      </c>
      <c r="E37" s="182">
        <v>1.9532019704433496</v>
      </c>
      <c r="F37" s="183" t="str">
        <f t="shared" si="3"/>
        <v>-</v>
      </c>
      <c r="G37" s="182">
        <v>2.0493939393939393</v>
      </c>
      <c r="H37" s="183">
        <f t="shared" si="3"/>
        <v>9.6191968950589679E-2</v>
      </c>
      <c r="I37" s="182">
        <v>1.9799121155053359</v>
      </c>
      <c r="J37" s="183">
        <f t="shared" si="3"/>
        <v>-6.9481823888603467E-2</v>
      </c>
      <c r="K37" s="182">
        <v>1.9556135770234986</v>
      </c>
      <c r="L37" s="183">
        <f t="shared" si="4"/>
        <v>-2.4298538481837273E-2</v>
      </c>
      <c r="M37" s="182"/>
      <c r="N37" s="183"/>
    </row>
    <row r="38" spans="2:15" x14ac:dyDescent="0.25">
      <c r="B38" s="114" t="s">
        <v>85</v>
      </c>
      <c r="C38" s="182">
        <v>2.3508196721311476</v>
      </c>
      <c r="D38" s="183">
        <v>0.30138877782220463</v>
      </c>
      <c r="E38" s="182">
        <v>2.4569536423841059</v>
      </c>
      <c r="F38" s="183">
        <f t="shared" si="3"/>
        <v>0.10613397025295823</v>
      </c>
      <c r="G38" s="182">
        <v>2.3296067848882034</v>
      </c>
      <c r="H38" s="183">
        <f t="shared" si="3"/>
        <v>-0.12734685749590247</v>
      </c>
      <c r="I38" s="182">
        <v>2.120403321470937</v>
      </c>
      <c r="J38" s="183">
        <f t="shared" si="3"/>
        <v>-0.20920346341726637</v>
      </c>
      <c r="K38" s="182">
        <v>2.7328288707799766</v>
      </c>
      <c r="L38" s="183">
        <f t="shared" si="4"/>
        <v>0.61242554930903959</v>
      </c>
      <c r="M38" s="182"/>
      <c r="N38" s="183"/>
    </row>
    <row r="39" spans="2:15" x14ac:dyDescent="0.25">
      <c r="B39" s="114" t="s">
        <v>87</v>
      </c>
      <c r="C39" s="182">
        <v>2.1324549237170598</v>
      </c>
      <c r="D39" s="183">
        <v>0.27851833661339032</v>
      </c>
      <c r="E39" s="182">
        <v>2.1088917525773194</v>
      </c>
      <c r="F39" s="183">
        <f t="shared" si="3"/>
        <v>-2.356317113974038E-2</v>
      </c>
      <c r="G39" s="182">
        <v>1.9187802792818467</v>
      </c>
      <c r="H39" s="183">
        <f t="shared" si="3"/>
        <v>-0.19011147329547273</v>
      </c>
      <c r="I39" s="182">
        <v>1.8982850384387937</v>
      </c>
      <c r="J39" s="183">
        <f t="shared" si="3"/>
        <v>-2.0495240843052986E-2</v>
      </c>
      <c r="K39" s="182">
        <v>1.8101173020527859</v>
      </c>
      <c r="L39" s="183">
        <f t="shared" si="4"/>
        <v>-8.8167736386007833E-2</v>
      </c>
      <c r="M39" s="182"/>
      <c r="N39" s="183"/>
    </row>
    <row r="40" spans="2:15" x14ac:dyDescent="0.25">
      <c r="B40" s="114" t="s">
        <v>89</v>
      </c>
      <c r="C40" s="182">
        <v>2.0562546262028127</v>
      </c>
      <c r="D40" s="183">
        <v>0.16517182365504213</v>
      </c>
      <c r="E40" s="182">
        <v>1.844381758345087</v>
      </c>
      <c r="F40" s="183">
        <f t="shared" si="3"/>
        <v>-0.21187286785772574</v>
      </c>
      <c r="G40" s="182">
        <v>2.1810207336523124</v>
      </c>
      <c r="H40" s="183">
        <f t="shared" si="3"/>
        <v>0.33663897530722542</v>
      </c>
      <c r="I40" s="182">
        <v>1.9529203539823008</v>
      </c>
      <c r="J40" s="183">
        <f t="shared" si="3"/>
        <v>-0.22810037967001162</v>
      </c>
      <c r="K40" s="182">
        <v>1.8134092346616066</v>
      </c>
      <c r="L40" s="183">
        <f t="shared" si="4"/>
        <v>-0.13951111932069415</v>
      </c>
      <c r="M40" s="182"/>
      <c r="N40" s="183"/>
    </row>
    <row r="41" spans="2:15" x14ac:dyDescent="0.25">
      <c r="B41" s="114" t="s">
        <v>91</v>
      </c>
      <c r="C41" s="182">
        <v>1.9450636942675159</v>
      </c>
      <c r="D41" s="183">
        <v>0.18364237447056153</v>
      </c>
      <c r="E41" s="182">
        <v>1.8789903489235338</v>
      </c>
      <c r="F41" s="183">
        <f t="shared" si="3"/>
        <v>-6.6073345343982126E-2</v>
      </c>
      <c r="G41" s="182">
        <v>1.8751584283903675</v>
      </c>
      <c r="H41" s="183">
        <f t="shared" si="3"/>
        <v>-3.8319205331662776E-3</v>
      </c>
      <c r="I41" s="182">
        <v>1.8118126272912423</v>
      </c>
      <c r="J41" s="183">
        <f t="shared" si="3"/>
        <v>-6.3345801099125243E-2</v>
      </c>
      <c r="K41" s="182">
        <v>2.2344701583434836</v>
      </c>
      <c r="L41" s="183">
        <f t="shared" si="4"/>
        <v>0.42265753105224135</v>
      </c>
      <c r="M41" s="182"/>
      <c r="N41" s="183"/>
    </row>
    <row r="42" spans="2:15" x14ac:dyDescent="0.25">
      <c r="B42" s="114" t="s">
        <v>93</v>
      </c>
      <c r="C42" s="182">
        <v>2.1720807726075506</v>
      </c>
      <c r="D42" s="183">
        <v>0.4360325071475204</v>
      </c>
      <c r="E42" s="182">
        <v>1.9224517439891635</v>
      </c>
      <c r="F42" s="183">
        <f t="shared" si="3"/>
        <v>-0.24962902861838709</v>
      </c>
      <c r="G42" s="182">
        <v>1.8219708246501936</v>
      </c>
      <c r="H42" s="183">
        <f t="shared" si="3"/>
        <v>-0.10048091933896997</v>
      </c>
      <c r="I42" s="182">
        <v>1.8590240123934934</v>
      </c>
      <c r="J42" s="183">
        <f t="shared" si="3"/>
        <v>3.7053187743299798E-2</v>
      </c>
      <c r="K42" s="182">
        <v>1.9500310366232154</v>
      </c>
      <c r="L42" s="183">
        <f t="shared" si="4"/>
        <v>9.1007024229722067E-2</v>
      </c>
      <c r="M42" s="182"/>
      <c r="N42" s="183"/>
    </row>
    <row r="43" spans="2:15" ht="15.75" x14ac:dyDescent="0.25">
      <c r="B43" s="117" t="s">
        <v>30</v>
      </c>
      <c r="C43" s="184">
        <v>1.9846470698371093</v>
      </c>
      <c r="D43" s="185">
        <v>1.9831207340813561E-2</v>
      </c>
      <c r="E43" s="184">
        <v>1.9355328547763666</v>
      </c>
      <c r="F43" s="185">
        <f t="shared" si="3"/>
        <v>-4.911421506074265E-2</v>
      </c>
      <c r="G43" s="184">
        <v>2.098583217486468</v>
      </c>
      <c r="H43" s="185">
        <f t="shared" si="3"/>
        <v>0.16305036271010143</v>
      </c>
      <c r="I43" s="184">
        <v>1.9201526960394464</v>
      </c>
      <c r="J43" s="185">
        <f t="shared" si="3"/>
        <v>-0.17843052144702165</v>
      </c>
      <c r="K43" s="184">
        <v>1.9837804639736467</v>
      </c>
      <c r="L43" s="185">
        <f t="shared" si="4"/>
        <v>6.362776793420033E-2</v>
      </c>
      <c r="M43" s="184">
        <v>1.8163650075414781</v>
      </c>
      <c r="N43" s="185">
        <v>5.7063216085345925E-2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0"/>
      <c r="G47" s="120"/>
      <c r="I47" s="120"/>
      <c r="K47" s="122"/>
    </row>
    <row r="48" spans="2:15" ht="48.75" customHeight="1" thickBot="1" x14ac:dyDescent="0.3">
      <c r="B48" s="264" t="s">
        <v>284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86" t="s">
        <v>100</v>
      </c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5" ht="22.5" thickTop="1" thickBot="1" x14ac:dyDescent="0.3">
      <c r="B51" s="109"/>
      <c r="C51" s="288">
        <v>2020</v>
      </c>
      <c r="D51" s="289"/>
      <c r="E51" s="290">
        <v>2021</v>
      </c>
      <c r="F51" s="289"/>
      <c r="G51" s="290">
        <v>2022</v>
      </c>
      <c r="H51" s="289"/>
      <c r="I51" s="290">
        <v>2023</v>
      </c>
      <c r="J51" s="289"/>
      <c r="K51" s="290">
        <v>2024</v>
      </c>
      <c r="L51" s="289"/>
      <c r="M51" s="290">
        <v>2025</v>
      </c>
      <c r="N51" s="291"/>
    </row>
    <row r="52" spans="1:15" ht="16.5" thickTop="1" thickBot="1" x14ac:dyDescent="0.3">
      <c r="B52" s="85"/>
      <c r="C52" s="111" t="s">
        <v>69</v>
      </c>
      <c r="D52" s="112" t="str">
        <f>CONCATENATE("dif ",RIGHT(C51,2),"/",RIGHT(C51-1,2))</f>
        <v>dif 20/19</v>
      </c>
      <c r="E52" s="113" t="s">
        <v>69</v>
      </c>
      <c r="F52" s="112" t="str">
        <f>CONCATENATE("dif ",RIGHT(E51,2),"/",RIGHT(C51,2))</f>
        <v>dif 21/20</v>
      </c>
      <c r="G52" s="113" t="s">
        <v>69</v>
      </c>
      <c r="H52" s="112" t="str">
        <f>CONCATENATE("dif ",RIGHT(G51,2),"/",RIGHT(E51,2))</f>
        <v>dif 22/21</v>
      </c>
      <c r="I52" s="113" t="s">
        <v>69</v>
      </c>
      <c r="J52" s="112" t="str">
        <f>CONCATENATE("dif ",RIGHT(I51,2),"/",RIGHT(G51,2))</f>
        <v>dif 23/22</v>
      </c>
      <c r="K52" s="113" t="s">
        <v>69</v>
      </c>
      <c r="L52" s="112" t="str">
        <f>CONCATENATE("dif ",RIGHT(K51,2),"/",RIGHT(I51,2))</f>
        <v>dif 24/23</v>
      </c>
      <c r="M52" s="113" t="s">
        <v>69</v>
      </c>
      <c r="N52" s="112" t="str">
        <f>CONCATENATE("dif ",RIGHT(M51,2),"/",RIGHT(K51,2))</f>
        <v>dif 25/24</v>
      </c>
    </row>
    <row r="53" spans="1:15" x14ac:dyDescent="0.25">
      <c r="A53" s="1">
        <v>1</v>
      </c>
      <c r="B53" s="114" t="s">
        <v>71</v>
      </c>
      <c r="C53" s="182">
        <v>2.4701986754966887</v>
      </c>
      <c r="D53" s="183">
        <v>0.29061310373920612</v>
      </c>
      <c r="E53" s="182">
        <v>1.8877887788778878</v>
      </c>
      <c r="F53" s="183">
        <f t="shared" ref="F53:J65" si="5">IFERROR(E53-C53,"-")</f>
        <v>-0.58240989661880094</v>
      </c>
      <c r="G53" s="182">
        <v>2.7045235803657364</v>
      </c>
      <c r="H53" s="183">
        <f t="shared" si="5"/>
        <v>0.81673480148784861</v>
      </c>
      <c r="I53" s="182">
        <v>2.1779062299293512</v>
      </c>
      <c r="J53" s="183">
        <f t="shared" si="5"/>
        <v>-0.52661735043638513</v>
      </c>
      <c r="K53" s="182">
        <v>1.8096885813148789</v>
      </c>
      <c r="L53" s="183">
        <f t="shared" ref="L53:N65" si="6">IFERROR(K53-I53,"-")</f>
        <v>-0.36821764861447237</v>
      </c>
      <c r="M53" s="182">
        <v>1.9697488584474885</v>
      </c>
      <c r="N53" s="183">
        <f t="shared" si="6"/>
        <v>0.16006027713260962</v>
      </c>
    </row>
    <row r="54" spans="1:15" x14ac:dyDescent="0.25">
      <c r="A54" s="1">
        <v>2</v>
      </c>
      <c r="B54" s="114" t="s">
        <v>73</v>
      </c>
      <c r="C54" s="182">
        <v>2.0367700072098054</v>
      </c>
      <c r="D54" s="183">
        <v>-0.13761691377112095</v>
      </c>
      <c r="E54" s="182">
        <v>1.7869822485207101</v>
      </c>
      <c r="F54" s="183">
        <f t="shared" si="5"/>
        <v>-0.24978775868909531</v>
      </c>
      <c r="G54" s="182">
        <v>2.3289124668435015</v>
      </c>
      <c r="H54" s="183">
        <f t="shared" si="5"/>
        <v>0.54193021832279142</v>
      </c>
      <c r="I54" s="182">
        <v>1.910030627871363</v>
      </c>
      <c r="J54" s="183">
        <f t="shared" si="5"/>
        <v>-0.41888183897213849</v>
      </c>
      <c r="K54" s="182">
        <v>2.0161987041036715</v>
      </c>
      <c r="L54" s="183">
        <f t="shared" si="6"/>
        <v>0.10616807623230851</v>
      </c>
      <c r="M54" s="182"/>
      <c r="N54" s="183"/>
    </row>
    <row r="55" spans="1:15" x14ac:dyDescent="0.25">
      <c r="A55" s="1">
        <v>3</v>
      </c>
      <c r="B55" s="114" t="s">
        <v>75</v>
      </c>
      <c r="C55" s="182">
        <v>1.8451612903225807</v>
      </c>
      <c r="D55" s="183">
        <v>-0.24615132857405841</v>
      </c>
      <c r="E55" s="182">
        <v>1.8140000000000001</v>
      </c>
      <c r="F55" s="183">
        <f t="shared" si="5"/>
        <v>-3.1161290322580637E-2</v>
      </c>
      <c r="G55" s="182">
        <v>2.0361816782140107</v>
      </c>
      <c r="H55" s="183">
        <f t="shared" si="5"/>
        <v>0.22218167821401069</v>
      </c>
      <c r="I55" s="182">
        <v>1.9119541875447388</v>
      </c>
      <c r="J55" s="183">
        <f t="shared" si="5"/>
        <v>-0.12422749066927197</v>
      </c>
      <c r="K55" s="182">
        <v>2.1184280403611258</v>
      </c>
      <c r="L55" s="183">
        <f t="shared" si="6"/>
        <v>0.20647385281638697</v>
      </c>
      <c r="M55" s="182"/>
      <c r="N55" s="183"/>
    </row>
    <row r="56" spans="1:15" x14ac:dyDescent="0.25">
      <c r="A56" s="1">
        <v>4</v>
      </c>
      <c r="B56" s="114" t="s">
        <v>77</v>
      </c>
      <c r="C56" s="182" t="s">
        <v>227</v>
      </c>
      <c r="D56" s="183" t="s">
        <v>227</v>
      </c>
      <c r="E56" s="182">
        <v>1.8374760994263861</v>
      </c>
      <c r="F56" s="183" t="str">
        <f>IFERROR(E56-C56,"-")</f>
        <v>-</v>
      </c>
      <c r="G56" s="182">
        <v>2.7884615384615383</v>
      </c>
      <c r="H56" s="183">
        <f>IFERROR(G56-E56,"-")</f>
        <v>0.9509854390351522</v>
      </c>
      <c r="I56" s="182">
        <v>1.8283518360375748</v>
      </c>
      <c r="J56" s="183">
        <f>IFERROR(I56-G56,"-")</f>
        <v>-0.96010970242396354</v>
      </c>
      <c r="K56" s="182">
        <v>1.8955807587016034</v>
      </c>
      <c r="L56" s="183">
        <f>IFERROR(K56-I56,"-")</f>
        <v>6.7228922664028579E-2</v>
      </c>
      <c r="M56" s="182"/>
      <c r="N56" s="183"/>
    </row>
    <row r="57" spans="1:15" x14ac:dyDescent="0.25">
      <c r="A57" s="1">
        <v>5</v>
      </c>
      <c r="B57" s="114" t="s">
        <v>79</v>
      </c>
      <c r="C57" s="182" t="s">
        <v>227</v>
      </c>
      <c r="D57" s="183" t="s">
        <v>227</v>
      </c>
      <c r="E57" s="182">
        <v>1.8921282798833818</v>
      </c>
      <c r="F57" s="183" t="str">
        <f t="shared" si="5"/>
        <v>-</v>
      </c>
      <c r="G57" s="182">
        <v>2.4585942936673626</v>
      </c>
      <c r="H57" s="183">
        <f t="shared" si="5"/>
        <v>0.56646601378398076</v>
      </c>
      <c r="I57" s="182">
        <v>2.3117593436645398</v>
      </c>
      <c r="J57" s="183">
        <f t="shared" si="5"/>
        <v>-0.14683495000282276</v>
      </c>
      <c r="K57" s="182">
        <v>2.032228778937812</v>
      </c>
      <c r="L57" s="183">
        <f t="shared" si="6"/>
        <v>-0.27953056472672788</v>
      </c>
      <c r="M57" s="182"/>
      <c r="N57" s="183"/>
    </row>
    <row r="58" spans="1:15" x14ac:dyDescent="0.25">
      <c r="A58" s="1">
        <v>6</v>
      </c>
      <c r="B58" s="114" t="s">
        <v>81</v>
      </c>
      <c r="C58" s="182" t="s">
        <v>227</v>
      </c>
      <c r="D58" s="183" t="s">
        <v>227</v>
      </c>
      <c r="E58" s="182">
        <v>1.8134969325153374</v>
      </c>
      <c r="F58" s="183" t="str">
        <f t="shared" si="5"/>
        <v>-</v>
      </c>
      <c r="G58" s="182">
        <v>2.155002891844997</v>
      </c>
      <c r="H58" s="183">
        <f t="shared" si="5"/>
        <v>0.34150595932965966</v>
      </c>
      <c r="I58" s="182">
        <v>2.1816707218167073</v>
      </c>
      <c r="J58" s="183">
        <f t="shared" si="5"/>
        <v>2.6667829971710244E-2</v>
      </c>
      <c r="K58" s="182">
        <v>2.174083769633508</v>
      </c>
      <c r="L58" s="183">
        <f t="shared" si="6"/>
        <v>-7.5869521831992692E-3</v>
      </c>
      <c r="M58" s="182"/>
      <c r="N58" s="183"/>
    </row>
    <row r="59" spans="1:15" x14ac:dyDescent="0.25">
      <c r="A59" s="1">
        <v>7</v>
      </c>
      <c r="B59" s="114" t="s">
        <v>83</v>
      </c>
      <c r="C59" s="182" t="s">
        <v>227</v>
      </c>
      <c r="D59" s="183" t="s">
        <v>227</v>
      </c>
      <c r="E59" s="182">
        <v>1.9929577464788732</v>
      </c>
      <c r="F59" s="183" t="str">
        <f t="shared" si="5"/>
        <v>-</v>
      </c>
      <c r="G59" s="182">
        <v>2.4557438794726929</v>
      </c>
      <c r="H59" s="183">
        <f t="shared" si="5"/>
        <v>0.46278613299381965</v>
      </c>
      <c r="I59" s="182">
        <v>2.1775417298937785</v>
      </c>
      <c r="J59" s="183">
        <f t="shared" si="5"/>
        <v>-0.27820214957891443</v>
      </c>
      <c r="K59" s="182">
        <v>2.2250136537411249</v>
      </c>
      <c r="L59" s="183">
        <f t="shared" si="6"/>
        <v>4.7471923847346442E-2</v>
      </c>
      <c r="M59" s="182"/>
      <c r="N59" s="183"/>
    </row>
    <row r="60" spans="1:15" x14ac:dyDescent="0.25">
      <c r="A60" s="1">
        <v>8</v>
      </c>
      <c r="B60" s="114" t="s">
        <v>85</v>
      </c>
      <c r="C60" s="182">
        <v>2.4185218165627784</v>
      </c>
      <c r="D60" s="183">
        <v>-7.4163952787298371E-4</v>
      </c>
      <c r="E60" s="182">
        <v>2.6215071972904318</v>
      </c>
      <c r="F60" s="183">
        <f t="shared" si="5"/>
        <v>0.20298538072765338</v>
      </c>
      <c r="G60" s="182">
        <v>2.5198487712665405</v>
      </c>
      <c r="H60" s="183">
        <f t="shared" si="5"/>
        <v>-0.1016584260238913</v>
      </c>
      <c r="I60" s="182">
        <v>2.29901707190895</v>
      </c>
      <c r="J60" s="183">
        <f t="shared" si="5"/>
        <v>-0.22083169935759051</v>
      </c>
      <c r="K60" s="182">
        <v>2.3365758754863815</v>
      </c>
      <c r="L60" s="183">
        <f t="shared" si="6"/>
        <v>3.7558803577431465E-2</v>
      </c>
      <c r="M60" s="182"/>
      <c r="N60" s="183"/>
    </row>
    <row r="61" spans="1:15" x14ac:dyDescent="0.25">
      <c r="A61" s="1">
        <v>9</v>
      </c>
      <c r="B61" s="114" t="s">
        <v>87</v>
      </c>
      <c r="C61" s="182">
        <v>2.3158584534731324</v>
      </c>
      <c r="D61" s="183">
        <v>0.23755385577198274</v>
      </c>
      <c r="E61" s="182">
        <v>2.1552369077306732</v>
      </c>
      <c r="F61" s="183">
        <f t="shared" si="5"/>
        <v>-0.16062154574245913</v>
      </c>
      <c r="G61" s="182">
        <v>2.1402838427947599</v>
      </c>
      <c r="H61" s="183">
        <f t="shared" si="5"/>
        <v>-1.4953064935913307E-2</v>
      </c>
      <c r="I61" s="182">
        <v>1.996734693877551</v>
      </c>
      <c r="J61" s="183">
        <f t="shared" si="5"/>
        <v>-0.14354914891720894</v>
      </c>
      <c r="K61" s="182">
        <v>2.0187553282182438</v>
      </c>
      <c r="L61" s="183">
        <f t="shared" si="6"/>
        <v>2.2020634340692791E-2</v>
      </c>
      <c r="M61" s="182"/>
      <c r="N61" s="183"/>
    </row>
    <row r="62" spans="1:15" x14ac:dyDescent="0.25">
      <c r="A62" s="1">
        <v>10</v>
      </c>
      <c r="B62" s="114" t="s">
        <v>89</v>
      </c>
      <c r="C62" s="182">
        <v>2.404040404040404</v>
      </c>
      <c r="D62" s="183">
        <v>0.44884692135201298</v>
      </c>
      <c r="E62" s="182">
        <v>1.8752688172043011</v>
      </c>
      <c r="F62" s="183">
        <f t="shared" si="5"/>
        <v>-0.52877158683610292</v>
      </c>
      <c r="G62" s="182">
        <v>2.4211590296495955</v>
      </c>
      <c r="H62" s="183">
        <f t="shared" si="5"/>
        <v>0.54589021244529445</v>
      </c>
      <c r="I62" s="182">
        <v>2.0656192236598891</v>
      </c>
      <c r="J62" s="183">
        <f t="shared" si="5"/>
        <v>-0.35553980598970636</v>
      </c>
      <c r="K62" s="182">
        <v>2.0150204824761038</v>
      </c>
      <c r="L62" s="183">
        <f t="shared" si="6"/>
        <v>-5.0598741183785378E-2</v>
      </c>
      <c r="M62" s="182"/>
      <c r="N62" s="183"/>
    </row>
    <row r="63" spans="1:15" x14ac:dyDescent="0.25">
      <c r="A63" s="1">
        <v>11</v>
      </c>
      <c r="B63" s="114" t="s">
        <v>91</v>
      </c>
      <c r="C63" s="182">
        <v>2.1905737704918034</v>
      </c>
      <c r="D63" s="183">
        <v>0.30703963394561851</v>
      </c>
      <c r="E63" s="182">
        <v>1.9847826086956522</v>
      </c>
      <c r="F63" s="183">
        <f t="shared" si="5"/>
        <v>-0.2057911617961512</v>
      </c>
      <c r="G63" s="182">
        <v>2.0983709273182956</v>
      </c>
      <c r="H63" s="183">
        <f t="shared" si="5"/>
        <v>0.1135883186226434</v>
      </c>
      <c r="I63" s="182">
        <v>1.8906950672645739</v>
      </c>
      <c r="J63" s="183">
        <f t="shared" si="5"/>
        <v>-0.20767586005372163</v>
      </c>
      <c r="K63" s="182">
        <v>2.0650684931506849</v>
      </c>
      <c r="L63" s="183">
        <f t="shared" si="6"/>
        <v>0.17437342588611093</v>
      </c>
      <c r="M63" s="182"/>
      <c r="N63" s="183"/>
    </row>
    <row r="64" spans="1:15" x14ac:dyDescent="0.25">
      <c r="A64" s="1">
        <v>12</v>
      </c>
      <c r="B64" s="114" t="s">
        <v>93</v>
      </c>
      <c r="C64" s="182">
        <v>1.8355795148247978</v>
      </c>
      <c r="D64" s="183">
        <v>0.19841970487126126</v>
      </c>
      <c r="E64" s="182">
        <v>2.1591062965470549</v>
      </c>
      <c r="F64" s="183">
        <f t="shared" si="5"/>
        <v>0.32352678172225713</v>
      </c>
      <c r="G64" s="182">
        <v>2.0200647249190937</v>
      </c>
      <c r="H64" s="183">
        <f t="shared" si="5"/>
        <v>-0.13904157162796116</v>
      </c>
      <c r="I64" s="182">
        <v>2.0252631578947367</v>
      </c>
      <c r="J64" s="183">
        <f t="shared" si="5"/>
        <v>5.1984329756429304E-3</v>
      </c>
      <c r="K64" s="182">
        <v>2.1170091324200913</v>
      </c>
      <c r="L64" s="183">
        <f t="shared" si="6"/>
        <v>9.1745974525354601E-2</v>
      </c>
      <c r="M64" s="182"/>
      <c r="N64" s="183"/>
    </row>
    <row r="65" spans="1:15" ht="15.75" x14ac:dyDescent="0.25">
      <c r="B65" s="117" t="s">
        <v>30</v>
      </c>
      <c r="C65" s="184">
        <v>2.2143343779806512</v>
      </c>
      <c r="D65" s="185">
        <v>-8.1414096181466888E-3</v>
      </c>
      <c r="E65" s="184">
        <v>2.0525580095051721</v>
      </c>
      <c r="F65" s="185">
        <f t="shared" si="5"/>
        <v>-0.16177636847547916</v>
      </c>
      <c r="G65" s="184">
        <v>2.3243721461187214</v>
      </c>
      <c r="H65" s="185">
        <f t="shared" si="5"/>
        <v>0.27181413661354936</v>
      </c>
      <c r="I65" s="184">
        <v>2.0556463538018521</v>
      </c>
      <c r="J65" s="185">
        <f t="shared" si="5"/>
        <v>-0.26872579231686933</v>
      </c>
      <c r="K65" s="184">
        <v>2.0637738055462744</v>
      </c>
      <c r="L65" s="185">
        <f t="shared" si="6"/>
        <v>8.1274517444223093E-3</v>
      </c>
      <c r="M65" s="184">
        <v>1.9697488584474885</v>
      </c>
      <c r="N65" s="185">
        <v>0.16006027713260962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4" t="s">
        <v>285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86" t="s">
        <v>103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5" ht="22.5" thickTop="1" thickBot="1" x14ac:dyDescent="0.3">
      <c r="B73" s="109"/>
      <c r="C73" s="288">
        <v>2020</v>
      </c>
      <c r="D73" s="289"/>
      <c r="E73" s="290">
        <v>2021</v>
      </c>
      <c r="F73" s="289"/>
      <c r="G73" s="290">
        <v>2022</v>
      </c>
      <c r="H73" s="289"/>
      <c r="I73" s="290">
        <v>2023</v>
      </c>
      <c r="J73" s="289"/>
      <c r="K73" s="290">
        <v>2024</v>
      </c>
      <c r="L73" s="289"/>
      <c r="M73" s="290">
        <v>2025</v>
      </c>
      <c r="N73" s="291"/>
    </row>
    <row r="74" spans="1:15" ht="16.5" thickTop="1" thickBot="1" x14ac:dyDescent="0.3">
      <c r="B74" s="85"/>
      <c r="C74" s="111" t="s">
        <v>69</v>
      </c>
      <c r="D74" s="112" t="str">
        <f>CONCATENATE("dif ",RIGHT(C73,2),"/",RIGHT(C73-1,2))</f>
        <v>dif 20/19</v>
      </c>
      <c r="E74" s="113" t="s">
        <v>69</v>
      </c>
      <c r="F74" s="112" t="str">
        <f>CONCATENATE("dif ",RIGHT(E73,2),"/",RIGHT(C73,2))</f>
        <v>dif 21/20</v>
      </c>
      <c r="G74" s="113" t="s">
        <v>69</v>
      </c>
      <c r="H74" s="112" t="str">
        <f>CONCATENATE("dif ",RIGHT(G73,2),"/",RIGHT(E73,2))</f>
        <v>dif 22/21</v>
      </c>
      <c r="I74" s="113" t="s">
        <v>69</v>
      </c>
      <c r="J74" s="112" t="str">
        <f>CONCATENATE("dif ",RIGHT(I73,2),"/",RIGHT(G73,2))</f>
        <v>dif 23/22</v>
      </c>
      <c r="K74" s="113" t="s">
        <v>69</v>
      </c>
      <c r="L74" s="112" t="str">
        <f>CONCATENATE("dif ",RIGHT(K73,2),"/",RIGHT(I73,2))</f>
        <v>dif 24/23</v>
      </c>
      <c r="M74" s="113" t="s">
        <v>69</v>
      </c>
      <c r="N74" s="112" t="str">
        <f>CONCATENATE("dif ",RIGHT(M73,2),"/",RIGHT(K73,2))</f>
        <v>dif 25/24</v>
      </c>
    </row>
    <row r="75" spans="1:15" x14ac:dyDescent="0.25">
      <c r="A75" s="1">
        <v>1</v>
      </c>
      <c r="B75" s="114" t="s">
        <v>71</v>
      </c>
      <c r="C75" s="182">
        <v>1.5348460291734198</v>
      </c>
      <c r="D75" s="183">
        <v>-0.17414113202486825</v>
      </c>
      <c r="E75" s="182">
        <v>1.946236559139785</v>
      </c>
      <c r="F75" s="183">
        <f t="shared" ref="F75:J77" si="7">IFERROR(E75-C75,"-")</f>
        <v>0.41139052996636516</v>
      </c>
      <c r="G75" s="182">
        <v>2.8215258855585832</v>
      </c>
      <c r="H75" s="183">
        <f t="shared" si="7"/>
        <v>0.8752893264187982</v>
      </c>
      <c r="I75" s="182">
        <v>1.5144781144781145</v>
      </c>
      <c r="J75" s="183">
        <f t="shared" si="7"/>
        <v>-1.3070477710804687</v>
      </c>
      <c r="K75" s="182">
        <v>1.6598360655737705</v>
      </c>
      <c r="L75" s="183">
        <f t="shared" ref="L75:L77" si="8">IFERROR(K75-I75,"-")</f>
        <v>0.14535795109565597</v>
      </c>
      <c r="M75" s="182">
        <v>1.5177777777777777</v>
      </c>
      <c r="N75" s="183">
        <f t="shared" ref="N75:N77" si="9">IFERROR(M75-K75,"-")</f>
        <v>-0.14205828779599283</v>
      </c>
    </row>
    <row r="76" spans="1:15" x14ac:dyDescent="0.25">
      <c r="A76" s="1">
        <v>2</v>
      </c>
      <c r="B76" s="114" t="s">
        <v>73</v>
      </c>
      <c r="C76" s="182">
        <v>1.5209080047789725</v>
      </c>
      <c r="D76" s="183">
        <v>-8.830343974300936E-2</v>
      </c>
      <c r="E76" s="182">
        <v>1.5639913232104121</v>
      </c>
      <c r="F76" s="183">
        <f t="shared" si="7"/>
        <v>4.3083318431439643E-2</v>
      </c>
      <c r="G76" s="182">
        <v>1.6408199643493762</v>
      </c>
      <c r="H76" s="183">
        <f t="shared" si="7"/>
        <v>7.6828641138964038E-2</v>
      </c>
      <c r="I76" s="182">
        <v>1.5296523517382412</v>
      </c>
      <c r="J76" s="183">
        <f t="shared" si="7"/>
        <v>-0.11116761261113495</v>
      </c>
      <c r="K76" s="182">
        <v>3.9650793650793652</v>
      </c>
      <c r="L76" s="183">
        <f t="shared" si="8"/>
        <v>2.435427013341124</v>
      </c>
      <c r="M76" s="182"/>
      <c r="N76" s="183"/>
    </row>
    <row r="77" spans="1:15" x14ac:dyDescent="0.25">
      <c r="A77" s="1">
        <v>3</v>
      </c>
      <c r="B77" s="114" t="s">
        <v>75</v>
      </c>
      <c r="C77" s="182">
        <v>1.453781512605042</v>
      </c>
      <c r="D77" s="183">
        <v>-0.19285654175833433</v>
      </c>
      <c r="E77" s="182">
        <v>1.814516129032258</v>
      </c>
      <c r="F77" s="183">
        <f t="shared" si="7"/>
        <v>0.36073461642721605</v>
      </c>
      <c r="G77" s="182">
        <v>2.0275761973875182</v>
      </c>
      <c r="H77" s="183">
        <f t="shared" si="7"/>
        <v>0.21306006835526015</v>
      </c>
      <c r="I77" s="182">
        <v>1.7639553429027113</v>
      </c>
      <c r="J77" s="183">
        <f t="shared" si="7"/>
        <v>-0.26362085448480688</v>
      </c>
      <c r="K77" s="182">
        <v>1.6341789052069426</v>
      </c>
      <c r="L77" s="183">
        <f t="shared" si="8"/>
        <v>-0.12977643769576863</v>
      </c>
      <c r="M77" s="182"/>
      <c r="N77" s="183"/>
    </row>
    <row r="78" spans="1:15" x14ac:dyDescent="0.25">
      <c r="A78" s="1">
        <v>4</v>
      </c>
      <c r="B78" s="114" t="s">
        <v>77</v>
      </c>
      <c r="C78" s="182" t="s">
        <v>227</v>
      </c>
      <c r="D78" s="183" t="s">
        <v>227</v>
      </c>
      <c r="E78" s="182">
        <v>1.802</v>
      </c>
      <c r="F78" s="183" t="str">
        <f>IFERROR(E78-C78,"-")</f>
        <v>-</v>
      </c>
      <c r="G78" s="182">
        <v>1.7791455467052861</v>
      </c>
      <c r="H78" s="183">
        <f>IFERROR(G78-E78,"-")</f>
        <v>-2.2854453294713917E-2</v>
      </c>
      <c r="I78" s="182">
        <v>1.6530958439355385</v>
      </c>
      <c r="J78" s="183">
        <f>IFERROR(I78-G78,"-")</f>
        <v>-0.12604970276974758</v>
      </c>
      <c r="K78" s="182">
        <v>1.5410292072322671</v>
      </c>
      <c r="L78" s="183">
        <f>IFERROR(K78-I78,"-")</f>
        <v>-0.11206663670327144</v>
      </c>
      <c r="M78" s="182"/>
      <c r="N78" s="183"/>
    </row>
    <row r="79" spans="1:15" x14ac:dyDescent="0.25">
      <c r="A79" s="1">
        <v>5</v>
      </c>
      <c r="B79" s="114" t="s">
        <v>79</v>
      </c>
      <c r="C79" s="182" t="s">
        <v>227</v>
      </c>
      <c r="D79" s="183" t="s">
        <v>227</v>
      </c>
      <c r="E79" s="182">
        <v>1.8181818181818181</v>
      </c>
      <c r="F79" s="183" t="str">
        <f t="shared" ref="F79:J87" si="10">IFERROR(E79-C79,"-")</f>
        <v>-</v>
      </c>
      <c r="G79" s="182">
        <v>1.6295938104448742</v>
      </c>
      <c r="H79" s="183">
        <f t="shared" si="10"/>
        <v>-0.18858800773694395</v>
      </c>
      <c r="I79" s="182">
        <v>1.5585851142225498</v>
      </c>
      <c r="J79" s="183">
        <f t="shared" si="10"/>
        <v>-7.1008696222324419E-2</v>
      </c>
      <c r="K79" s="182">
        <v>1.5757152826238661</v>
      </c>
      <c r="L79" s="183">
        <f t="shared" ref="L79:L87" si="11">IFERROR(K79-I79,"-")</f>
        <v>1.7130168401316315E-2</v>
      </c>
      <c r="M79" s="182"/>
      <c r="N79" s="183"/>
    </row>
    <row r="80" spans="1:15" x14ac:dyDescent="0.25">
      <c r="A80" s="1">
        <v>6</v>
      </c>
      <c r="B80" s="114" t="s">
        <v>81</v>
      </c>
      <c r="C80" s="182" t="s">
        <v>227</v>
      </c>
      <c r="D80" s="183" t="s">
        <v>227</v>
      </c>
      <c r="E80" s="182">
        <v>1.61</v>
      </c>
      <c r="F80" s="183" t="str">
        <f t="shared" si="10"/>
        <v>-</v>
      </c>
      <c r="G80" s="182">
        <v>2.284170718530524</v>
      </c>
      <c r="H80" s="183">
        <f t="shared" si="10"/>
        <v>0.6741707185305239</v>
      </c>
      <c r="I80" s="182">
        <v>1.4254278728606358</v>
      </c>
      <c r="J80" s="183">
        <f t="shared" si="10"/>
        <v>-0.85874284566988823</v>
      </c>
      <c r="K80" s="182">
        <v>1.6256983240223464</v>
      </c>
      <c r="L80" s="183">
        <f t="shared" si="11"/>
        <v>0.20027045116171061</v>
      </c>
      <c r="M80" s="182"/>
      <c r="N80" s="183"/>
    </row>
    <row r="81" spans="1:15" x14ac:dyDescent="0.25">
      <c r="A81" s="1">
        <v>7</v>
      </c>
      <c r="B81" s="114" t="s">
        <v>83</v>
      </c>
      <c r="C81" s="182" t="s">
        <v>227</v>
      </c>
      <c r="D81" s="183" t="s">
        <v>227</v>
      </c>
      <c r="E81" s="182">
        <v>1.8904761904761904</v>
      </c>
      <c r="F81" s="183" t="str">
        <f t="shared" si="10"/>
        <v>-</v>
      </c>
      <c r="G81" s="182">
        <v>1.6701816051552432</v>
      </c>
      <c r="H81" s="183">
        <f t="shared" si="10"/>
        <v>-0.22029458532094726</v>
      </c>
      <c r="I81" s="182">
        <v>1.6567411083540116</v>
      </c>
      <c r="J81" s="183">
        <f t="shared" si="10"/>
        <v>-1.3440496801231605E-2</v>
      </c>
      <c r="K81" s="182">
        <v>1.6503712871287128</v>
      </c>
      <c r="L81" s="183">
        <f t="shared" si="11"/>
        <v>-6.3698212252987219E-3</v>
      </c>
      <c r="M81" s="182"/>
      <c r="N81" s="183"/>
    </row>
    <row r="82" spans="1:15" x14ac:dyDescent="0.25">
      <c r="A82" s="1">
        <v>8</v>
      </c>
      <c r="B82" s="114" t="s">
        <v>85</v>
      </c>
      <c r="C82" s="182">
        <v>2.2756916996047432</v>
      </c>
      <c r="D82" s="183">
        <v>0.54027378018201322</v>
      </c>
      <c r="E82" s="182">
        <v>2.1489698890649764</v>
      </c>
      <c r="F82" s="183">
        <f t="shared" si="10"/>
        <v>-0.12672181053976672</v>
      </c>
      <c r="G82" s="182">
        <v>2.0297914597815292</v>
      </c>
      <c r="H82" s="183">
        <f t="shared" si="10"/>
        <v>-0.11917842928344724</v>
      </c>
      <c r="I82" s="182">
        <v>1.88047255038221</v>
      </c>
      <c r="J82" s="183">
        <f t="shared" si="10"/>
        <v>-0.14931890939931924</v>
      </c>
      <c r="K82" s="182">
        <v>6.2045454545454541</v>
      </c>
      <c r="L82" s="183">
        <f t="shared" si="11"/>
        <v>4.324072904163244</v>
      </c>
      <c r="M82" s="182"/>
      <c r="N82" s="183"/>
    </row>
    <row r="83" spans="1:15" x14ac:dyDescent="0.25">
      <c r="A83" s="1">
        <v>9</v>
      </c>
      <c r="B83" s="114" t="s">
        <v>87</v>
      </c>
      <c r="C83" s="182">
        <v>1.9263622974963182</v>
      </c>
      <c r="D83" s="183">
        <v>0.29314674979313793</v>
      </c>
      <c r="E83" s="182">
        <v>2.0593333333333335</v>
      </c>
      <c r="F83" s="183">
        <f t="shared" si="10"/>
        <v>0.13297103583701531</v>
      </c>
      <c r="G83" s="182">
        <v>1.6768038163387</v>
      </c>
      <c r="H83" s="183">
        <f t="shared" si="10"/>
        <v>-0.38252951699463345</v>
      </c>
      <c r="I83" s="182">
        <v>1.6394849785407726</v>
      </c>
      <c r="J83" s="183">
        <f t="shared" si="10"/>
        <v>-3.731883779792744E-2</v>
      </c>
      <c r="K83" s="182">
        <v>1.5297823596792668</v>
      </c>
      <c r="L83" s="183">
        <f t="shared" si="11"/>
        <v>-0.10970261886150579</v>
      </c>
      <c r="M83" s="182"/>
      <c r="N83" s="183"/>
    </row>
    <row r="84" spans="1:15" x14ac:dyDescent="0.25">
      <c r="A84" s="1">
        <v>10</v>
      </c>
      <c r="B84" s="114" t="s">
        <v>89</v>
      </c>
      <c r="C84" s="182">
        <v>1.5635062611806798</v>
      </c>
      <c r="D84" s="183">
        <v>-0.27092685219664481</v>
      </c>
      <c r="E84" s="182">
        <v>1.8203842940685047</v>
      </c>
      <c r="F84" s="183">
        <f t="shared" si="10"/>
        <v>0.25687803288782485</v>
      </c>
      <c r="G84" s="182">
        <v>1.8330078125</v>
      </c>
      <c r="H84" s="183">
        <f t="shared" si="10"/>
        <v>1.262351843149534E-2</v>
      </c>
      <c r="I84" s="182">
        <v>1.5839636913767019</v>
      </c>
      <c r="J84" s="183">
        <f t="shared" si="10"/>
        <v>-0.2490441211232981</v>
      </c>
      <c r="K84" s="182">
        <v>1.3544041450777202</v>
      </c>
      <c r="L84" s="183">
        <f t="shared" si="11"/>
        <v>-0.22955954629898168</v>
      </c>
      <c r="M84" s="182"/>
      <c r="N84" s="183"/>
    </row>
    <row r="85" spans="1:15" x14ac:dyDescent="0.25">
      <c r="A85" s="1">
        <v>11</v>
      </c>
      <c r="B85" s="114" t="s">
        <v>91</v>
      </c>
      <c r="C85" s="182">
        <v>1.7890625</v>
      </c>
      <c r="D85" s="183">
        <v>0.13406249999999997</v>
      </c>
      <c r="E85" s="182">
        <v>1.7678843226788432</v>
      </c>
      <c r="F85" s="183">
        <f t="shared" si="10"/>
        <v>-2.1178177321156788E-2</v>
      </c>
      <c r="G85" s="182">
        <v>1.6467948717948717</v>
      </c>
      <c r="H85" s="183">
        <f t="shared" si="10"/>
        <v>-0.12108945088397149</v>
      </c>
      <c r="I85" s="182">
        <v>1.6020864381520119</v>
      </c>
      <c r="J85" s="183">
        <f t="shared" si="10"/>
        <v>-4.4708433642859813E-2</v>
      </c>
      <c r="K85" s="182">
        <v>2.5137096774193548</v>
      </c>
      <c r="L85" s="183">
        <f t="shared" si="11"/>
        <v>0.9116232392673429</v>
      </c>
      <c r="M85" s="182"/>
      <c r="N85" s="183"/>
    </row>
    <row r="86" spans="1:15" x14ac:dyDescent="0.25">
      <c r="A86" s="1">
        <v>12</v>
      </c>
      <c r="B86" s="114" t="s">
        <v>93</v>
      </c>
      <c r="C86" s="182">
        <v>2.3346354166666665</v>
      </c>
      <c r="D86" s="183">
        <v>0.19240100931677029</v>
      </c>
      <c r="E86" s="182">
        <v>1.6856368563685638</v>
      </c>
      <c r="F86" s="183">
        <f t="shared" si="10"/>
        <v>-0.64899856029810277</v>
      </c>
      <c r="G86" s="182">
        <v>1.653252480705623</v>
      </c>
      <c r="H86" s="183">
        <f t="shared" si="10"/>
        <v>-3.2384375662940723E-2</v>
      </c>
      <c r="I86" s="182">
        <v>1.6542783059636992</v>
      </c>
      <c r="J86" s="183">
        <f t="shared" si="10"/>
        <v>1.0258252580761518E-3</v>
      </c>
      <c r="K86" s="182">
        <v>1.7510204081632652</v>
      </c>
      <c r="L86" s="183">
        <f t="shared" si="11"/>
        <v>9.6742102199566027E-2</v>
      </c>
      <c r="M86" s="182"/>
      <c r="N86" s="183"/>
    </row>
    <row r="87" spans="1:15" ht="15.75" x14ac:dyDescent="0.25">
      <c r="B87" s="117" t="s">
        <v>30</v>
      </c>
      <c r="C87" s="184">
        <v>1.7905343159834177</v>
      </c>
      <c r="D87" s="185">
        <v>6.7410001254654572E-2</v>
      </c>
      <c r="E87" s="184">
        <v>1.8213798745568586</v>
      </c>
      <c r="F87" s="185">
        <f t="shared" si="10"/>
        <v>3.0845558573440846E-2</v>
      </c>
      <c r="G87" s="184">
        <v>1.8557308613174535</v>
      </c>
      <c r="H87" s="185">
        <f t="shared" si="10"/>
        <v>3.4350986760594893E-2</v>
      </c>
      <c r="I87" s="184">
        <v>1.6305721889554226</v>
      </c>
      <c r="J87" s="185">
        <f t="shared" si="10"/>
        <v>-0.22515867236203091</v>
      </c>
      <c r="K87" s="184">
        <v>1.8225141028879346</v>
      </c>
      <c r="L87" s="185">
        <f t="shared" si="11"/>
        <v>0.19194191393251203</v>
      </c>
      <c r="M87" s="184">
        <v>1.5177777777777777</v>
      </c>
      <c r="N87" s="185">
        <v>-0.14205828779599283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4" t="s">
        <v>286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1" t="s">
        <v>106</v>
      </c>
      <c r="C94" s="286" t="s">
        <v>107</v>
      </c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</row>
    <row r="95" spans="1:15" ht="22.5" thickTop="1" thickBot="1" x14ac:dyDescent="0.3">
      <c r="B95" s="109"/>
      <c r="C95" s="288">
        <v>2020</v>
      </c>
      <c r="D95" s="289"/>
      <c r="E95" s="290">
        <v>2021</v>
      </c>
      <c r="F95" s="289"/>
      <c r="G95" s="290">
        <v>2022</v>
      </c>
      <c r="H95" s="289"/>
      <c r="I95" s="290">
        <v>2023</v>
      </c>
      <c r="J95" s="289"/>
      <c r="K95" s="290">
        <v>2024</v>
      </c>
      <c r="L95" s="289"/>
      <c r="M95" s="290">
        <v>2025</v>
      </c>
      <c r="N95" s="291"/>
    </row>
    <row r="96" spans="1:15" ht="16.5" thickTop="1" thickBot="1" x14ac:dyDescent="0.3">
      <c r="B96" s="85"/>
      <c r="C96" s="111" t="s">
        <v>69</v>
      </c>
      <c r="D96" s="112" t="str">
        <f>CONCATENATE("dif ",RIGHT(C95,2),"/",RIGHT(C95-1,2))</f>
        <v>dif 20/19</v>
      </c>
      <c r="E96" s="113" t="s">
        <v>69</v>
      </c>
      <c r="F96" s="112" t="str">
        <f>CONCATENATE("dif ",RIGHT(E95,2),"/",RIGHT(C95,2))</f>
        <v>dif 21/20</v>
      </c>
      <c r="G96" s="113" t="s">
        <v>69</v>
      </c>
      <c r="H96" s="112" t="str">
        <f>CONCATENATE("dif ",RIGHT(G95,2),"/",RIGHT(E95,2))</f>
        <v>dif 22/21</v>
      </c>
      <c r="I96" s="113" t="s">
        <v>69</v>
      </c>
      <c r="J96" s="112" t="str">
        <f>CONCATENATE("dif ",RIGHT(I95,2),"/",RIGHT(G95,2))</f>
        <v>dif 23/22</v>
      </c>
      <c r="K96" s="113" t="s">
        <v>69</v>
      </c>
      <c r="L96" s="112" t="str">
        <f>CONCATENATE("dif ",RIGHT(K95,2),"/",RIGHT(I95,2))</f>
        <v>dif 24/23</v>
      </c>
      <c r="M96" s="113" t="s">
        <v>69</v>
      </c>
      <c r="N96" s="112" t="str">
        <f>CONCATENATE("dif ",RIGHT(M95,2),"/",RIGHT(K95,2))</f>
        <v>dif 25/24</v>
      </c>
    </row>
    <row r="97" spans="2:14" x14ac:dyDescent="0.25">
      <c r="B97" s="114" t="s">
        <v>71</v>
      </c>
      <c r="C97" s="182">
        <v>3.6379794200187092</v>
      </c>
      <c r="D97" s="183">
        <v>6.1151970988376103E-2</v>
      </c>
      <c r="E97" s="182">
        <v>2.9219858156028371</v>
      </c>
      <c r="F97" s="183">
        <f t="shared" ref="F97:J99" si="12">IFERROR(E97-C97,"-")</f>
        <v>-0.71599360441587212</v>
      </c>
      <c r="G97" s="182">
        <v>3.7166476624857467</v>
      </c>
      <c r="H97" s="183">
        <f t="shared" si="12"/>
        <v>0.79466184688290964</v>
      </c>
      <c r="I97" s="182">
        <v>3.7108177172061327</v>
      </c>
      <c r="J97" s="183">
        <f t="shared" si="12"/>
        <v>-5.8299452796140017E-3</v>
      </c>
      <c r="K97" s="182">
        <v>3.5365131578947366</v>
      </c>
      <c r="L97" s="183">
        <f t="shared" ref="L97:L99" si="13">IFERROR(K97-I97,"-")</f>
        <v>-0.1743045593113961</v>
      </c>
      <c r="M97" s="182">
        <v>3.5494546822113575</v>
      </c>
      <c r="N97" s="183">
        <f t="shared" ref="N97:N99" si="14">IFERROR(M97-K97,"-")</f>
        <v>1.2941524316620878E-2</v>
      </c>
    </row>
    <row r="98" spans="2:14" x14ac:dyDescent="0.25">
      <c r="B98" s="114" t="s">
        <v>73</v>
      </c>
      <c r="C98" s="182">
        <v>3.9038294168842471</v>
      </c>
      <c r="D98" s="183">
        <v>-7.1833658099516029E-3</v>
      </c>
      <c r="E98" s="182">
        <v>3.0238907849829353</v>
      </c>
      <c r="F98" s="183">
        <f t="shared" si="12"/>
        <v>-0.87993863190131183</v>
      </c>
      <c r="G98" s="182">
        <v>3.5904365904365902</v>
      </c>
      <c r="H98" s="183">
        <f t="shared" si="12"/>
        <v>0.56654580545365496</v>
      </c>
      <c r="I98" s="182">
        <v>3.9253112033195019</v>
      </c>
      <c r="J98" s="183">
        <f t="shared" si="12"/>
        <v>0.33487461288291165</v>
      </c>
      <c r="K98" s="182">
        <v>3.8524279210925645</v>
      </c>
      <c r="L98" s="183">
        <f t="shared" si="13"/>
        <v>-7.2883282226937407E-2</v>
      </c>
      <c r="M98" s="182"/>
      <c r="N98" s="183"/>
    </row>
    <row r="99" spans="2:14" x14ac:dyDescent="0.25">
      <c r="B99" s="114" t="s">
        <v>75</v>
      </c>
      <c r="C99" s="182">
        <v>4.0879629629629628</v>
      </c>
      <c r="D99" s="183">
        <v>0.25455293074943297</v>
      </c>
      <c r="E99" s="182">
        <v>2.6923913043478263</v>
      </c>
      <c r="F99" s="183">
        <f t="shared" si="12"/>
        <v>-1.3955716586151365</v>
      </c>
      <c r="G99" s="182">
        <v>3.5244789142026174</v>
      </c>
      <c r="H99" s="183">
        <f t="shared" si="12"/>
        <v>0.83208760985479113</v>
      </c>
      <c r="I99" s="182">
        <v>4.0907059874888292</v>
      </c>
      <c r="J99" s="183">
        <f t="shared" si="12"/>
        <v>0.5662270732862118</v>
      </c>
      <c r="K99" s="182">
        <v>3.9743690851735014</v>
      </c>
      <c r="L99" s="183">
        <f t="shared" si="13"/>
        <v>-0.11633690231532778</v>
      </c>
      <c r="M99" s="182"/>
      <c r="N99" s="183"/>
    </row>
    <row r="100" spans="2:14" x14ac:dyDescent="0.25">
      <c r="B100" s="114" t="s">
        <v>77</v>
      </c>
      <c r="C100" s="182" t="s">
        <v>227</v>
      </c>
      <c r="D100" s="183" t="s">
        <v>227</v>
      </c>
      <c r="E100" s="182">
        <v>2.7583643122676582</v>
      </c>
      <c r="F100" s="183" t="str">
        <f>IFERROR(E100-C100,"-")</f>
        <v>-</v>
      </c>
      <c r="G100" s="182">
        <v>4.3264177040110647</v>
      </c>
      <c r="H100" s="183">
        <f>IFERROR(G100-E100,"-")</f>
        <v>1.5680533917434065</v>
      </c>
      <c r="I100" s="182">
        <v>3.9248029108550635</v>
      </c>
      <c r="J100" s="183">
        <f>IFERROR(I100-G100,"-")</f>
        <v>-0.40161479315600124</v>
      </c>
      <c r="K100" s="182">
        <v>4.209223847019123</v>
      </c>
      <c r="L100" s="183">
        <f>IFERROR(K100-I100,"-")</f>
        <v>0.2844209361640595</v>
      </c>
      <c r="M100" s="182"/>
      <c r="N100" s="183"/>
    </row>
    <row r="101" spans="2:14" x14ac:dyDescent="0.25">
      <c r="B101" s="114" t="s">
        <v>79</v>
      </c>
      <c r="C101" s="182" t="s">
        <v>227</v>
      </c>
      <c r="D101" s="183" t="s">
        <v>227</v>
      </c>
      <c r="E101" s="182">
        <v>2.6357758620689653</v>
      </c>
      <c r="F101" s="183" t="str">
        <f t="shared" ref="F101:J109" si="15">IFERROR(E101-C101,"-")</f>
        <v>-</v>
      </c>
      <c r="G101" s="182">
        <v>4.19207579672696</v>
      </c>
      <c r="H101" s="183">
        <f t="shared" si="15"/>
        <v>1.5562999346579947</v>
      </c>
      <c r="I101" s="182">
        <v>3.8344733242134064</v>
      </c>
      <c r="J101" s="183">
        <f t="shared" si="15"/>
        <v>-0.35760247251355359</v>
      </c>
      <c r="K101" s="182">
        <v>4.2610619469026547</v>
      </c>
      <c r="L101" s="183">
        <f t="shared" ref="L101:L109" si="16">IFERROR(K101-I101,"-")</f>
        <v>0.42658862268924835</v>
      </c>
      <c r="M101" s="182"/>
      <c r="N101" s="183"/>
    </row>
    <row r="102" spans="2:14" x14ac:dyDescent="0.25">
      <c r="B102" s="114" t="s">
        <v>81</v>
      </c>
      <c r="C102" s="182" t="s">
        <v>227</v>
      </c>
      <c r="D102" s="183" t="s">
        <v>227</v>
      </c>
      <c r="E102" s="182">
        <v>3.8652849740932642</v>
      </c>
      <c r="F102" s="183" t="str">
        <f t="shared" si="15"/>
        <v>-</v>
      </c>
      <c r="G102" s="182">
        <v>3.5351063829787233</v>
      </c>
      <c r="H102" s="183">
        <f t="shared" si="15"/>
        <v>-0.33017859111454095</v>
      </c>
      <c r="I102" s="182">
        <v>4.2664437012263097</v>
      </c>
      <c r="J102" s="183">
        <f t="shared" si="15"/>
        <v>0.73133731824758641</v>
      </c>
      <c r="K102" s="182">
        <v>4.1506276150627617</v>
      </c>
      <c r="L102" s="183">
        <f t="shared" si="16"/>
        <v>-0.11581608616354799</v>
      </c>
      <c r="M102" s="182"/>
      <c r="N102" s="183"/>
    </row>
    <row r="103" spans="2:14" x14ac:dyDescent="0.25">
      <c r="B103" s="114" t="s">
        <v>83</v>
      </c>
      <c r="C103" s="182" t="s">
        <v>227</v>
      </c>
      <c r="D103" s="183" t="s">
        <v>227</v>
      </c>
      <c r="E103" s="182">
        <v>3.1094527363184081</v>
      </c>
      <c r="F103" s="183" t="str">
        <f t="shared" si="15"/>
        <v>-</v>
      </c>
      <c r="G103" s="182">
        <v>4.0482051282051286</v>
      </c>
      <c r="H103" s="183">
        <f t="shared" si="15"/>
        <v>0.93875239188672044</v>
      </c>
      <c r="I103" s="182">
        <v>2.8474870017331022</v>
      </c>
      <c r="J103" s="183">
        <f t="shared" si="15"/>
        <v>-1.2007181264720264</v>
      </c>
      <c r="K103" s="182">
        <v>2.9659685863874348</v>
      </c>
      <c r="L103" s="183">
        <f t="shared" si="16"/>
        <v>0.11848158465433256</v>
      </c>
      <c r="M103" s="182"/>
      <c r="N103" s="183"/>
    </row>
    <row r="104" spans="2:14" x14ac:dyDescent="0.25">
      <c r="B104" s="114" t="s">
        <v>85</v>
      </c>
      <c r="C104" s="182">
        <v>2.9937694704049846</v>
      </c>
      <c r="D104" s="183">
        <v>0.49028514984749316</v>
      </c>
      <c r="E104" s="182">
        <v>3.701880035810206</v>
      </c>
      <c r="F104" s="183">
        <f t="shared" si="15"/>
        <v>0.70811056540522133</v>
      </c>
      <c r="G104" s="182">
        <v>3.1591928251121075</v>
      </c>
      <c r="H104" s="183">
        <f t="shared" si="15"/>
        <v>-0.54268721069809844</v>
      </c>
      <c r="I104" s="182">
        <v>3.7085624509033779</v>
      </c>
      <c r="J104" s="183">
        <f t="shared" si="15"/>
        <v>0.54936962579127036</v>
      </c>
      <c r="K104" s="182">
        <v>3.8645215918712954</v>
      </c>
      <c r="L104" s="183">
        <f t="shared" si="16"/>
        <v>0.15595914096791752</v>
      </c>
      <c r="M104" s="182"/>
      <c r="N104" s="183"/>
    </row>
    <row r="105" spans="2:14" x14ac:dyDescent="0.25">
      <c r="B105" s="114" t="s">
        <v>87</v>
      </c>
      <c r="C105" s="182">
        <v>2.1490683229813663</v>
      </c>
      <c r="D105" s="183">
        <v>-0.57369432293303069</v>
      </c>
      <c r="E105" s="182">
        <v>3.7703703703703701</v>
      </c>
      <c r="F105" s="183">
        <f t="shared" si="15"/>
        <v>1.6213020473890039</v>
      </c>
      <c r="G105" s="182">
        <v>3.9607109448082318</v>
      </c>
      <c r="H105" s="183">
        <f t="shared" si="15"/>
        <v>0.19034057443786168</v>
      </c>
      <c r="I105" s="182">
        <v>3.6751536435469712</v>
      </c>
      <c r="J105" s="183">
        <f t="shared" si="15"/>
        <v>-0.28555730126126067</v>
      </c>
      <c r="K105" s="182">
        <v>3.9577889447236183</v>
      </c>
      <c r="L105" s="183">
        <f t="shared" si="16"/>
        <v>0.28263530117664715</v>
      </c>
      <c r="M105" s="182"/>
      <c r="N105" s="183"/>
    </row>
    <row r="106" spans="2:14" x14ac:dyDescent="0.25">
      <c r="B106" s="114" t="s">
        <v>89</v>
      </c>
      <c r="C106" s="182">
        <v>1.9975786924939467</v>
      </c>
      <c r="D106" s="183">
        <v>-1.0590250810909592</v>
      </c>
      <c r="E106" s="182">
        <v>4.9449321628092582</v>
      </c>
      <c r="F106" s="183">
        <f t="shared" si="15"/>
        <v>2.9473534703153117</v>
      </c>
      <c r="G106" s="182">
        <v>4.0375741595253789</v>
      </c>
      <c r="H106" s="183">
        <f t="shared" si="15"/>
        <v>-0.90735800328387928</v>
      </c>
      <c r="I106" s="182">
        <v>3.5069008782936009</v>
      </c>
      <c r="J106" s="183">
        <f t="shared" si="15"/>
        <v>-0.53067328123177804</v>
      </c>
      <c r="K106" s="182">
        <v>3.6727376209447922</v>
      </c>
      <c r="L106" s="183">
        <f t="shared" si="16"/>
        <v>0.1658367426511913</v>
      </c>
      <c r="M106" s="182"/>
      <c r="N106" s="183"/>
    </row>
    <row r="107" spans="2:14" x14ac:dyDescent="0.25">
      <c r="B107" s="114" t="s">
        <v>91</v>
      </c>
      <c r="C107" s="182">
        <v>2.193293885601578</v>
      </c>
      <c r="D107" s="183">
        <v>-1.1308167863351808</v>
      </c>
      <c r="E107" s="182">
        <v>4.0615735461801599</v>
      </c>
      <c r="F107" s="183">
        <f t="shared" si="15"/>
        <v>1.8682796605785819</v>
      </c>
      <c r="G107" s="182">
        <v>4.2419738406658736</v>
      </c>
      <c r="H107" s="183">
        <f t="shared" si="15"/>
        <v>0.18040029448571371</v>
      </c>
      <c r="I107" s="182">
        <v>3.4946193702670385</v>
      </c>
      <c r="J107" s="183">
        <f t="shared" si="15"/>
        <v>-0.74735447039883507</v>
      </c>
      <c r="K107" s="182">
        <v>3.501834862385321</v>
      </c>
      <c r="L107" s="183">
        <f t="shared" si="16"/>
        <v>7.2154921182825404E-3</v>
      </c>
      <c r="M107" s="182"/>
      <c r="N107" s="183"/>
    </row>
    <row r="108" spans="2:14" x14ac:dyDescent="0.25">
      <c r="B108" s="114" t="s">
        <v>93</v>
      </c>
      <c r="C108" s="182">
        <v>2.4045801526717558</v>
      </c>
      <c r="D108" s="183">
        <v>-1.0129715521912961</v>
      </c>
      <c r="E108" s="182">
        <v>3.4735849056603771</v>
      </c>
      <c r="F108" s="183">
        <f t="shared" si="15"/>
        <v>1.0690047529886213</v>
      </c>
      <c r="G108" s="182">
        <v>3.3171001660210293</v>
      </c>
      <c r="H108" s="183">
        <f t="shared" si="15"/>
        <v>-0.15648473963934784</v>
      </c>
      <c r="I108" s="182">
        <v>3.5267099350973541</v>
      </c>
      <c r="J108" s="183">
        <f t="shared" si="15"/>
        <v>0.20960976907632478</v>
      </c>
      <c r="K108" s="182">
        <v>3.5074775672981056</v>
      </c>
      <c r="L108" s="183">
        <f t="shared" si="16"/>
        <v>-1.9232367799248529E-2</v>
      </c>
      <c r="M108" s="182"/>
      <c r="N108" s="183"/>
    </row>
    <row r="109" spans="2:14" ht="15.75" x14ac:dyDescent="0.25">
      <c r="B109" s="117" t="s">
        <v>30</v>
      </c>
      <c r="C109" s="184">
        <v>3.3236155159795073</v>
      </c>
      <c r="D109" s="185">
        <v>-4.349872101964003E-2</v>
      </c>
      <c r="E109" s="184">
        <v>3.5296277322404372</v>
      </c>
      <c r="F109" s="185">
        <f t="shared" si="15"/>
        <v>0.20601221626092991</v>
      </c>
      <c r="G109" s="184">
        <v>3.7794749943426114</v>
      </c>
      <c r="H109" s="185">
        <f t="shared" si="15"/>
        <v>0.24984726210217412</v>
      </c>
      <c r="I109" s="184">
        <v>3.714313677514069</v>
      </c>
      <c r="J109" s="185">
        <f t="shared" si="15"/>
        <v>-6.5161316828542315E-2</v>
      </c>
      <c r="K109" s="184">
        <v>3.7668196782120833</v>
      </c>
      <c r="L109" s="185">
        <f t="shared" si="16"/>
        <v>5.2506000698014255E-2</v>
      </c>
      <c r="M109" s="184">
        <v>3.5494546822113575</v>
      </c>
      <c r="N109" s="185">
        <v>1.2941524316620878E-2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64" t="s">
        <v>287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1" t="str">
        <f>C116</f>
        <v>Reino Unido</v>
      </c>
      <c r="C116" s="286" t="s">
        <v>110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</row>
    <row r="117" spans="1:15" ht="22.5" thickTop="1" thickBot="1" x14ac:dyDescent="0.3">
      <c r="B117" s="109"/>
      <c r="C117" s="288">
        <v>2020</v>
      </c>
      <c r="D117" s="289"/>
      <c r="E117" s="290">
        <v>2021</v>
      </c>
      <c r="F117" s="289"/>
      <c r="G117" s="290">
        <v>2022</v>
      </c>
      <c r="H117" s="289"/>
      <c r="I117" s="290">
        <v>2023</v>
      </c>
      <c r="J117" s="289"/>
      <c r="K117" s="290">
        <v>2024</v>
      </c>
      <c r="L117" s="289"/>
      <c r="M117" s="290">
        <v>2025</v>
      </c>
      <c r="N117" s="291"/>
    </row>
    <row r="118" spans="1:15" ht="16.5" thickTop="1" thickBot="1" x14ac:dyDescent="0.3">
      <c r="B118" s="85"/>
      <c r="C118" s="111" t="s">
        <v>69</v>
      </c>
      <c r="D118" s="112" t="str">
        <f>CONCATENATE("dif ",RIGHT(C117,2),"/",RIGHT(C117-1,2))</f>
        <v>dif 20/19</v>
      </c>
      <c r="E118" s="113" t="s">
        <v>69</v>
      </c>
      <c r="F118" s="112" t="str">
        <f>CONCATENATE("dif ",RIGHT(E117,2),"/",RIGHT(C117,2))</f>
        <v>dif 21/20</v>
      </c>
      <c r="G118" s="113" t="s">
        <v>69</v>
      </c>
      <c r="H118" s="112" t="str">
        <f>CONCATENATE("dif ",RIGHT(G117,2),"/",RIGHT(E117,2))</f>
        <v>dif 22/21</v>
      </c>
      <c r="I118" s="113" t="s">
        <v>69</v>
      </c>
      <c r="J118" s="112" t="str">
        <f>CONCATENATE("dif ",RIGHT(I117,2),"/",RIGHT(G117,2))</f>
        <v>dif 23/22</v>
      </c>
      <c r="K118" s="113" t="s">
        <v>69</v>
      </c>
      <c r="L118" s="112" t="str">
        <f>CONCATENATE("dif ",RIGHT(K117,2),"/",RIGHT(I117,2))</f>
        <v>dif 24/23</v>
      </c>
      <c r="M118" s="113" t="s">
        <v>69</v>
      </c>
      <c r="N118" s="112" t="str">
        <f>CONCATENATE("dif ",RIGHT(M117,2),"/",RIGHT(K117,2))</f>
        <v>dif 25/24</v>
      </c>
    </row>
    <row r="119" spans="1:15" x14ac:dyDescent="0.25">
      <c r="B119" s="114" t="s">
        <v>71</v>
      </c>
      <c r="C119" s="182">
        <v>4.0140056022408963</v>
      </c>
      <c r="D119" s="183">
        <v>-3.0637254901960453E-2</v>
      </c>
      <c r="E119" s="182">
        <v>1.6666666666666667</v>
      </c>
      <c r="F119" s="183">
        <f t="shared" ref="F119:J121" si="17">IFERROR(E119-C119,"-")</f>
        <v>-2.3473389355742293</v>
      </c>
      <c r="G119" s="182">
        <v>3.9061371841155235</v>
      </c>
      <c r="H119" s="183">
        <f t="shared" si="17"/>
        <v>2.2394705174488569</v>
      </c>
      <c r="I119" s="182">
        <v>4.534391534391534</v>
      </c>
      <c r="J119" s="183">
        <f t="shared" si="17"/>
        <v>0.62825435027601051</v>
      </c>
      <c r="K119" s="182">
        <v>3.3109619686800893</v>
      </c>
      <c r="L119" s="183">
        <f t="shared" ref="L119:L121" si="18">IFERROR(K119-I119,"-")</f>
        <v>-1.2234295657114447</v>
      </c>
      <c r="M119" s="182">
        <v>3.440203562340967</v>
      </c>
      <c r="N119" s="183">
        <f t="shared" ref="N119:N121" si="19">IFERROR(M119-K119,"-")</f>
        <v>0.12924159366087773</v>
      </c>
    </row>
    <row r="120" spans="1:15" x14ac:dyDescent="0.25">
      <c r="B120" s="114" t="s">
        <v>73</v>
      </c>
      <c r="C120" s="182">
        <v>4.5580952380952384</v>
      </c>
      <c r="D120" s="183">
        <v>0.33558214909000306</v>
      </c>
      <c r="E120" s="182">
        <v>1.8</v>
      </c>
      <c r="F120" s="183">
        <f t="shared" si="17"/>
        <v>-2.7580952380952386</v>
      </c>
      <c r="G120" s="182">
        <v>3.7969696969696969</v>
      </c>
      <c r="H120" s="183">
        <f t="shared" si="17"/>
        <v>1.9969696969696968</v>
      </c>
      <c r="I120" s="182">
        <v>4.2433090024330902</v>
      </c>
      <c r="J120" s="183">
        <f t="shared" si="17"/>
        <v>0.44633930546339329</v>
      </c>
      <c r="K120" s="182">
        <v>4.3813559322033901</v>
      </c>
      <c r="L120" s="183">
        <f t="shared" si="18"/>
        <v>0.13804692977029998</v>
      </c>
      <c r="M120" s="182"/>
      <c r="N120" s="183"/>
    </row>
    <row r="121" spans="1:15" x14ac:dyDescent="0.25">
      <c r="B121" s="114" t="s">
        <v>75</v>
      </c>
      <c r="C121" s="182">
        <v>5.4910714285714288</v>
      </c>
      <c r="D121" s="183">
        <v>1.7039092664092665</v>
      </c>
      <c r="E121" s="182">
        <v>1.2571428571428571</v>
      </c>
      <c r="F121" s="183">
        <f t="shared" si="17"/>
        <v>-4.2339285714285717</v>
      </c>
      <c r="G121" s="182">
        <v>3.5324675324675323</v>
      </c>
      <c r="H121" s="183">
        <f t="shared" si="17"/>
        <v>2.2753246753246752</v>
      </c>
      <c r="I121" s="182">
        <v>4.5290697674418601</v>
      </c>
      <c r="J121" s="183">
        <f t="shared" si="17"/>
        <v>0.99660223497432776</v>
      </c>
      <c r="K121" s="182">
        <v>4.2471910112359552</v>
      </c>
      <c r="L121" s="183">
        <f t="shared" si="18"/>
        <v>-0.28187875620590486</v>
      </c>
      <c r="M121" s="182"/>
      <c r="N121" s="183"/>
    </row>
    <row r="122" spans="1:15" x14ac:dyDescent="0.25">
      <c r="B122" s="114" t="s">
        <v>77</v>
      </c>
      <c r="C122" s="182" t="s">
        <v>227</v>
      </c>
      <c r="D122" s="183" t="s">
        <v>227</v>
      </c>
      <c r="E122" s="182">
        <v>3.2352941176470589</v>
      </c>
      <c r="F122" s="183" t="str">
        <f>IFERROR(E122-C122,"-")</f>
        <v>-</v>
      </c>
      <c r="G122" s="182">
        <v>4.1937984496124034</v>
      </c>
      <c r="H122" s="183">
        <f>IFERROR(G122-E122,"-")</f>
        <v>0.95850433196534457</v>
      </c>
      <c r="I122" s="182">
        <v>4.4000000000000004</v>
      </c>
      <c r="J122" s="183">
        <f>IFERROR(I122-G122,"-")</f>
        <v>0.20620155038759691</v>
      </c>
      <c r="K122" s="182">
        <v>5.560483870967742</v>
      </c>
      <c r="L122" s="183">
        <f>IFERROR(K122-I122,"-")</f>
        <v>1.1604838709677416</v>
      </c>
      <c r="M122" s="182"/>
      <c r="N122" s="183"/>
    </row>
    <row r="123" spans="1:15" x14ac:dyDescent="0.25">
      <c r="B123" s="114" t="s">
        <v>79</v>
      </c>
      <c r="C123" s="182" t="s">
        <v>227</v>
      </c>
      <c r="D123" s="183" t="s">
        <v>227</v>
      </c>
      <c r="E123" s="182">
        <v>2.3157894736842106</v>
      </c>
      <c r="F123" s="183" t="str">
        <f t="shared" ref="F123:J131" si="20">IFERROR(E123-C123,"-")</f>
        <v>-</v>
      </c>
      <c r="G123" s="182">
        <v>3.6643356643356642</v>
      </c>
      <c r="H123" s="183">
        <f t="shared" si="20"/>
        <v>1.3485461906514535</v>
      </c>
      <c r="I123" s="182">
        <v>3.6912751677852347</v>
      </c>
      <c r="J123" s="183">
        <f t="shared" si="20"/>
        <v>2.6939503449570523E-2</v>
      </c>
      <c r="K123" s="182">
        <v>5.503759398496241</v>
      </c>
      <c r="L123" s="183">
        <f t="shared" ref="L123:L131" si="21">IFERROR(K123-I123,"-")</f>
        <v>1.8124842307110063</v>
      </c>
      <c r="M123" s="182"/>
      <c r="N123" s="183"/>
    </row>
    <row r="124" spans="1:15" x14ac:dyDescent="0.25">
      <c r="B124" s="114" t="s">
        <v>81</v>
      </c>
      <c r="C124" s="182" t="s">
        <v>227</v>
      </c>
      <c r="D124" s="183" t="s">
        <v>227</v>
      </c>
      <c r="E124" s="182">
        <v>4.84</v>
      </c>
      <c r="F124" s="183" t="str">
        <f t="shared" si="20"/>
        <v>-</v>
      </c>
      <c r="G124" s="182">
        <v>4.416666666666667</v>
      </c>
      <c r="H124" s="183">
        <f t="shared" si="20"/>
        <v>-0.4233333333333329</v>
      </c>
      <c r="I124" s="182">
        <v>4.112903225806452</v>
      </c>
      <c r="J124" s="183">
        <f t="shared" si="20"/>
        <v>-0.30376344086021501</v>
      </c>
      <c r="K124" s="182">
        <v>4.71</v>
      </c>
      <c r="L124" s="183">
        <f t="shared" si="21"/>
        <v>0.59709677419354801</v>
      </c>
      <c r="M124" s="182"/>
      <c r="N124" s="183"/>
    </row>
    <row r="125" spans="1:15" x14ac:dyDescent="0.25">
      <c r="B125" s="114" t="s">
        <v>83</v>
      </c>
      <c r="C125" s="182" t="s">
        <v>227</v>
      </c>
      <c r="D125" s="183" t="s">
        <v>227</v>
      </c>
      <c r="E125" s="182">
        <v>3.7551020408163267</v>
      </c>
      <c r="F125" s="183" t="str">
        <f t="shared" si="20"/>
        <v>-</v>
      </c>
      <c r="G125" s="182">
        <v>5.5609756097560972</v>
      </c>
      <c r="H125" s="183">
        <f t="shared" si="20"/>
        <v>1.8058735689397705</v>
      </c>
      <c r="I125" s="182">
        <v>2.7749999999999999</v>
      </c>
      <c r="J125" s="183">
        <f t="shared" si="20"/>
        <v>-2.7859756097560973</v>
      </c>
      <c r="K125" s="182">
        <v>2.5705128205128207</v>
      </c>
      <c r="L125" s="183">
        <f t="shared" si="21"/>
        <v>-0.2044871794871792</v>
      </c>
      <c r="M125" s="182"/>
      <c r="N125" s="183"/>
    </row>
    <row r="126" spans="1:15" x14ac:dyDescent="0.25">
      <c r="B126" s="114" t="s">
        <v>85</v>
      </c>
      <c r="C126" s="182">
        <v>2.75</v>
      </c>
      <c r="D126" s="183">
        <v>0.15697674418604635</v>
      </c>
      <c r="E126" s="182">
        <v>5.2531645569620249</v>
      </c>
      <c r="F126" s="183">
        <f t="shared" si="20"/>
        <v>2.5031645569620249</v>
      </c>
      <c r="G126" s="182">
        <v>4.4220183486238529</v>
      </c>
      <c r="H126" s="183">
        <f t="shared" si="20"/>
        <v>-0.83114620833817199</v>
      </c>
      <c r="I126" s="182">
        <v>3.7320261437908497</v>
      </c>
      <c r="J126" s="183">
        <f t="shared" si="20"/>
        <v>-0.68999220483300316</v>
      </c>
      <c r="K126" s="182">
        <v>4.6885245901639347</v>
      </c>
      <c r="L126" s="183">
        <f t="shared" si="21"/>
        <v>0.95649844637308501</v>
      </c>
      <c r="M126" s="182"/>
      <c r="N126" s="183"/>
    </row>
    <row r="127" spans="1:15" x14ac:dyDescent="0.25">
      <c r="B127" s="114" t="s">
        <v>87</v>
      </c>
      <c r="C127" s="182">
        <v>1.75</v>
      </c>
      <c r="D127" s="183">
        <v>-0.86702127659574479</v>
      </c>
      <c r="E127" s="182">
        <v>3.7397260273972601</v>
      </c>
      <c r="F127" s="183">
        <f t="shared" si="20"/>
        <v>1.9897260273972601</v>
      </c>
      <c r="G127" s="182">
        <v>4.4294478527607364</v>
      </c>
      <c r="H127" s="183">
        <f t="shared" si="20"/>
        <v>0.68972182536347626</v>
      </c>
      <c r="I127" s="182">
        <v>4.6111111111111107</v>
      </c>
      <c r="J127" s="183">
        <f t="shared" si="20"/>
        <v>0.18166325835037433</v>
      </c>
      <c r="K127" s="182">
        <v>4.2195121951219514</v>
      </c>
      <c r="L127" s="183">
        <f t="shared" si="21"/>
        <v>-0.3915989159891593</v>
      </c>
      <c r="M127" s="182"/>
      <c r="N127" s="183"/>
    </row>
    <row r="128" spans="1:15" x14ac:dyDescent="0.25">
      <c r="A128" s="120"/>
      <c r="B128" s="114" t="s">
        <v>89</v>
      </c>
      <c r="C128" s="182">
        <v>1.8</v>
      </c>
      <c r="D128" s="183">
        <v>-0.38181818181818161</v>
      </c>
      <c r="E128" s="182">
        <v>4.6441717791411046</v>
      </c>
      <c r="F128" s="183">
        <f t="shared" si="20"/>
        <v>2.8441717791411048</v>
      </c>
      <c r="G128" s="182">
        <v>3.862857142857143</v>
      </c>
      <c r="H128" s="183">
        <f t="shared" si="20"/>
        <v>-0.78131463628396158</v>
      </c>
      <c r="I128" s="182">
        <v>3.6555555555555554</v>
      </c>
      <c r="J128" s="183">
        <f t="shared" si="20"/>
        <v>-0.20730158730158754</v>
      </c>
      <c r="K128" s="182">
        <v>4.166666666666667</v>
      </c>
      <c r="L128" s="183">
        <f t="shared" si="21"/>
        <v>0.51111111111111152</v>
      </c>
      <c r="M128" s="182"/>
      <c r="N128" s="183"/>
    </row>
    <row r="129" spans="2:15" x14ac:dyDescent="0.25">
      <c r="B129" s="114" t="s">
        <v>91</v>
      </c>
      <c r="C129" s="182">
        <v>2.1458333333333335</v>
      </c>
      <c r="D129" s="183">
        <v>-0.56693262411347511</v>
      </c>
      <c r="E129" s="182">
        <v>3.4688796680497926</v>
      </c>
      <c r="F129" s="183">
        <f t="shared" si="20"/>
        <v>1.3230463347164592</v>
      </c>
      <c r="G129" s="182">
        <v>3.5871212121212119</v>
      </c>
      <c r="H129" s="183">
        <f t="shared" si="20"/>
        <v>0.11824154407141929</v>
      </c>
      <c r="I129" s="182">
        <v>3.0539568345323742</v>
      </c>
      <c r="J129" s="183">
        <f t="shared" si="20"/>
        <v>-0.53316437758883772</v>
      </c>
      <c r="K129" s="182">
        <v>3.359375</v>
      </c>
      <c r="L129" s="183">
        <f t="shared" si="21"/>
        <v>0.30541816546762579</v>
      </c>
      <c r="M129" s="182"/>
      <c r="N129" s="183"/>
    </row>
    <row r="130" spans="2:15" x14ac:dyDescent="0.25">
      <c r="B130" s="114" t="s">
        <v>93</v>
      </c>
      <c r="C130" s="182">
        <v>1.8378378378378379</v>
      </c>
      <c r="D130" s="183">
        <v>-1.5261972498814604</v>
      </c>
      <c r="E130" s="182">
        <v>3.9766081871345027</v>
      </c>
      <c r="F130" s="183">
        <f t="shared" si="20"/>
        <v>2.1387703492966645</v>
      </c>
      <c r="G130" s="182">
        <v>3.1287128712871288</v>
      </c>
      <c r="H130" s="183">
        <f t="shared" si="20"/>
        <v>-0.84789531584737388</v>
      </c>
      <c r="I130" s="182">
        <v>3.865203761755486</v>
      </c>
      <c r="J130" s="183">
        <f t="shared" si="20"/>
        <v>0.73649089046835714</v>
      </c>
      <c r="K130" s="182">
        <v>3.3038461538461537</v>
      </c>
      <c r="L130" s="183">
        <f t="shared" si="21"/>
        <v>-0.56135760790933231</v>
      </c>
      <c r="M130" s="182"/>
      <c r="N130" s="183"/>
    </row>
    <row r="131" spans="2:15" ht="15.75" x14ac:dyDescent="0.25">
      <c r="B131" s="117" t="s">
        <v>30</v>
      </c>
      <c r="C131" s="184">
        <v>3.8967391304347827</v>
      </c>
      <c r="D131" s="185">
        <v>0.55844916760950403</v>
      </c>
      <c r="E131" s="184">
        <v>3.7937024972855591</v>
      </c>
      <c r="F131" s="185">
        <f t="shared" si="20"/>
        <v>-0.10303663314922362</v>
      </c>
      <c r="G131" s="184">
        <v>3.8489388264669162</v>
      </c>
      <c r="H131" s="185">
        <f t="shared" si="20"/>
        <v>5.5236329181357124E-2</v>
      </c>
      <c r="I131" s="184">
        <v>3.9989266547406084</v>
      </c>
      <c r="J131" s="185">
        <f t="shared" si="20"/>
        <v>0.14998782827369217</v>
      </c>
      <c r="K131" s="184">
        <v>4.0580858085808584</v>
      </c>
      <c r="L131" s="185">
        <f t="shared" si="21"/>
        <v>5.9159153840250056E-2</v>
      </c>
      <c r="M131" s="184">
        <v>3.440203562340967</v>
      </c>
      <c r="N131" s="185">
        <v>0.12924159366087773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0"/>
      <c r="M134" s="120"/>
      <c r="N134" s="122"/>
    </row>
    <row r="136" spans="2:15" ht="48.75" customHeight="1" thickBot="1" x14ac:dyDescent="0.3">
      <c r="B136" s="264" t="s">
        <v>288</v>
      </c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1" t="str">
        <f>C138</f>
        <v>Alemania</v>
      </c>
      <c r="C138" s="286" t="s">
        <v>113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</row>
    <row r="139" spans="2:15" ht="22.5" thickTop="1" thickBot="1" x14ac:dyDescent="0.3">
      <c r="B139" s="109"/>
      <c r="C139" s="288">
        <v>2020</v>
      </c>
      <c r="D139" s="289"/>
      <c r="E139" s="290">
        <v>2021</v>
      </c>
      <c r="F139" s="289"/>
      <c r="G139" s="290">
        <v>2022</v>
      </c>
      <c r="H139" s="289"/>
      <c r="I139" s="290">
        <v>2023</v>
      </c>
      <c r="J139" s="289"/>
      <c r="K139" s="290">
        <v>2024</v>
      </c>
      <c r="L139" s="289"/>
      <c r="M139" s="290">
        <v>2025</v>
      </c>
      <c r="N139" s="291"/>
    </row>
    <row r="140" spans="2:15" ht="16.5" thickTop="1" thickBot="1" x14ac:dyDescent="0.3">
      <c r="B140" s="85"/>
      <c r="C140" s="111" t="s">
        <v>69</v>
      </c>
      <c r="D140" s="112" t="str">
        <f>CONCATENATE("dif ",RIGHT(C139,2),"/",RIGHT(C139-1,2))</f>
        <v>dif 20/19</v>
      </c>
      <c r="E140" s="113" t="s">
        <v>69</v>
      </c>
      <c r="F140" s="112" t="str">
        <f>CONCATENATE("dif ",RIGHT(E139,2),"/",RIGHT(C139,2))</f>
        <v>dif 21/20</v>
      </c>
      <c r="G140" s="113" t="s">
        <v>69</v>
      </c>
      <c r="H140" s="112" t="str">
        <f>CONCATENATE("dif ",RIGHT(G139,2),"/",RIGHT(E139,2))</f>
        <v>dif 22/21</v>
      </c>
      <c r="I140" s="113" t="s">
        <v>69</v>
      </c>
      <c r="J140" s="112" t="str">
        <f>CONCATENATE("dif ",RIGHT(I139,2),"/",RIGHT(G139,2))</f>
        <v>dif 23/22</v>
      </c>
      <c r="K140" s="113" t="s">
        <v>69</v>
      </c>
      <c r="L140" s="112" t="str">
        <f>CONCATENATE("dif ",RIGHT(K139,2),"/",RIGHT(I139,2))</f>
        <v>dif 24/23</v>
      </c>
      <c r="M140" s="113" t="s">
        <v>69</v>
      </c>
      <c r="N140" s="112" t="str">
        <f>CONCATENATE("dif ",RIGHT(M139,2),"/",RIGHT(K139,2))</f>
        <v>dif 25/24</v>
      </c>
    </row>
    <row r="141" spans="2:15" x14ac:dyDescent="0.25">
      <c r="B141" s="114" t="s">
        <v>71</v>
      </c>
      <c r="C141" s="182">
        <v>5.9742388758782203</v>
      </c>
      <c r="D141" s="183">
        <v>-0.5468137557007271</v>
      </c>
      <c r="E141" s="182">
        <v>5.7640449438202248</v>
      </c>
      <c r="F141" s="183">
        <f t="shared" ref="F141:J143" si="22">IFERROR(E141-C141,"-")</f>
        <v>-0.21019393205799553</v>
      </c>
      <c r="G141" s="182">
        <v>5.7216828478964405</v>
      </c>
      <c r="H141" s="183">
        <f t="shared" si="22"/>
        <v>-4.236209592378426E-2</v>
      </c>
      <c r="I141" s="182">
        <v>5.8413043478260871</v>
      </c>
      <c r="J141" s="183">
        <f t="shared" si="22"/>
        <v>0.11962149992964655</v>
      </c>
      <c r="K141" s="182">
        <v>5.5225505443234839</v>
      </c>
      <c r="L141" s="183">
        <f t="shared" ref="L141:L143" si="23">IFERROR(K141-I141,"-")</f>
        <v>-0.31875380350260318</v>
      </c>
      <c r="M141" s="182">
        <v>5.0589353612167303</v>
      </c>
      <c r="N141" s="183">
        <f t="shared" ref="N141:N143" si="24">IFERROR(M141-K141,"-")</f>
        <v>-0.46361518310675365</v>
      </c>
    </row>
    <row r="142" spans="2:15" x14ac:dyDescent="0.25">
      <c r="B142" s="114" t="s">
        <v>73</v>
      </c>
      <c r="C142" s="182">
        <v>5.5458515283842793</v>
      </c>
      <c r="D142" s="183">
        <v>-0.46253421585052124</v>
      </c>
      <c r="E142" s="182">
        <v>6.0217391304347823</v>
      </c>
      <c r="F142" s="183">
        <f t="shared" si="22"/>
        <v>0.47588760205050296</v>
      </c>
      <c r="G142" s="182">
        <v>6.0282051282051281</v>
      </c>
      <c r="H142" s="183">
        <f t="shared" si="22"/>
        <v>6.4659977703458438E-3</v>
      </c>
      <c r="I142" s="182">
        <v>6.4454545454545453</v>
      </c>
      <c r="J142" s="183">
        <f t="shared" si="22"/>
        <v>0.41724941724941722</v>
      </c>
      <c r="K142" s="182">
        <v>5.8026070763500934</v>
      </c>
      <c r="L142" s="183">
        <f t="shared" si="23"/>
        <v>-0.6428474691044519</v>
      </c>
      <c r="M142" s="182"/>
      <c r="N142" s="183"/>
    </row>
    <row r="143" spans="2:15" x14ac:dyDescent="0.25">
      <c r="B143" s="114" t="s">
        <v>75</v>
      </c>
      <c r="C143" s="182">
        <v>7.397849462365591</v>
      </c>
      <c r="D143" s="183">
        <v>2.4376583795630431</v>
      </c>
      <c r="E143" s="182">
        <v>4.9820359281437128</v>
      </c>
      <c r="F143" s="183">
        <f t="shared" si="22"/>
        <v>-2.4158135342218783</v>
      </c>
      <c r="G143" s="182">
        <v>5.8561484918793507</v>
      </c>
      <c r="H143" s="183">
        <f t="shared" si="22"/>
        <v>0.87411256373563795</v>
      </c>
      <c r="I143" s="182">
        <v>6.64</v>
      </c>
      <c r="J143" s="183">
        <f t="shared" si="22"/>
        <v>0.78385150812064897</v>
      </c>
      <c r="K143" s="182">
        <v>5.9575221238938054</v>
      </c>
      <c r="L143" s="183">
        <f t="shared" si="23"/>
        <v>-0.68247787610619426</v>
      </c>
      <c r="M143" s="182"/>
      <c r="N143" s="183"/>
    </row>
    <row r="144" spans="2:15" x14ac:dyDescent="0.25">
      <c r="B144" s="114" t="s">
        <v>77</v>
      </c>
      <c r="C144" s="182" t="s">
        <v>227</v>
      </c>
      <c r="D144" s="183" t="s">
        <v>227</v>
      </c>
      <c r="E144" s="182">
        <v>6.3734939759036147</v>
      </c>
      <c r="F144" s="183" t="str">
        <f>IFERROR(E144-C144,"-")</f>
        <v>-</v>
      </c>
      <c r="G144" s="182">
        <v>6.5965909090909092</v>
      </c>
      <c r="H144" s="183">
        <f>IFERROR(G144-E144,"-")</f>
        <v>0.22309693318729451</v>
      </c>
      <c r="I144" s="182">
        <v>6.6480446927374306</v>
      </c>
      <c r="J144" s="183">
        <f>IFERROR(I144-G144,"-")</f>
        <v>5.1453783646521423E-2</v>
      </c>
      <c r="K144" s="182">
        <v>6.6465517241379306</v>
      </c>
      <c r="L144" s="183">
        <f>IFERROR(K144-I144,"-")</f>
        <v>-1.4929685994999886E-3</v>
      </c>
      <c r="M144" s="182"/>
      <c r="N144" s="183"/>
    </row>
    <row r="145" spans="1:15" x14ac:dyDescent="0.25">
      <c r="B145" s="114" t="s">
        <v>79</v>
      </c>
      <c r="C145" s="182" t="s">
        <v>227</v>
      </c>
      <c r="D145" s="183" t="s">
        <v>227</v>
      </c>
      <c r="E145" s="182">
        <v>4.7459016393442619</v>
      </c>
      <c r="F145" s="183" t="str">
        <f t="shared" ref="F145:J153" si="25">IFERROR(E145-C145,"-")</f>
        <v>-</v>
      </c>
      <c r="G145" s="182">
        <v>7.4578947368421051</v>
      </c>
      <c r="H145" s="183">
        <f t="shared" si="25"/>
        <v>2.7119930974978432</v>
      </c>
      <c r="I145" s="182">
        <v>6.7712765957446805</v>
      </c>
      <c r="J145" s="183">
        <f t="shared" si="25"/>
        <v>-0.68661814109742458</v>
      </c>
      <c r="K145" s="182">
        <v>6.5785123966942152</v>
      </c>
      <c r="L145" s="183">
        <f t="shared" ref="L145:L153" si="26">IFERROR(K145-I145,"-")</f>
        <v>-0.19276419905046538</v>
      </c>
      <c r="M145" s="182"/>
      <c r="N145" s="183"/>
    </row>
    <row r="146" spans="1:15" x14ac:dyDescent="0.25">
      <c r="B146" s="114" t="s">
        <v>81</v>
      </c>
      <c r="C146" s="182" t="s">
        <v>227</v>
      </c>
      <c r="D146" s="183" t="s">
        <v>227</v>
      </c>
      <c r="E146" s="182">
        <v>8.3490566037735849</v>
      </c>
      <c r="F146" s="183" t="str">
        <f t="shared" si="25"/>
        <v>-</v>
      </c>
      <c r="G146" s="182">
        <v>5.2280701754385968</v>
      </c>
      <c r="H146" s="183">
        <f t="shared" si="25"/>
        <v>-3.1209864283349882</v>
      </c>
      <c r="I146" s="182">
        <v>6.4921875</v>
      </c>
      <c r="J146" s="183">
        <f t="shared" si="25"/>
        <v>1.2641173245614032</v>
      </c>
      <c r="K146" s="182">
        <v>6.5649350649350646</v>
      </c>
      <c r="L146" s="183">
        <f t="shared" si="26"/>
        <v>7.2747564935064624E-2</v>
      </c>
      <c r="M146" s="182"/>
      <c r="N146" s="183"/>
    </row>
    <row r="147" spans="1:15" x14ac:dyDescent="0.25">
      <c r="B147" s="114" t="s">
        <v>83</v>
      </c>
      <c r="C147" s="182" t="s">
        <v>227</v>
      </c>
      <c r="D147" s="183" t="s">
        <v>227</v>
      </c>
      <c r="E147" s="182">
        <v>7.1333333333333337</v>
      </c>
      <c r="F147" s="183" t="str">
        <f t="shared" si="25"/>
        <v>-</v>
      </c>
      <c r="G147" s="182">
        <v>6.9485294117647056</v>
      </c>
      <c r="H147" s="183">
        <f t="shared" si="25"/>
        <v>-0.18480392156862813</v>
      </c>
      <c r="I147" s="182">
        <v>3.9537037037037037</v>
      </c>
      <c r="J147" s="183">
        <f t="shared" si="25"/>
        <v>-2.9948257080610019</v>
      </c>
      <c r="K147" s="182">
        <v>3.661290322580645</v>
      </c>
      <c r="L147" s="183">
        <f t="shared" si="26"/>
        <v>-0.2924133811230587</v>
      </c>
      <c r="M147" s="182"/>
      <c r="N147" s="183"/>
    </row>
    <row r="148" spans="1:15" x14ac:dyDescent="0.25">
      <c r="B148" s="114" t="s">
        <v>85</v>
      </c>
      <c r="C148" s="182">
        <v>3.5697674418604652</v>
      </c>
      <c r="D148" s="183">
        <v>-0.35166112956810602</v>
      </c>
      <c r="E148" s="182">
        <v>6.527093596059113</v>
      </c>
      <c r="F148" s="183">
        <f t="shared" si="25"/>
        <v>2.9573261541986477</v>
      </c>
      <c r="G148" s="182">
        <v>5.5595854922279795</v>
      </c>
      <c r="H148" s="183">
        <f t="shared" si="25"/>
        <v>-0.9675081038311335</v>
      </c>
      <c r="I148" s="182">
        <v>5.2212765957446807</v>
      </c>
      <c r="J148" s="183">
        <f t="shared" si="25"/>
        <v>-0.33830889648329876</v>
      </c>
      <c r="K148" s="182">
        <v>6.5260115606936413</v>
      </c>
      <c r="L148" s="183">
        <f t="shared" si="26"/>
        <v>1.3047349649489606</v>
      </c>
      <c r="M148" s="182"/>
      <c r="N148" s="183"/>
    </row>
    <row r="149" spans="1:15" x14ac:dyDescent="0.25">
      <c r="B149" s="114" t="s">
        <v>87</v>
      </c>
      <c r="C149" s="182">
        <v>1.7142857142857142</v>
      </c>
      <c r="D149" s="183">
        <v>-1.5929768555466881</v>
      </c>
      <c r="E149" s="182">
        <v>6.3711340206185563</v>
      </c>
      <c r="F149" s="183">
        <f t="shared" si="25"/>
        <v>4.6568483063328419</v>
      </c>
      <c r="G149" s="182">
        <v>6.1875</v>
      </c>
      <c r="H149" s="183">
        <f t="shared" si="25"/>
        <v>-0.18363402061855627</v>
      </c>
      <c r="I149" s="182">
        <v>5.801801801801802</v>
      </c>
      <c r="J149" s="183">
        <f t="shared" si="25"/>
        <v>-0.38569819819819795</v>
      </c>
      <c r="K149" s="182">
        <v>5.8526785714285712</v>
      </c>
      <c r="L149" s="183">
        <f t="shared" si="26"/>
        <v>5.0876769626769125E-2</v>
      </c>
      <c r="M149" s="182"/>
      <c r="N149" s="183"/>
    </row>
    <row r="150" spans="1:15" x14ac:dyDescent="0.25">
      <c r="A150" s="120"/>
      <c r="B150" s="114" t="s">
        <v>89</v>
      </c>
      <c r="C150" s="182">
        <v>3.05</v>
      </c>
      <c r="D150" s="183">
        <v>-1.1842569269521412</v>
      </c>
      <c r="E150" s="182">
        <v>8.5621890547263675</v>
      </c>
      <c r="F150" s="183">
        <f t="shared" si="25"/>
        <v>5.5121890547263677</v>
      </c>
      <c r="G150" s="182">
        <v>6.6477987421383649</v>
      </c>
      <c r="H150" s="183">
        <f t="shared" si="25"/>
        <v>-1.9143903125880026</v>
      </c>
      <c r="I150" s="182">
        <v>5.7828947368421053</v>
      </c>
      <c r="J150" s="183">
        <f t="shared" si="25"/>
        <v>-0.86490400529625955</v>
      </c>
      <c r="K150" s="182">
        <v>5.9803278688524593</v>
      </c>
      <c r="L150" s="183">
        <f t="shared" si="26"/>
        <v>0.19743313201035395</v>
      </c>
      <c r="M150" s="182"/>
      <c r="N150" s="183"/>
    </row>
    <row r="151" spans="1:15" x14ac:dyDescent="0.25">
      <c r="B151" s="114" t="s">
        <v>91</v>
      </c>
      <c r="C151" s="182">
        <v>2.0388349514563107</v>
      </c>
      <c r="D151" s="183">
        <v>-3.9387769888421964</v>
      </c>
      <c r="E151" s="182">
        <v>5.795309168443497</v>
      </c>
      <c r="F151" s="183">
        <f t="shared" si="25"/>
        <v>3.7564742169871863</v>
      </c>
      <c r="G151" s="182">
        <v>5.9533169533169534</v>
      </c>
      <c r="H151" s="183">
        <f t="shared" si="25"/>
        <v>0.15800778487345646</v>
      </c>
      <c r="I151" s="182">
        <v>5.8276553106212425</v>
      </c>
      <c r="J151" s="183">
        <f t="shared" si="25"/>
        <v>-0.1256616426957109</v>
      </c>
      <c r="K151" s="182">
        <v>6.3442265795206971</v>
      </c>
      <c r="L151" s="183">
        <f t="shared" si="26"/>
        <v>0.51657126889945459</v>
      </c>
      <c r="M151" s="182"/>
      <c r="N151" s="183"/>
    </row>
    <row r="152" spans="1:15" x14ac:dyDescent="0.25">
      <c r="B152" s="114" t="s">
        <v>93</v>
      </c>
      <c r="C152" s="182">
        <v>2.2873563218390807</v>
      </c>
      <c r="D152" s="183">
        <v>-3.6677887968944285</v>
      </c>
      <c r="E152" s="182">
        <v>5.5287356321839081</v>
      </c>
      <c r="F152" s="183">
        <f t="shared" si="25"/>
        <v>3.2413793103448274</v>
      </c>
      <c r="G152" s="182">
        <v>5.0775623268698062</v>
      </c>
      <c r="H152" s="183">
        <f t="shared" si="25"/>
        <v>-0.45117330531410182</v>
      </c>
      <c r="I152" s="182">
        <v>4.8246445497630335</v>
      </c>
      <c r="J152" s="183">
        <f t="shared" si="25"/>
        <v>-0.25291777710677277</v>
      </c>
      <c r="K152" s="182">
        <v>5.3826086956521735</v>
      </c>
      <c r="L152" s="183">
        <f t="shared" si="26"/>
        <v>0.55796414588914001</v>
      </c>
      <c r="M152" s="182"/>
      <c r="N152" s="183"/>
    </row>
    <row r="153" spans="1:15" ht="15.75" x14ac:dyDescent="0.25">
      <c r="B153" s="117" t="s">
        <v>30</v>
      </c>
      <c r="C153" s="184">
        <v>5.0459149223497635</v>
      </c>
      <c r="D153" s="185">
        <v>-0.42553194064639488</v>
      </c>
      <c r="E153" s="184">
        <v>6.4271398747390398</v>
      </c>
      <c r="F153" s="185">
        <f t="shared" si="25"/>
        <v>1.3812249523892763</v>
      </c>
      <c r="G153" s="184">
        <v>6.0453762205628951</v>
      </c>
      <c r="H153" s="185">
        <f t="shared" si="25"/>
        <v>-0.38176365417614466</v>
      </c>
      <c r="I153" s="184">
        <v>5.9357629785002626</v>
      </c>
      <c r="J153" s="185">
        <f t="shared" si="25"/>
        <v>-0.10961324206263257</v>
      </c>
      <c r="K153" s="184">
        <v>5.917572035899858</v>
      </c>
      <c r="L153" s="185">
        <f t="shared" si="26"/>
        <v>-1.8190942600404547E-2</v>
      </c>
      <c r="M153" s="184">
        <v>5.0589353612167303</v>
      </c>
      <c r="N153" s="185">
        <v>-0.46361518310675365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0"/>
      <c r="N156" s="123"/>
    </row>
    <row r="158" spans="1:15" ht="48.75" customHeight="1" thickBot="1" x14ac:dyDescent="0.3">
      <c r="B158" s="264" t="s">
        <v>289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1" t="str">
        <f>C160</f>
        <v>Francia</v>
      </c>
      <c r="C160" s="286" t="s">
        <v>116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</row>
    <row r="161" spans="2:14" ht="22.5" thickTop="1" thickBot="1" x14ac:dyDescent="0.3">
      <c r="B161" s="109"/>
      <c r="C161" s="288">
        <v>2020</v>
      </c>
      <c r="D161" s="289"/>
      <c r="E161" s="290">
        <v>2021</v>
      </c>
      <c r="F161" s="289"/>
      <c r="G161" s="290">
        <v>2022</v>
      </c>
      <c r="H161" s="289"/>
      <c r="I161" s="290">
        <v>2023</v>
      </c>
      <c r="J161" s="289"/>
      <c r="K161" s="290">
        <v>2024</v>
      </c>
      <c r="L161" s="289"/>
      <c r="M161" s="290">
        <v>2025</v>
      </c>
      <c r="N161" s="291"/>
    </row>
    <row r="162" spans="2:14" ht="16.5" thickTop="1" thickBot="1" x14ac:dyDescent="0.3">
      <c r="B162" s="85"/>
      <c r="C162" s="111" t="s">
        <v>69</v>
      </c>
      <c r="D162" s="112" t="str">
        <f>CONCATENATE("dif ",RIGHT(C161,2),"/",RIGHT(C161-1,2))</f>
        <v>dif 20/19</v>
      </c>
      <c r="E162" s="113" t="s">
        <v>69</v>
      </c>
      <c r="F162" s="112" t="str">
        <f>CONCATENATE("dif ",RIGHT(E161,2),"/",RIGHT(C161,2))</f>
        <v>dif 21/20</v>
      </c>
      <c r="G162" s="113" t="s">
        <v>69</v>
      </c>
      <c r="H162" s="112" t="str">
        <f>CONCATENATE("dif ",RIGHT(G161,2),"/",RIGHT(E161,2))</f>
        <v>dif 22/21</v>
      </c>
      <c r="I162" s="113" t="s">
        <v>69</v>
      </c>
      <c r="J162" s="112" t="str">
        <f>CONCATENATE("dif ",RIGHT(I161,2),"/",RIGHT(G161,2))</f>
        <v>dif 23/22</v>
      </c>
      <c r="K162" s="113" t="s">
        <v>69</v>
      </c>
      <c r="L162" s="112" t="str">
        <f>CONCATENATE("dif ",RIGHT(K161,2),"/",RIGHT(I161,2))</f>
        <v>dif 24/23</v>
      </c>
      <c r="M162" s="113" t="s">
        <v>69</v>
      </c>
      <c r="N162" s="112" t="str">
        <f>CONCATENATE("dif ",RIGHT(M161,2),"/",RIGHT(K161,2))</f>
        <v>dif 25/24</v>
      </c>
    </row>
    <row r="163" spans="2:14" x14ac:dyDescent="0.25">
      <c r="B163" s="114" t="s">
        <v>71</v>
      </c>
      <c r="C163" s="182">
        <v>2.3308641975308642</v>
      </c>
      <c r="D163" s="183">
        <v>0.37964468533574225</v>
      </c>
      <c r="E163" s="182">
        <v>1.7464788732394365</v>
      </c>
      <c r="F163" s="183">
        <f t="shared" ref="F163:J165" si="27">IFERROR(E163-C163,"-")</f>
        <v>-0.58438532429142764</v>
      </c>
      <c r="G163" s="182">
        <v>2.3723076923076922</v>
      </c>
      <c r="H163" s="183">
        <f t="shared" si="27"/>
        <v>0.62582881906825572</v>
      </c>
      <c r="I163" s="182">
        <v>2.0614754098360657</v>
      </c>
      <c r="J163" s="183">
        <f t="shared" si="27"/>
        <v>-0.31083228247162653</v>
      </c>
      <c r="K163" s="182">
        <v>2.5740259740259739</v>
      </c>
      <c r="L163" s="183">
        <f t="shared" ref="L163:L165" si="28">IFERROR(K163-I163,"-")</f>
        <v>0.51255056418990819</v>
      </c>
      <c r="M163" s="182">
        <v>2.6155778894472363</v>
      </c>
      <c r="N163" s="183">
        <f t="shared" ref="N163:N165" si="29">IFERROR(M163-K163,"-")</f>
        <v>4.1551915421262464E-2</v>
      </c>
    </row>
    <row r="164" spans="2:14" x14ac:dyDescent="0.25">
      <c r="B164" s="114" t="s">
        <v>73</v>
      </c>
      <c r="C164" s="182">
        <v>2.4140000000000001</v>
      </c>
      <c r="D164" s="183">
        <v>-0.43284684684684649</v>
      </c>
      <c r="E164" s="182">
        <v>2.0147601476014758</v>
      </c>
      <c r="F164" s="183">
        <f t="shared" si="27"/>
        <v>-0.39923985239852433</v>
      </c>
      <c r="G164" s="182">
        <v>2.2242268041237114</v>
      </c>
      <c r="H164" s="183">
        <f t="shared" si="27"/>
        <v>0.20946665652223562</v>
      </c>
      <c r="I164" s="182">
        <v>2.5348258706467663</v>
      </c>
      <c r="J164" s="183">
        <f t="shared" si="27"/>
        <v>0.31059906652305491</v>
      </c>
      <c r="K164" s="182">
        <v>2.6754385964912282</v>
      </c>
      <c r="L164" s="183">
        <f t="shared" si="28"/>
        <v>0.14061272584446183</v>
      </c>
      <c r="M164" s="182"/>
      <c r="N164" s="183"/>
    </row>
    <row r="165" spans="2:14" x14ac:dyDescent="0.25">
      <c r="B165" s="114" t="s">
        <v>75</v>
      </c>
      <c r="C165" s="182">
        <v>1.97265625</v>
      </c>
      <c r="D165" s="183">
        <v>-0.37869510135135132</v>
      </c>
      <c r="E165" s="182">
        <v>1.8691796008869179</v>
      </c>
      <c r="F165" s="183">
        <f t="shared" si="27"/>
        <v>-0.10347664911308208</v>
      </c>
      <c r="G165" s="182">
        <v>2.4673629242819843</v>
      </c>
      <c r="H165" s="183">
        <f t="shared" si="27"/>
        <v>0.59818332339506641</v>
      </c>
      <c r="I165" s="182">
        <v>2.4316239316239314</v>
      </c>
      <c r="J165" s="183">
        <f t="shared" si="27"/>
        <v>-3.5738992658052915E-2</v>
      </c>
      <c r="K165" s="182">
        <v>2.6632653061224492</v>
      </c>
      <c r="L165" s="183">
        <f t="shared" si="28"/>
        <v>0.23164137449851774</v>
      </c>
      <c r="M165" s="182"/>
      <c r="N165" s="183"/>
    </row>
    <row r="166" spans="2:14" x14ac:dyDescent="0.25">
      <c r="B166" s="114" t="s">
        <v>77</v>
      </c>
      <c r="C166" s="182" t="s">
        <v>227</v>
      </c>
      <c r="D166" s="183" t="s">
        <v>227</v>
      </c>
      <c r="E166" s="182">
        <v>1.9146005509641872</v>
      </c>
      <c r="F166" s="183" t="str">
        <f>IFERROR(E166-C166,"-")</f>
        <v>-</v>
      </c>
      <c r="G166" s="182">
        <v>2.6418439716312059</v>
      </c>
      <c r="H166" s="183">
        <f>IFERROR(G166-E166,"-")</f>
        <v>0.72724342066701864</v>
      </c>
      <c r="I166" s="182">
        <v>2.1666666666666665</v>
      </c>
      <c r="J166" s="183">
        <f>IFERROR(I166-G166,"-")</f>
        <v>-0.47517730496453936</v>
      </c>
      <c r="K166" s="182">
        <v>2.4542772861356932</v>
      </c>
      <c r="L166" s="183">
        <f>IFERROR(K166-I166,"-")</f>
        <v>0.28761061946902666</v>
      </c>
      <c r="M166" s="182"/>
      <c r="N166" s="183"/>
    </row>
    <row r="167" spans="2:14" x14ac:dyDescent="0.25">
      <c r="B167" s="114" t="s">
        <v>79</v>
      </c>
      <c r="C167" s="182" t="s">
        <v>227</v>
      </c>
      <c r="D167" s="183" t="s">
        <v>227</v>
      </c>
      <c r="E167" s="182">
        <v>1.8443877551020409</v>
      </c>
      <c r="F167" s="183" t="str">
        <f t="shared" ref="F167:J175" si="30">IFERROR(E167-C167,"-")</f>
        <v>-</v>
      </c>
      <c r="G167" s="182">
        <v>2.0501792114695339</v>
      </c>
      <c r="H167" s="183">
        <f t="shared" si="30"/>
        <v>0.20579145636749296</v>
      </c>
      <c r="I167" s="182">
        <v>2.3689320388349513</v>
      </c>
      <c r="J167" s="183">
        <f t="shared" si="30"/>
        <v>0.31875282736541743</v>
      </c>
      <c r="K167" s="182">
        <v>2.9319727891156462</v>
      </c>
      <c r="L167" s="183">
        <f t="shared" ref="L167:L175" si="31">IFERROR(K167-I167,"-")</f>
        <v>0.56304075028069489</v>
      </c>
      <c r="M167" s="182"/>
      <c r="N167" s="183"/>
    </row>
    <row r="168" spans="2:14" x14ac:dyDescent="0.25">
      <c r="B168" s="114" t="s">
        <v>81</v>
      </c>
      <c r="C168" s="182" t="s">
        <v>227</v>
      </c>
      <c r="D168" s="183" t="s">
        <v>227</v>
      </c>
      <c r="E168" s="182">
        <v>2.2037037037037037</v>
      </c>
      <c r="F168" s="183" t="str">
        <f t="shared" si="30"/>
        <v>-</v>
      </c>
      <c r="G168" s="182">
        <v>2.278688524590164</v>
      </c>
      <c r="H168" s="183">
        <f t="shared" si="30"/>
        <v>7.4984820886460302E-2</v>
      </c>
      <c r="I168" s="182">
        <v>2.4933333333333332</v>
      </c>
      <c r="J168" s="183">
        <f t="shared" si="30"/>
        <v>0.21464480874316916</v>
      </c>
      <c r="K168" s="182">
        <v>3.6101694915254239</v>
      </c>
      <c r="L168" s="183">
        <f t="shared" si="31"/>
        <v>1.1168361581920907</v>
      </c>
      <c r="M168" s="182"/>
      <c r="N168" s="183"/>
    </row>
    <row r="169" spans="2:14" x14ac:dyDescent="0.25">
      <c r="B169" s="114" t="s">
        <v>83</v>
      </c>
      <c r="C169" s="182" t="s">
        <v>227</v>
      </c>
      <c r="D169" s="183" t="s">
        <v>227</v>
      </c>
      <c r="E169" s="182">
        <v>1.9858490566037736</v>
      </c>
      <c r="F169" s="183" t="str">
        <f t="shared" si="30"/>
        <v>-</v>
      </c>
      <c r="G169" s="182">
        <v>2.9</v>
      </c>
      <c r="H169" s="183">
        <f t="shared" si="30"/>
        <v>0.91415094339622627</v>
      </c>
      <c r="I169" s="182">
        <v>2.0376344086021505</v>
      </c>
      <c r="J169" s="183">
        <f t="shared" si="30"/>
        <v>-0.86236559139784941</v>
      </c>
      <c r="K169" s="182">
        <v>3.2391304347826089</v>
      </c>
      <c r="L169" s="183">
        <f t="shared" si="31"/>
        <v>1.2014960261804584</v>
      </c>
      <c r="M169" s="182"/>
      <c r="N169" s="183"/>
    </row>
    <row r="170" spans="2:14" x14ac:dyDescent="0.25">
      <c r="B170" s="114" t="s">
        <v>85</v>
      </c>
      <c r="C170" s="182">
        <v>3.2</v>
      </c>
      <c r="D170" s="183">
        <v>1.2973684210526317</v>
      </c>
      <c r="E170" s="182">
        <v>2.2243436754176611</v>
      </c>
      <c r="F170" s="183">
        <f t="shared" si="30"/>
        <v>-0.97565632458233909</v>
      </c>
      <c r="G170" s="182">
        <v>2.0975609756097562</v>
      </c>
      <c r="H170" s="183">
        <f t="shared" si="30"/>
        <v>-0.12678269980790491</v>
      </c>
      <c r="I170" s="182">
        <v>2.2378048780487805</v>
      </c>
      <c r="J170" s="183">
        <f t="shared" si="30"/>
        <v>0.14024390243902429</v>
      </c>
      <c r="K170" s="182">
        <v>2.9610778443113772</v>
      </c>
      <c r="L170" s="183">
        <f t="shared" si="31"/>
        <v>0.72327296626259674</v>
      </c>
      <c r="M170" s="182"/>
      <c r="N170" s="183"/>
    </row>
    <row r="171" spans="2:14" x14ac:dyDescent="0.25">
      <c r="B171" s="114" t="s">
        <v>87</v>
      </c>
      <c r="C171" s="182">
        <v>2.1666666666666665</v>
      </c>
      <c r="D171" s="183">
        <v>-0.22195892575039489</v>
      </c>
      <c r="E171" s="182">
        <v>1.9833333333333334</v>
      </c>
      <c r="F171" s="183">
        <f t="shared" si="30"/>
        <v>-0.18333333333333313</v>
      </c>
      <c r="G171" s="182">
        <v>2.5324675324675323</v>
      </c>
      <c r="H171" s="183">
        <f t="shared" si="30"/>
        <v>0.54913419913419892</v>
      </c>
      <c r="I171" s="182">
        <v>2.3365384615384617</v>
      </c>
      <c r="J171" s="183">
        <f t="shared" si="30"/>
        <v>-0.19592907092907064</v>
      </c>
      <c r="K171" s="182">
        <v>2.7697368421052633</v>
      </c>
      <c r="L171" s="183">
        <f t="shared" si="31"/>
        <v>0.4331983805668016</v>
      </c>
      <c r="M171" s="182"/>
      <c r="N171" s="183"/>
    </row>
    <row r="172" spans="2:14" x14ac:dyDescent="0.25">
      <c r="B172" s="114" t="s">
        <v>89</v>
      </c>
      <c r="C172" s="182">
        <v>1.7272727272727273</v>
      </c>
      <c r="D172" s="183">
        <v>-0.21193699917104181</v>
      </c>
      <c r="E172" s="182">
        <v>1.9558823529411764</v>
      </c>
      <c r="F172" s="183">
        <f t="shared" si="30"/>
        <v>0.22860962566844911</v>
      </c>
      <c r="G172" s="182">
        <v>2.1704035874439462</v>
      </c>
      <c r="H172" s="183">
        <f t="shared" si="30"/>
        <v>0.21452123450276983</v>
      </c>
      <c r="I172" s="182">
        <v>1.9482758620689655</v>
      </c>
      <c r="J172" s="183">
        <f t="shared" si="30"/>
        <v>-0.22212772537498071</v>
      </c>
      <c r="K172" s="182">
        <v>2.174825174825175</v>
      </c>
      <c r="L172" s="183">
        <f t="shared" si="31"/>
        <v>0.22654931275620949</v>
      </c>
      <c r="M172" s="182"/>
      <c r="N172" s="183"/>
    </row>
    <row r="173" spans="2:14" x14ac:dyDescent="0.25">
      <c r="B173" s="114" t="s">
        <v>91</v>
      </c>
      <c r="C173" s="182">
        <v>2.9183673469387754</v>
      </c>
      <c r="D173" s="183">
        <v>0.99508692365835216</v>
      </c>
      <c r="E173" s="182">
        <v>2.2709677419354839</v>
      </c>
      <c r="F173" s="183">
        <f t="shared" si="30"/>
        <v>-0.64739960500329152</v>
      </c>
      <c r="G173" s="182">
        <v>2.3391003460207611</v>
      </c>
      <c r="H173" s="183">
        <f t="shared" si="30"/>
        <v>6.8132604085277215E-2</v>
      </c>
      <c r="I173" s="182">
        <v>2.5221238938053099</v>
      </c>
      <c r="J173" s="183">
        <f t="shared" si="30"/>
        <v>0.18302354778454877</v>
      </c>
      <c r="K173" s="182">
        <v>2.103542234332425</v>
      </c>
      <c r="L173" s="183">
        <f t="shared" si="31"/>
        <v>-0.41858165947288484</v>
      </c>
      <c r="M173" s="182"/>
      <c r="N173" s="183"/>
    </row>
    <row r="174" spans="2:14" x14ac:dyDescent="0.25">
      <c r="B174" s="114" t="s">
        <v>93</v>
      </c>
      <c r="C174" s="182">
        <v>2.2029702970297032</v>
      </c>
      <c r="D174" s="183">
        <v>-0.26744390415372887</v>
      </c>
      <c r="E174" s="182">
        <v>2.1950549450549453</v>
      </c>
      <c r="F174" s="183">
        <f t="shared" si="30"/>
        <v>-7.9153519747579004E-3</v>
      </c>
      <c r="G174" s="182">
        <v>2.0084033613445378</v>
      </c>
      <c r="H174" s="183">
        <f t="shared" si="30"/>
        <v>-0.18665158371040746</v>
      </c>
      <c r="I174" s="182">
        <v>2.2335526315789473</v>
      </c>
      <c r="J174" s="183">
        <f t="shared" si="30"/>
        <v>0.22514927023440956</v>
      </c>
      <c r="K174" s="182">
        <v>2.5499999999999998</v>
      </c>
      <c r="L174" s="183">
        <f t="shared" si="31"/>
        <v>0.31644736842105248</v>
      </c>
      <c r="M174" s="182"/>
      <c r="N174" s="183"/>
    </row>
    <row r="175" spans="2:14" ht="15.75" x14ac:dyDescent="0.25">
      <c r="B175" s="117" t="s">
        <v>30</v>
      </c>
      <c r="C175" s="184">
        <v>2.3596757852076999</v>
      </c>
      <c r="D175" s="185">
        <v>0.11343811006499127</v>
      </c>
      <c r="E175" s="184">
        <v>2.0186388025981361</v>
      </c>
      <c r="F175" s="185">
        <f t="shared" si="30"/>
        <v>-0.34103698260956383</v>
      </c>
      <c r="G175" s="184">
        <v>2.3097889800703402</v>
      </c>
      <c r="H175" s="185">
        <f t="shared" si="30"/>
        <v>0.29115017747220406</v>
      </c>
      <c r="I175" s="184">
        <v>2.2913770913770914</v>
      </c>
      <c r="J175" s="185">
        <f t="shared" si="30"/>
        <v>-1.8411888693248724E-2</v>
      </c>
      <c r="K175" s="184">
        <v>2.6458616010854819</v>
      </c>
      <c r="L175" s="185">
        <f t="shared" si="31"/>
        <v>0.35448450970839041</v>
      </c>
      <c r="M175" s="184">
        <v>2.6155778894472363</v>
      </c>
      <c r="N175" s="185">
        <v>4.1551915421262464E-2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</row>
    <row r="180" spans="1:15" ht="48.75" customHeight="1" thickBot="1" x14ac:dyDescent="0.3">
      <c r="B180" s="264" t="s">
        <v>290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1" t="str">
        <f>C182</f>
        <v>Bélgica</v>
      </c>
      <c r="C182" s="286" t="s">
        <v>119</v>
      </c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</row>
    <row r="183" spans="1:15" ht="22.5" thickTop="1" thickBot="1" x14ac:dyDescent="0.3">
      <c r="B183" s="109"/>
      <c r="C183" s="288">
        <v>2020</v>
      </c>
      <c r="D183" s="289"/>
      <c r="E183" s="290">
        <v>2021</v>
      </c>
      <c r="F183" s="289"/>
      <c r="G183" s="290">
        <v>2022</v>
      </c>
      <c r="H183" s="289"/>
      <c r="I183" s="290">
        <v>2023</v>
      </c>
      <c r="J183" s="289"/>
      <c r="K183" s="290">
        <v>2024</v>
      </c>
      <c r="L183" s="289"/>
      <c r="M183" s="290">
        <v>2025</v>
      </c>
      <c r="N183" s="291"/>
    </row>
    <row r="184" spans="1:15" ht="16.5" thickTop="1" thickBot="1" x14ac:dyDescent="0.3">
      <c r="B184" s="85"/>
      <c r="C184" s="111" t="s">
        <v>69</v>
      </c>
      <c r="D184" s="112" t="str">
        <f>CONCATENATE("dif ",RIGHT(C183,2),"/",RIGHT(C183-1,2))</f>
        <v>dif 20/19</v>
      </c>
      <c r="E184" s="113" t="s">
        <v>69</v>
      </c>
      <c r="F184" s="112" t="str">
        <f>CONCATENATE("dif ",RIGHT(E183,2),"/",RIGHT(C183,2))</f>
        <v>dif 21/20</v>
      </c>
      <c r="G184" s="113" t="s">
        <v>69</v>
      </c>
      <c r="H184" s="112" t="str">
        <f>CONCATENATE("dif ",RIGHT(G183,2),"/",RIGHT(E183,2))</f>
        <v>dif 22/21</v>
      </c>
      <c r="I184" s="113" t="s">
        <v>69</v>
      </c>
      <c r="J184" s="112" t="str">
        <f>CONCATENATE("dif ",RIGHT(I183,2),"/",RIGHT(G183,2))</f>
        <v>dif 23/22</v>
      </c>
      <c r="K184" s="113" t="s">
        <v>69</v>
      </c>
      <c r="L184" s="112" t="str">
        <f>CONCATENATE("dif ",RIGHT(K183,2),"/",RIGHT(I183,2))</f>
        <v>dif 24/23</v>
      </c>
      <c r="M184" s="113" t="s">
        <v>69</v>
      </c>
      <c r="N184" s="112" t="str">
        <f>CONCATENATE("dif ",RIGHT(M183,2),"/",RIGHT(K183,2))</f>
        <v>dif 25/24</v>
      </c>
    </row>
    <row r="185" spans="1:15" x14ac:dyDescent="0.25">
      <c r="A185" s="120"/>
      <c r="B185" s="114" t="s">
        <v>71</v>
      </c>
      <c r="C185" s="182">
        <v>2.408450704225352</v>
      </c>
      <c r="D185" s="183">
        <v>-0.17263037685572913</v>
      </c>
      <c r="E185" s="182">
        <v>3.375</v>
      </c>
      <c r="F185" s="183">
        <f t="shared" ref="F185:J187" si="32">IFERROR(E185-C185,"-")</f>
        <v>0.96654929577464799</v>
      </c>
      <c r="G185" s="182">
        <v>2.6404494382022472</v>
      </c>
      <c r="H185" s="183">
        <f t="shared" si="32"/>
        <v>-0.7345505617977528</v>
      </c>
      <c r="I185" s="182">
        <v>2.5185185185185186</v>
      </c>
      <c r="J185" s="183">
        <f t="shared" si="32"/>
        <v>-0.1219309196837286</v>
      </c>
      <c r="K185" s="182">
        <v>2.2865497076023393</v>
      </c>
      <c r="L185" s="183">
        <f t="shared" ref="L185:L187" si="33">IFERROR(K185-I185,"-")</f>
        <v>-0.23196881091617927</v>
      </c>
      <c r="M185" s="182">
        <v>2.7923076923076922</v>
      </c>
      <c r="N185" s="183">
        <f t="shared" ref="N185:N187" si="34">IFERROR(M185-K185,"-")</f>
        <v>0.50575798470535283</v>
      </c>
    </row>
    <row r="186" spans="1:15" x14ac:dyDescent="0.25">
      <c r="B186" s="114" t="s">
        <v>73</v>
      </c>
      <c r="C186" s="182">
        <v>2.7586206896551726</v>
      </c>
      <c r="D186" s="183">
        <v>-0.2413793103448274</v>
      </c>
      <c r="E186" s="182">
        <v>4</v>
      </c>
      <c r="F186" s="183">
        <f t="shared" si="32"/>
        <v>1.2413793103448274</v>
      </c>
      <c r="G186" s="182">
        <v>2.925925925925926</v>
      </c>
      <c r="H186" s="183">
        <f t="shared" si="32"/>
        <v>-1.074074074074074</v>
      </c>
      <c r="I186" s="182">
        <v>3</v>
      </c>
      <c r="J186" s="183">
        <f t="shared" si="32"/>
        <v>7.4074074074073959E-2</v>
      </c>
      <c r="K186" s="182">
        <v>3.2736842105263158</v>
      </c>
      <c r="L186" s="183">
        <f t="shared" si="33"/>
        <v>0.27368421052631575</v>
      </c>
      <c r="M186" s="182"/>
      <c r="N186" s="183"/>
    </row>
    <row r="187" spans="1:15" x14ac:dyDescent="0.25">
      <c r="B187" s="114" t="s">
        <v>75</v>
      </c>
      <c r="C187" s="182">
        <v>1.34375</v>
      </c>
      <c r="D187" s="183">
        <v>-2.4923155737704916</v>
      </c>
      <c r="E187" s="182">
        <v>4.083333333333333</v>
      </c>
      <c r="F187" s="183">
        <f t="shared" si="32"/>
        <v>2.739583333333333</v>
      </c>
      <c r="G187" s="182">
        <v>3.3624999999999998</v>
      </c>
      <c r="H187" s="183">
        <f t="shared" si="32"/>
        <v>-0.72083333333333321</v>
      </c>
      <c r="I187" s="182">
        <v>4.253521126760563</v>
      </c>
      <c r="J187" s="183">
        <f t="shared" si="32"/>
        <v>0.89102112676056322</v>
      </c>
      <c r="K187" s="182">
        <v>3.043010752688172</v>
      </c>
      <c r="L187" s="183">
        <f t="shared" si="33"/>
        <v>-1.210510374072391</v>
      </c>
      <c r="M187" s="182"/>
      <c r="N187" s="183"/>
    </row>
    <row r="188" spans="1:15" x14ac:dyDescent="0.25">
      <c r="B188" s="114" t="s">
        <v>77</v>
      </c>
      <c r="C188" s="182" t="s">
        <v>227</v>
      </c>
      <c r="D188" s="183" t="s">
        <v>227</v>
      </c>
      <c r="E188" s="182">
        <v>2.0857142857142859</v>
      </c>
      <c r="F188" s="183" t="str">
        <f>IFERROR(E188-C188,"-")</f>
        <v>-</v>
      </c>
      <c r="G188" s="182">
        <v>2.6166666666666667</v>
      </c>
      <c r="H188" s="183">
        <f>IFERROR(G188-E188,"-")</f>
        <v>0.53095238095238084</v>
      </c>
      <c r="I188" s="182">
        <v>2.5909090909090908</v>
      </c>
      <c r="J188" s="183">
        <f>IFERROR(I188-G188,"-")</f>
        <v>-2.5757575757575868E-2</v>
      </c>
      <c r="K188" s="182">
        <v>2.6896551724137931</v>
      </c>
      <c r="L188" s="183">
        <f>IFERROR(K188-I188,"-")</f>
        <v>9.8746081504702321E-2</v>
      </c>
      <c r="M188" s="182"/>
      <c r="N188" s="183"/>
    </row>
    <row r="189" spans="1:15" x14ac:dyDescent="0.25">
      <c r="B189" s="114" t="s">
        <v>79</v>
      </c>
      <c r="C189" s="182" t="s">
        <v>227</v>
      </c>
      <c r="D189" s="183" t="s">
        <v>227</v>
      </c>
      <c r="E189" s="182">
        <v>1.5454545454545454</v>
      </c>
      <c r="F189" s="183" t="str">
        <f t="shared" ref="F189:J197" si="35">IFERROR(E189-C189,"-")</f>
        <v>-</v>
      </c>
      <c r="G189" s="182">
        <v>3.25</v>
      </c>
      <c r="H189" s="183">
        <f t="shared" si="35"/>
        <v>1.7045454545454546</v>
      </c>
      <c r="I189" s="182">
        <v>2.59375</v>
      </c>
      <c r="J189" s="183">
        <f t="shared" si="35"/>
        <v>-0.65625</v>
      </c>
      <c r="K189" s="182">
        <v>1.346938775510204</v>
      </c>
      <c r="L189" s="183">
        <f t="shared" ref="L189:L197" si="36">IFERROR(K189-I189,"-")</f>
        <v>-1.246811224489796</v>
      </c>
      <c r="M189" s="182"/>
      <c r="N189" s="183"/>
    </row>
    <row r="190" spans="1:15" x14ac:dyDescent="0.25">
      <c r="B190" s="114" t="s">
        <v>120</v>
      </c>
      <c r="C190" s="182" t="s">
        <v>227</v>
      </c>
      <c r="D190" s="183" t="s">
        <v>227</v>
      </c>
      <c r="E190" s="182">
        <v>3.36</v>
      </c>
      <c r="F190" s="183" t="str">
        <f t="shared" si="35"/>
        <v>-</v>
      </c>
      <c r="G190" s="182">
        <v>2.2580645161290325</v>
      </c>
      <c r="H190" s="183">
        <f t="shared" si="35"/>
        <v>-1.1019354838709674</v>
      </c>
      <c r="I190" s="182">
        <v>2.28125</v>
      </c>
      <c r="J190" s="183">
        <f t="shared" si="35"/>
        <v>2.3185483870967527E-2</v>
      </c>
      <c r="K190" s="182">
        <v>2.8947368421052633</v>
      </c>
      <c r="L190" s="183">
        <f t="shared" si="36"/>
        <v>0.61348684210526327</v>
      </c>
      <c r="M190" s="182"/>
      <c r="N190" s="183"/>
    </row>
    <row r="191" spans="1:15" x14ac:dyDescent="0.25">
      <c r="B191" s="114" t="s">
        <v>83</v>
      </c>
      <c r="C191" s="182" t="s">
        <v>227</v>
      </c>
      <c r="D191" s="183" t="s">
        <v>227</v>
      </c>
      <c r="E191" s="182">
        <v>2.5116279069767442</v>
      </c>
      <c r="F191" s="183" t="str">
        <f t="shared" si="35"/>
        <v>-</v>
      </c>
      <c r="G191" s="182">
        <v>3.4262295081967213</v>
      </c>
      <c r="H191" s="183">
        <f t="shared" si="35"/>
        <v>0.91460160121997713</v>
      </c>
      <c r="I191" s="182">
        <v>2.5813953488372094</v>
      </c>
      <c r="J191" s="183">
        <f t="shared" si="35"/>
        <v>-0.84483415935951189</v>
      </c>
      <c r="K191" s="182">
        <v>2.36</v>
      </c>
      <c r="L191" s="183">
        <f t="shared" si="36"/>
        <v>-0.22139534883720957</v>
      </c>
      <c r="M191" s="182"/>
      <c r="N191" s="183"/>
    </row>
    <row r="192" spans="1:15" x14ac:dyDescent="0.25">
      <c r="B192" s="114" t="s">
        <v>85</v>
      </c>
      <c r="C192" s="182">
        <v>2.6666666666666665</v>
      </c>
      <c r="D192" s="183">
        <v>0.8484848484848484</v>
      </c>
      <c r="E192" s="182">
        <v>1.7179487179487178</v>
      </c>
      <c r="F192" s="183">
        <f t="shared" si="35"/>
        <v>-0.94871794871794868</v>
      </c>
      <c r="G192" s="182">
        <v>2.406779661016949</v>
      </c>
      <c r="H192" s="183">
        <f t="shared" si="35"/>
        <v>0.68883094306823112</v>
      </c>
      <c r="I192" s="182">
        <v>2.3877551020408165</v>
      </c>
      <c r="J192" s="183">
        <f t="shared" si="35"/>
        <v>-1.9024558976132422E-2</v>
      </c>
      <c r="K192" s="182">
        <v>2.3050847457627119</v>
      </c>
      <c r="L192" s="183">
        <f t="shared" si="36"/>
        <v>-8.2670356278104595E-2</v>
      </c>
      <c r="M192" s="182"/>
      <c r="N192" s="183"/>
    </row>
    <row r="193" spans="2:15" x14ac:dyDescent="0.25">
      <c r="B193" s="114" t="s">
        <v>87</v>
      </c>
      <c r="C193" s="182">
        <v>2.15</v>
      </c>
      <c r="D193" s="183">
        <v>0.64999999999999991</v>
      </c>
      <c r="E193" s="182">
        <v>2</v>
      </c>
      <c r="F193" s="183">
        <f t="shared" si="35"/>
        <v>-0.14999999999999991</v>
      </c>
      <c r="G193" s="182">
        <v>3.9</v>
      </c>
      <c r="H193" s="183">
        <f t="shared" si="35"/>
        <v>1.9</v>
      </c>
      <c r="I193" s="182">
        <v>2.9268292682926829</v>
      </c>
      <c r="J193" s="183">
        <f t="shared" si="35"/>
        <v>-0.97317073170731705</v>
      </c>
      <c r="K193" s="182">
        <v>3.8536585365853657</v>
      </c>
      <c r="L193" s="183">
        <f t="shared" si="36"/>
        <v>0.92682926829268286</v>
      </c>
      <c r="M193" s="182"/>
      <c r="N193" s="183"/>
    </row>
    <row r="194" spans="2:15" x14ac:dyDescent="0.25">
      <c r="B194" s="114" t="s">
        <v>89</v>
      </c>
      <c r="C194" s="182">
        <v>1.8974358974358974</v>
      </c>
      <c r="D194" s="183">
        <v>-0.1766381766381766</v>
      </c>
      <c r="E194" s="182">
        <v>2.7580645161290325</v>
      </c>
      <c r="F194" s="183">
        <f t="shared" si="35"/>
        <v>0.86062861869313512</v>
      </c>
      <c r="G194" s="182">
        <v>2.2432432432432434</v>
      </c>
      <c r="H194" s="183">
        <f t="shared" si="35"/>
        <v>-0.51482127288578905</v>
      </c>
      <c r="I194" s="182">
        <v>2.9</v>
      </c>
      <c r="J194" s="183">
        <f t="shared" si="35"/>
        <v>0.65675675675675649</v>
      </c>
      <c r="K194" s="182">
        <v>2.736842105263158</v>
      </c>
      <c r="L194" s="183">
        <f t="shared" si="36"/>
        <v>-0.16315789473684195</v>
      </c>
      <c r="M194" s="182"/>
      <c r="N194" s="183"/>
    </row>
    <row r="195" spans="2:15" x14ac:dyDescent="0.25">
      <c r="B195" s="114" t="s">
        <v>91</v>
      </c>
      <c r="C195" s="182">
        <v>2.4509803921568629</v>
      </c>
      <c r="D195" s="183">
        <v>0.91933482253660981</v>
      </c>
      <c r="E195" s="182">
        <v>3.0673076923076925</v>
      </c>
      <c r="F195" s="183">
        <f t="shared" si="35"/>
        <v>0.61632730015082959</v>
      </c>
      <c r="G195" s="182">
        <v>2.2428571428571429</v>
      </c>
      <c r="H195" s="183">
        <f t="shared" si="35"/>
        <v>-0.82445054945054963</v>
      </c>
      <c r="I195" s="182">
        <v>2.961904761904762</v>
      </c>
      <c r="J195" s="183">
        <f t="shared" si="35"/>
        <v>0.71904761904761916</v>
      </c>
      <c r="K195" s="182">
        <v>2.515625</v>
      </c>
      <c r="L195" s="183">
        <f t="shared" si="36"/>
        <v>-0.44627976190476204</v>
      </c>
      <c r="M195" s="182"/>
      <c r="N195" s="183"/>
    </row>
    <row r="196" spans="2:15" x14ac:dyDescent="0.25">
      <c r="B196" s="114" t="s">
        <v>93</v>
      </c>
      <c r="C196" s="182">
        <v>1.8</v>
      </c>
      <c r="D196" s="183">
        <v>-1.05</v>
      </c>
      <c r="E196" s="182">
        <v>2.4202898550724639</v>
      </c>
      <c r="F196" s="183">
        <f t="shared" si="35"/>
        <v>0.62028985507246381</v>
      </c>
      <c r="G196" s="182">
        <v>2.1538461538461537</v>
      </c>
      <c r="H196" s="183">
        <f t="shared" si="35"/>
        <v>-0.26644370122631011</v>
      </c>
      <c r="I196" s="182">
        <v>2.0506329113924049</v>
      </c>
      <c r="J196" s="183">
        <f t="shared" si="35"/>
        <v>-0.10321324245374885</v>
      </c>
      <c r="K196" s="182">
        <v>2.4335664335664338</v>
      </c>
      <c r="L196" s="183">
        <f t="shared" si="36"/>
        <v>0.38293352217402887</v>
      </c>
      <c r="M196" s="182"/>
      <c r="N196" s="183"/>
    </row>
    <row r="197" spans="2:15" ht="15.75" x14ac:dyDescent="0.25">
      <c r="B197" s="117" t="s">
        <v>30</v>
      </c>
      <c r="C197" s="184">
        <v>2.2450142450142452</v>
      </c>
      <c r="D197" s="185">
        <v>-0.25594914612255648</v>
      </c>
      <c r="E197" s="184">
        <v>2.5936883629191323</v>
      </c>
      <c r="F197" s="185">
        <f t="shared" si="35"/>
        <v>0.34867411790488712</v>
      </c>
      <c r="G197" s="184">
        <v>2.774193548387097</v>
      </c>
      <c r="H197" s="185">
        <f t="shared" si="35"/>
        <v>0.18050518546796468</v>
      </c>
      <c r="I197" s="184">
        <v>2.7876923076923079</v>
      </c>
      <c r="J197" s="185">
        <f t="shared" si="35"/>
        <v>1.3498759305210939E-2</v>
      </c>
      <c r="K197" s="184">
        <v>2.6112956810631229</v>
      </c>
      <c r="L197" s="185">
        <f t="shared" si="36"/>
        <v>-0.17639662662918498</v>
      </c>
      <c r="M197" s="184">
        <v>2.7923076923076922</v>
      </c>
      <c r="N197" s="185">
        <v>0.50575798470535283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0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4" t="s">
        <v>291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1" t="str">
        <f>C204</f>
        <v>Países Bajos</v>
      </c>
      <c r="C204" s="286" t="s">
        <v>123</v>
      </c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</row>
    <row r="205" spans="2:15" ht="22.5" thickTop="1" thickBot="1" x14ac:dyDescent="0.3">
      <c r="B205" s="109"/>
      <c r="C205" s="288">
        <v>2020</v>
      </c>
      <c r="D205" s="289"/>
      <c r="E205" s="290">
        <v>2021</v>
      </c>
      <c r="F205" s="289"/>
      <c r="G205" s="290">
        <v>2022</v>
      </c>
      <c r="H205" s="289"/>
      <c r="I205" s="290">
        <v>2023</v>
      </c>
      <c r="J205" s="289"/>
      <c r="K205" s="290">
        <v>2024</v>
      </c>
      <c r="L205" s="289"/>
      <c r="M205" s="290">
        <v>2025</v>
      </c>
      <c r="N205" s="291"/>
    </row>
    <row r="206" spans="2:15" ht="16.5" thickTop="1" thickBot="1" x14ac:dyDescent="0.3">
      <c r="B206" s="85"/>
      <c r="C206" s="111" t="s">
        <v>69</v>
      </c>
      <c r="D206" s="112" t="str">
        <f>CONCATENATE("dif ",RIGHT(C205,2),"/",RIGHT(C205-1,2))</f>
        <v>dif 20/19</v>
      </c>
      <c r="E206" s="113" t="s">
        <v>69</v>
      </c>
      <c r="F206" s="112" t="str">
        <f>CONCATENATE("dif ",RIGHT(E205,2),"/",RIGHT(C205,2))</f>
        <v>dif 21/20</v>
      </c>
      <c r="G206" s="113" t="s">
        <v>69</v>
      </c>
      <c r="H206" s="112" t="str">
        <f>CONCATENATE("dif ",RIGHT(G205,2),"/",RIGHT(E205,2))</f>
        <v>dif 22/21</v>
      </c>
      <c r="I206" s="113" t="s">
        <v>69</v>
      </c>
      <c r="J206" s="112" t="str">
        <f>CONCATENATE("dif ",RIGHT(I205,2),"/",RIGHT(G205,2))</f>
        <v>dif 23/22</v>
      </c>
      <c r="K206" s="113" t="s">
        <v>69</v>
      </c>
      <c r="L206" s="112" t="str">
        <f>CONCATENATE("dif ",RIGHT(K205,2),"/",RIGHT(I205,2))</f>
        <v>dif 24/23</v>
      </c>
      <c r="M206" s="113" t="s">
        <v>69</v>
      </c>
      <c r="N206" s="112" t="str">
        <f>CONCATENATE("dif ",RIGHT(M205,2),"/",RIGHT(K205,2))</f>
        <v>dif 25/24</v>
      </c>
    </row>
    <row r="207" spans="2:15" x14ac:dyDescent="0.25">
      <c r="B207" s="114" t="s">
        <v>71</v>
      </c>
      <c r="C207" s="182">
        <v>2.3258426966292136</v>
      </c>
      <c r="D207" s="183">
        <v>-1.0866573033707865</v>
      </c>
      <c r="E207" s="182">
        <v>1.6</v>
      </c>
      <c r="F207" s="183">
        <f t="shared" ref="F207:J209" si="37">IFERROR(E207-C207,"-")</f>
        <v>-0.72584269662921352</v>
      </c>
      <c r="G207" s="182">
        <v>3.8759689922480618</v>
      </c>
      <c r="H207" s="183">
        <f t="shared" si="37"/>
        <v>2.2759689922480617</v>
      </c>
      <c r="I207" s="182">
        <v>4.2846715328467155</v>
      </c>
      <c r="J207" s="183">
        <f t="shared" si="37"/>
        <v>0.40870254059865374</v>
      </c>
      <c r="K207" s="182">
        <v>4.0129870129870131</v>
      </c>
      <c r="L207" s="183">
        <f t="shared" ref="L207:L209" si="38">IFERROR(K207-I207,"-")</f>
        <v>-0.27168451985970243</v>
      </c>
      <c r="M207" s="182">
        <v>2.6703296703296702</v>
      </c>
      <c r="N207" s="183">
        <f t="shared" ref="N207:N209" si="39">IFERROR(M207-K207,"-")</f>
        <v>-1.3426573426573429</v>
      </c>
    </row>
    <row r="208" spans="2:15" x14ac:dyDescent="0.25">
      <c r="B208" s="114" t="s">
        <v>73</v>
      </c>
      <c r="C208" s="182">
        <v>3.5098039215686274</v>
      </c>
      <c r="D208" s="183">
        <v>-0.88602941176470562</v>
      </c>
      <c r="E208" s="182">
        <v>1.7</v>
      </c>
      <c r="F208" s="183">
        <f t="shared" si="37"/>
        <v>-1.8098039215686275</v>
      </c>
      <c r="G208" s="182">
        <v>3.2136752136752138</v>
      </c>
      <c r="H208" s="183">
        <f t="shared" si="37"/>
        <v>1.5136752136752138</v>
      </c>
      <c r="I208" s="182">
        <v>4.5227272727272725</v>
      </c>
      <c r="J208" s="183">
        <f t="shared" si="37"/>
        <v>1.3090520590520587</v>
      </c>
      <c r="K208" s="182">
        <v>3.5890410958904111</v>
      </c>
      <c r="L208" s="183">
        <f t="shared" si="38"/>
        <v>-0.93368617683686139</v>
      </c>
      <c r="M208" s="182"/>
      <c r="N208" s="183"/>
    </row>
    <row r="209" spans="2:15" x14ac:dyDescent="0.25">
      <c r="B209" s="114" t="s">
        <v>75</v>
      </c>
      <c r="C209" s="182">
        <v>4.1304347826086953</v>
      </c>
      <c r="D209" s="183">
        <v>1.4637681159420288</v>
      </c>
      <c r="E209" s="182">
        <v>2.2272727272727271</v>
      </c>
      <c r="F209" s="183">
        <f t="shared" si="37"/>
        <v>-1.9031620553359683</v>
      </c>
      <c r="G209" s="182">
        <v>2.9935897435897436</v>
      </c>
      <c r="H209" s="183">
        <f t="shared" si="37"/>
        <v>0.76631701631701654</v>
      </c>
      <c r="I209" s="182">
        <v>3.8451612903225807</v>
      </c>
      <c r="J209" s="183">
        <f t="shared" si="37"/>
        <v>0.85157154673283708</v>
      </c>
      <c r="K209" s="182">
        <v>3.3227848101265822</v>
      </c>
      <c r="L209" s="183">
        <f t="shared" si="38"/>
        <v>-0.52237648019599847</v>
      </c>
      <c r="M209" s="182"/>
      <c r="N209" s="183"/>
    </row>
    <row r="210" spans="2:15" x14ac:dyDescent="0.25">
      <c r="B210" s="114" t="s">
        <v>77</v>
      </c>
      <c r="C210" s="182" t="s">
        <v>227</v>
      </c>
      <c r="D210" s="183" t="s">
        <v>227</v>
      </c>
      <c r="E210" s="182">
        <v>3.75</v>
      </c>
      <c r="F210" s="183" t="str">
        <f>IFERROR(E210-C210,"-")</f>
        <v>-</v>
      </c>
      <c r="G210" s="182">
        <v>3.8653846153846154</v>
      </c>
      <c r="H210" s="183">
        <f>IFERROR(G210-E210,"-")</f>
        <v>0.11538461538461542</v>
      </c>
      <c r="I210" s="182">
        <v>2.9874999999999998</v>
      </c>
      <c r="J210" s="183">
        <f>IFERROR(I210-G210,"-")</f>
        <v>-0.8778846153846156</v>
      </c>
      <c r="K210" s="182">
        <v>7.709677419354839</v>
      </c>
      <c r="L210" s="183">
        <f>IFERROR(K210-I210,"-")</f>
        <v>4.7221774193548391</v>
      </c>
      <c r="M210" s="182"/>
      <c r="N210" s="183"/>
    </row>
    <row r="211" spans="2:15" x14ac:dyDescent="0.25">
      <c r="B211" s="114" t="s">
        <v>79</v>
      </c>
      <c r="C211" s="182" t="s">
        <v>227</v>
      </c>
      <c r="D211" s="183" t="s">
        <v>227</v>
      </c>
      <c r="E211" s="182">
        <v>3.1666666666666665</v>
      </c>
      <c r="F211" s="183" t="str">
        <f t="shared" ref="F211:J219" si="40">IFERROR(E211-C211,"-")</f>
        <v>-</v>
      </c>
      <c r="G211" s="182">
        <v>4.5925925925925926</v>
      </c>
      <c r="H211" s="183">
        <f t="shared" si="40"/>
        <v>1.425925925925926</v>
      </c>
      <c r="I211" s="182">
        <v>4.8780487804878048</v>
      </c>
      <c r="J211" s="183">
        <f t="shared" si="40"/>
        <v>0.28545618789521221</v>
      </c>
      <c r="K211" s="182">
        <v>5.4523809523809526</v>
      </c>
      <c r="L211" s="183">
        <f t="shared" ref="L211:L219" si="41">IFERROR(K211-I211,"-")</f>
        <v>0.57433217189314778</v>
      </c>
      <c r="M211" s="182"/>
      <c r="N211" s="183"/>
    </row>
    <row r="212" spans="2:15" x14ac:dyDescent="0.25">
      <c r="B212" s="114" t="s">
        <v>81</v>
      </c>
      <c r="C212" s="182" t="s">
        <v>227</v>
      </c>
      <c r="D212" s="183" t="s">
        <v>227</v>
      </c>
      <c r="E212" s="182">
        <v>3.0588235294117645</v>
      </c>
      <c r="F212" s="183" t="str">
        <f t="shared" si="40"/>
        <v>-</v>
      </c>
      <c r="G212" s="182">
        <v>5.2705882352941176</v>
      </c>
      <c r="H212" s="183">
        <f t="shared" si="40"/>
        <v>2.2117647058823531</v>
      </c>
      <c r="I212" s="182">
        <v>4.2333333333333334</v>
      </c>
      <c r="J212" s="183">
        <f t="shared" si="40"/>
        <v>-1.0372549019607842</v>
      </c>
      <c r="K212" s="182">
        <v>8.7222222222222214</v>
      </c>
      <c r="L212" s="183">
        <f t="shared" si="41"/>
        <v>4.488888888888888</v>
      </c>
      <c r="M212" s="182"/>
      <c r="N212" s="183"/>
    </row>
    <row r="213" spans="2:15" x14ac:dyDescent="0.25">
      <c r="B213" s="114" t="s">
        <v>83</v>
      </c>
      <c r="C213" s="182" t="s">
        <v>227</v>
      </c>
      <c r="D213" s="183" t="s">
        <v>227</v>
      </c>
      <c r="E213" s="182">
        <v>2.4666666666666668</v>
      </c>
      <c r="F213" s="183" t="str">
        <f t="shared" si="40"/>
        <v>-</v>
      </c>
      <c r="G213" s="182">
        <v>3.6904761904761907</v>
      </c>
      <c r="H213" s="183">
        <f t="shared" si="40"/>
        <v>1.2238095238095239</v>
      </c>
      <c r="I213" s="182">
        <v>4.6315789473684212</v>
      </c>
      <c r="J213" s="183">
        <f t="shared" si="40"/>
        <v>0.94110275689223055</v>
      </c>
      <c r="K213" s="182">
        <v>4.6206896551724137</v>
      </c>
      <c r="L213" s="183">
        <f t="shared" si="41"/>
        <v>-1.0889292196007538E-2</v>
      </c>
      <c r="M213" s="182"/>
      <c r="N213" s="183"/>
    </row>
    <row r="214" spans="2:15" x14ac:dyDescent="0.25">
      <c r="B214" s="114" t="s">
        <v>85</v>
      </c>
      <c r="C214" s="182">
        <v>2.1111111111111112</v>
      </c>
      <c r="D214" s="183">
        <v>-5.5467836257309937</v>
      </c>
      <c r="E214" s="182">
        <v>3.1666666666666665</v>
      </c>
      <c r="F214" s="183">
        <f t="shared" si="40"/>
        <v>1.0555555555555554</v>
      </c>
      <c r="G214" s="182">
        <v>3.6132075471698113</v>
      </c>
      <c r="H214" s="183">
        <f t="shared" si="40"/>
        <v>0.44654088050314478</v>
      </c>
      <c r="I214" s="182">
        <v>3.3260869565217392</v>
      </c>
      <c r="J214" s="183">
        <f t="shared" si="40"/>
        <v>-0.28712059064807205</v>
      </c>
      <c r="K214" s="182">
        <v>5.0930232558139537</v>
      </c>
      <c r="L214" s="183">
        <f t="shared" si="41"/>
        <v>1.7669362992922144</v>
      </c>
      <c r="M214" s="182"/>
      <c r="N214" s="183"/>
    </row>
    <row r="215" spans="2:15" x14ac:dyDescent="0.25">
      <c r="B215" s="114" t="s">
        <v>87</v>
      </c>
      <c r="C215" s="182">
        <v>1</v>
      </c>
      <c r="D215" s="183">
        <v>-3</v>
      </c>
      <c r="E215" s="182">
        <v>6.2307692307692308</v>
      </c>
      <c r="F215" s="183">
        <f t="shared" si="40"/>
        <v>5.2307692307692308</v>
      </c>
      <c r="G215" s="182">
        <v>5.0454545454545459</v>
      </c>
      <c r="H215" s="183">
        <f t="shared" si="40"/>
        <v>-1.185314685314685</v>
      </c>
      <c r="I215" s="182">
        <v>6.258064516129032</v>
      </c>
      <c r="J215" s="183">
        <f t="shared" si="40"/>
        <v>1.2126099706744862</v>
      </c>
      <c r="K215" s="182">
        <v>3.903225806451613</v>
      </c>
      <c r="L215" s="183">
        <f t="shared" si="41"/>
        <v>-2.354838709677419</v>
      </c>
      <c r="M215" s="182"/>
      <c r="N215" s="183"/>
    </row>
    <row r="216" spans="2:15" x14ac:dyDescent="0.25">
      <c r="B216" s="114" t="s">
        <v>89</v>
      </c>
      <c r="C216" s="182">
        <v>1.25</v>
      </c>
      <c r="D216" s="183">
        <v>-2.1725352112676055</v>
      </c>
      <c r="E216" s="182">
        <v>2.9565217391304346</v>
      </c>
      <c r="F216" s="183">
        <f t="shared" si="40"/>
        <v>1.7065217391304346</v>
      </c>
      <c r="G216" s="182">
        <v>6.3611111111111107</v>
      </c>
      <c r="H216" s="183">
        <f t="shared" si="40"/>
        <v>3.4045893719806761</v>
      </c>
      <c r="I216" s="182">
        <v>4.092307692307692</v>
      </c>
      <c r="J216" s="183">
        <f t="shared" si="40"/>
        <v>-2.2688034188034187</v>
      </c>
      <c r="K216" s="182">
        <v>1.9620253164556962</v>
      </c>
      <c r="L216" s="183">
        <f t="shared" si="41"/>
        <v>-2.130282375851996</v>
      </c>
      <c r="M216" s="182"/>
      <c r="N216" s="183"/>
    </row>
    <row r="217" spans="2:15" x14ac:dyDescent="0.25">
      <c r="B217" s="114" t="s">
        <v>91</v>
      </c>
      <c r="C217" s="182">
        <v>1.3333333333333333</v>
      </c>
      <c r="D217" s="183">
        <v>-0.74213836477987427</v>
      </c>
      <c r="E217" s="182">
        <v>2.7094017094017095</v>
      </c>
      <c r="F217" s="183">
        <f t="shared" si="40"/>
        <v>1.3760683760683763</v>
      </c>
      <c r="G217" s="182">
        <v>7.666666666666667</v>
      </c>
      <c r="H217" s="183">
        <f t="shared" si="40"/>
        <v>4.9572649572649574</v>
      </c>
      <c r="I217" s="182">
        <v>2.8245614035087718</v>
      </c>
      <c r="J217" s="183">
        <f t="shared" si="40"/>
        <v>-4.8421052631578956</v>
      </c>
      <c r="K217" s="182">
        <v>3.4358974358974357</v>
      </c>
      <c r="L217" s="183">
        <f t="shared" si="41"/>
        <v>0.61133603238866385</v>
      </c>
      <c r="M217" s="182"/>
      <c r="N217" s="183"/>
    </row>
    <row r="218" spans="2:15" x14ac:dyDescent="0.25">
      <c r="B218" s="114" t="s">
        <v>93</v>
      </c>
      <c r="C218" s="182">
        <v>1</v>
      </c>
      <c r="D218" s="183">
        <v>-1.4624999999999999</v>
      </c>
      <c r="E218" s="182">
        <v>3.2523364485981308</v>
      </c>
      <c r="F218" s="183">
        <f t="shared" si="40"/>
        <v>2.2523364485981308</v>
      </c>
      <c r="G218" s="182">
        <v>3.0909090909090908</v>
      </c>
      <c r="H218" s="183">
        <f t="shared" si="40"/>
        <v>-0.16142735768903993</v>
      </c>
      <c r="I218" s="182">
        <v>3.2300884955752212</v>
      </c>
      <c r="J218" s="183">
        <f t="shared" si="40"/>
        <v>0.13917940466613032</v>
      </c>
      <c r="K218" s="182">
        <v>2.8666666666666667</v>
      </c>
      <c r="L218" s="183">
        <f t="shared" si="41"/>
        <v>-0.36342182890855446</v>
      </c>
      <c r="M218" s="182"/>
      <c r="N218" s="183"/>
    </row>
    <row r="219" spans="2:15" ht="15.75" x14ac:dyDescent="0.25">
      <c r="B219" s="117" t="s">
        <v>30</v>
      </c>
      <c r="C219" s="184">
        <v>2.9102167182662537</v>
      </c>
      <c r="D219" s="185">
        <v>-0.50895352493832435</v>
      </c>
      <c r="E219" s="184">
        <v>3.2060185185185186</v>
      </c>
      <c r="F219" s="185">
        <f t="shared" si="40"/>
        <v>0.29580180025226488</v>
      </c>
      <c r="G219" s="184">
        <v>4.25</v>
      </c>
      <c r="H219" s="185">
        <f t="shared" si="40"/>
        <v>1.0439814814814814</v>
      </c>
      <c r="I219" s="184">
        <v>3.8624733475479744</v>
      </c>
      <c r="J219" s="185">
        <f t="shared" si="40"/>
        <v>-0.38752665245202556</v>
      </c>
      <c r="K219" s="184">
        <v>4.072883172561629</v>
      </c>
      <c r="L219" s="185">
        <f t="shared" si="41"/>
        <v>0.21040982501365457</v>
      </c>
      <c r="M219" s="184">
        <v>2.6703296703296702</v>
      </c>
      <c r="N219" s="185">
        <v>-1.3426573426573429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0"/>
      <c r="M222" s="122"/>
    </row>
    <row r="224" spans="2:15" ht="48.75" customHeight="1" thickBot="1" x14ac:dyDescent="0.3">
      <c r="B224" s="264" t="s">
        <v>290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1" t="str">
        <f>C226</f>
        <v>Bélgica</v>
      </c>
      <c r="C226" s="286" t="s">
        <v>119</v>
      </c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</row>
    <row r="227" spans="2:15" ht="22.5" thickTop="1" thickBot="1" x14ac:dyDescent="0.3">
      <c r="B227" s="109"/>
      <c r="C227" s="288">
        <v>2020</v>
      </c>
      <c r="D227" s="289"/>
      <c r="E227" s="290">
        <v>2021</v>
      </c>
      <c r="F227" s="289"/>
      <c r="G227" s="290">
        <v>2022</v>
      </c>
      <c r="H227" s="289"/>
      <c r="I227" s="290">
        <v>2023</v>
      </c>
      <c r="J227" s="289"/>
      <c r="K227" s="290">
        <v>2024</v>
      </c>
      <c r="L227" s="289"/>
      <c r="M227" s="290">
        <v>2025</v>
      </c>
      <c r="N227" s="291"/>
    </row>
    <row r="228" spans="2:15" ht="16.5" thickTop="1" thickBot="1" x14ac:dyDescent="0.3">
      <c r="B228" s="85"/>
      <c r="C228" s="111" t="s">
        <v>69</v>
      </c>
      <c r="D228" s="112" t="str">
        <f>CONCATENATE("dif ",RIGHT(C227,2),"/",RIGHT(C227-1,2))</f>
        <v>dif 20/19</v>
      </c>
      <c r="E228" s="113" t="s">
        <v>69</v>
      </c>
      <c r="F228" s="112" t="str">
        <f>CONCATENATE("dif ",RIGHT(E227,2),"/",RIGHT(C227,2))</f>
        <v>dif 21/20</v>
      </c>
      <c r="G228" s="113" t="s">
        <v>69</v>
      </c>
      <c r="H228" s="112" t="str">
        <f>CONCATENATE("dif ",RIGHT(G227,2),"/",RIGHT(E227,2))</f>
        <v>dif 22/21</v>
      </c>
      <c r="I228" s="113" t="s">
        <v>69</v>
      </c>
      <c r="J228" s="112" t="str">
        <f>CONCATENATE("dif ",RIGHT(I227,2),"/",RIGHT(G227,2))</f>
        <v>dif 23/22</v>
      </c>
      <c r="K228" s="113" t="s">
        <v>69</v>
      </c>
      <c r="L228" s="112" t="str">
        <f>CONCATENATE("dif ",RIGHT(K227,2),"/",RIGHT(I227,2))</f>
        <v>dif 24/23</v>
      </c>
      <c r="M228" s="113" t="s">
        <v>69</v>
      </c>
      <c r="N228" s="112" t="str">
        <f>CONCATENATE("dif ",RIGHT(M227,2),"/",RIGHT(K227,2))</f>
        <v>dif 25/24</v>
      </c>
    </row>
    <row r="229" spans="2:15" x14ac:dyDescent="0.25">
      <c r="B229" s="114" t="s">
        <v>71</v>
      </c>
      <c r="C229" s="182">
        <v>2.408450704225352</v>
      </c>
      <c r="D229" s="183">
        <v>-0.17263037685572913</v>
      </c>
      <c r="E229" s="182">
        <v>3.375</v>
      </c>
      <c r="F229" s="183">
        <f t="shared" ref="F229:J231" si="42">IFERROR(E229-C229,"-")</f>
        <v>0.96654929577464799</v>
      </c>
      <c r="G229" s="182">
        <v>2.6404494382022472</v>
      </c>
      <c r="H229" s="183">
        <f t="shared" si="42"/>
        <v>-0.7345505617977528</v>
      </c>
      <c r="I229" s="182">
        <v>2.5185185185185186</v>
      </c>
      <c r="J229" s="183">
        <f t="shared" si="42"/>
        <v>-0.1219309196837286</v>
      </c>
      <c r="K229" s="182">
        <v>2.2865497076023393</v>
      </c>
      <c r="L229" s="183">
        <f t="shared" ref="L229:L231" si="43">IFERROR(K229-I229,"-")</f>
        <v>-0.23196881091617927</v>
      </c>
      <c r="M229" s="182">
        <v>2.7923076923076922</v>
      </c>
      <c r="N229" s="183">
        <f t="shared" ref="N229:N231" si="44">IFERROR(M229-K229,"-")</f>
        <v>0.50575798470535283</v>
      </c>
    </row>
    <row r="230" spans="2:15" x14ac:dyDescent="0.25">
      <c r="B230" s="114" t="s">
        <v>73</v>
      </c>
      <c r="C230" s="182">
        <v>2.7586206896551726</v>
      </c>
      <c r="D230" s="183">
        <v>-0.2413793103448274</v>
      </c>
      <c r="E230" s="182">
        <v>4</v>
      </c>
      <c r="F230" s="183">
        <f t="shared" si="42"/>
        <v>1.2413793103448274</v>
      </c>
      <c r="G230" s="182">
        <v>2.925925925925926</v>
      </c>
      <c r="H230" s="183">
        <f t="shared" si="42"/>
        <v>-1.074074074074074</v>
      </c>
      <c r="I230" s="182">
        <v>3</v>
      </c>
      <c r="J230" s="183">
        <f t="shared" si="42"/>
        <v>7.4074074074073959E-2</v>
      </c>
      <c r="K230" s="182">
        <v>3.2736842105263158</v>
      </c>
      <c r="L230" s="183">
        <f t="shared" si="43"/>
        <v>0.27368421052631575</v>
      </c>
      <c r="M230" s="182"/>
      <c r="N230" s="183"/>
    </row>
    <row r="231" spans="2:15" x14ac:dyDescent="0.25">
      <c r="B231" s="114" t="s">
        <v>75</v>
      </c>
      <c r="C231" s="182">
        <v>1.34375</v>
      </c>
      <c r="D231" s="183">
        <v>-2.4923155737704916</v>
      </c>
      <c r="E231" s="182">
        <v>4.083333333333333</v>
      </c>
      <c r="F231" s="183">
        <f t="shared" si="42"/>
        <v>2.739583333333333</v>
      </c>
      <c r="G231" s="182">
        <v>3.3624999999999998</v>
      </c>
      <c r="H231" s="183">
        <f t="shared" si="42"/>
        <v>-0.72083333333333321</v>
      </c>
      <c r="I231" s="182">
        <v>4.253521126760563</v>
      </c>
      <c r="J231" s="183">
        <f t="shared" si="42"/>
        <v>0.89102112676056322</v>
      </c>
      <c r="K231" s="182">
        <v>3.043010752688172</v>
      </c>
      <c r="L231" s="183">
        <f t="shared" si="43"/>
        <v>-1.210510374072391</v>
      </c>
      <c r="M231" s="182"/>
      <c r="N231" s="183"/>
    </row>
    <row r="232" spans="2:15" x14ac:dyDescent="0.25">
      <c r="B232" s="114" t="s">
        <v>77</v>
      </c>
      <c r="C232" s="182" t="s">
        <v>227</v>
      </c>
      <c r="D232" s="183" t="s">
        <v>227</v>
      </c>
      <c r="E232" s="182">
        <v>2.0857142857142859</v>
      </c>
      <c r="F232" s="183" t="str">
        <f>IFERROR(E232-C232,"-")</f>
        <v>-</v>
      </c>
      <c r="G232" s="182">
        <v>2.6166666666666667</v>
      </c>
      <c r="H232" s="183">
        <f>IFERROR(G232-E232,"-")</f>
        <v>0.53095238095238084</v>
      </c>
      <c r="I232" s="182">
        <v>2.5909090909090908</v>
      </c>
      <c r="J232" s="183">
        <f>IFERROR(I232-G232,"-")</f>
        <v>-2.5757575757575868E-2</v>
      </c>
      <c r="K232" s="182">
        <v>2.6896551724137931</v>
      </c>
      <c r="L232" s="183">
        <f>IFERROR(K232-I232,"-")</f>
        <v>9.8746081504702321E-2</v>
      </c>
      <c r="M232" s="182"/>
      <c r="N232" s="183"/>
    </row>
    <row r="233" spans="2:15" x14ac:dyDescent="0.25">
      <c r="B233" s="114" t="s">
        <v>79</v>
      </c>
      <c r="C233" s="182" t="s">
        <v>227</v>
      </c>
      <c r="D233" s="183" t="s">
        <v>227</v>
      </c>
      <c r="E233" s="182">
        <v>1.5454545454545454</v>
      </c>
      <c r="F233" s="183" t="str">
        <f t="shared" ref="F233:J241" si="45">IFERROR(E233-C233,"-")</f>
        <v>-</v>
      </c>
      <c r="G233" s="182">
        <v>3.25</v>
      </c>
      <c r="H233" s="183">
        <f t="shared" si="45"/>
        <v>1.7045454545454546</v>
      </c>
      <c r="I233" s="182">
        <v>2.59375</v>
      </c>
      <c r="J233" s="183">
        <f t="shared" si="45"/>
        <v>-0.65625</v>
      </c>
      <c r="K233" s="182">
        <v>1.346938775510204</v>
      </c>
      <c r="L233" s="183">
        <f t="shared" ref="L233:L241" si="46">IFERROR(K233-I233,"-")</f>
        <v>-1.246811224489796</v>
      </c>
      <c r="M233" s="182"/>
      <c r="N233" s="183"/>
    </row>
    <row r="234" spans="2:15" x14ac:dyDescent="0.25">
      <c r="B234" s="114" t="s">
        <v>81</v>
      </c>
      <c r="C234" s="182" t="s">
        <v>227</v>
      </c>
      <c r="D234" s="183" t="s">
        <v>227</v>
      </c>
      <c r="E234" s="182">
        <v>3.36</v>
      </c>
      <c r="F234" s="183" t="str">
        <f t="shared" si="45"/>
        <v>-</v>
      </c>
      <c r="G234" s="182">
        <v>2.2580645161290325</v>
      </c>
      <c r="H234" s="183">
        <f t="shared" si="45"/>
        <v>-1.1019354838709674</v>
      </c>
      <c r="I234" s="182">
        <v>2.28125</v>
      </c>
      <c r="J234" s="183">
        <f t="shared" si="45"/>
        <v>2.3185483870967527E-2</v>
      </c>
      <c r="K234" s="182">
        <v>2.8947368421052633</v>
      </c>
      <c r="L234" s="183">
        <f t="shared" si="46"/>
        <v>0.61348684210526327</v>
      </c>
      <c r="M234" s="182"/>
      <c r="N234" s="183"/>
    </row>
    <row r="235" spans="2:15" x14ac:dyDescent="0.25">
      <c r="B235" s="114" t="s">
        <v>83</v>
      </c>
      <c r="C235" s="182" t="s">
        <v>227</v>
      </c>
      <c r="D235" s="183" t="s">
        <v>227</v>
      </c>
      <c r="E235" s="182">
        <v>2.5116279069767442</v>
      </c>
      <c r="F235" s="183" t="str">
        <f t="shared" si="45"/>
        <v>-</v>
      </c>
      <c r="G235" s="182">
        <v>3.4262295081967213</v>
      </c>
      <c r="H235" s="183">
        <f t="shared" si="45"/>
        <v>0.91460160121997713</v>
      </c>
      <c r="I235" s="182">
        <v>2.5813953488372094</v>
      </c>
      <c r="J235" s="183">
        <f t="shared" si="45"/>
        <v>-0.84483415935951189</v>
      </c>
      <c r="K235" s="182">
        <v>2.36</v>
      </c>
      <c r="L235" s="183">
        <f t="shared" si="46"/>
        <v>-0.22139534883720957</v>
      </c>
      <c r="M235" s="182"/>
      <c r="N235" s="183"/>
    </row>
    <row r="236" spans="2:15" x14ac:dyDescent="0.25">
      <c r="B236" s="114" t="s">
        <v>85</v>
      </c>
      <c r="C236" s="182">
        <v>2.6666666666666665</v>
      </c>
      <c r="D236" s="183">
        <v>0.8484848484848484</v>
      </c>
      <c r="E236" s="182">
        <v>1.7179487179487178</v>
      </c>
      <c r="F236" s="183">
        <f t="shared" si="45"/>
        <v>-0.94871794871794868</v>
      </c>
      <c r="G236" s="182">
        <v>2.406779661016949</v>
      </c>
      <c r="H236" s="183">
        <f t="shared" si="45"/>
        <v>0.68883094306823112</v>
      </c>
      <c r="I236" s="182">
        <v>2.3877551020408165</v>
      </c>
      <c r="J236" s="183">
        <f t="shared" si="45"/>
        <v>-1.9024558976132422E-2</v>
      </c>
      <c r="K236" s="182">
        <v>2.3050847457627119</v>
      </c>
      <c r="L236" s="183">
        <f t="shared" si="46"/>
        <v>-8.2670356278104595E-2</v>
      </c>
      <c r="M236" s="182"/>
      <c r="N236" s="183"/>
    </row>
    <row r="237" spans="2:15" x14ac:dyDescent="0.25">
      <c r="B237" s="114" t="s">
        <v>87</v>
      </c>
      <c r="C237" s="182">
        <v>2.15</v>
      </c>
      <c r="D237" s="183">
        <v>0.64999999999999991</v>
      </c>
      <c r="E237" s="182">
        <v>2</v>
      </c>
      <c r="F237" s="183">
        <f t="shared" si="45"/>
        <v>-0.14999999999999991</v>
      </c>
      <c r="G237" s="182">
        <v>3.9</v>
      </c>
      <c r="H237" s="183">
        <f t="shared" si="45"/>
        <v>1.9</v>
      </c>
      <c r="I237" s="182">
        <v>2.9268292682926829</v>
      </c>
      <c r="J237" s="183">
        <f t="shared" si="45"/>
        <v>-0.97317073170731705</v>
      </c>
      <c r="K237" s="182">
        <v>3.8536585365853657</v>
      </c>
      <c r="L237" s="183">
        <f t="shared" si="46"/>
        <v>0.92682926829268286</v>
      </c>
      <c r="M237" s="182"/>
      <c r="N237" s="183"/>
    </row>
    <row r="238" spans="2:15" x14ac:dyDescent="0.25">
      <c r="B238" s="114" t="s">
        <v>89</v>
      </c>
      <c r="C238" s="182">
        <v>1.8974358974358974</v>
      </c>
      <c r="D238" s="183">
        <v>-0.1766381766381766</v>
      </c>
      <c r="E238" s="182">
        <v>2.7580645161290325</v>
      </c>
      <c r="F238" s="183">
        <f t="shared" si="45"/>
        <v>0.86062861869313512</v>
      </c>
      <c r="G238" s="182">
        <v>2.2432432432432434</v>
      </c>
      <c r="H238" s="183">
        <f t="shared" si="45"/>
        <v>-0.51482127288578905</v>
      </c>
      <c r="I238" s="182">
        <v>2.9</v>
      </c>
      <c r="J238" s="183">
        <f t="shared" si="45"/>
        <v>0.65675675675675649</v>
      </c>
      <c r="K238" s="182">
        <v>2.736842105263158</v>
      </c>
      <c r="L238" s="183">
        <f t="shared" si="46"/>
        <v>-0.16315789473684195</v>
      </c>
      <c r="M238" s="182"/>
      <c r="N238" s="183"/>
    </row>
    <row r="239" spans="2:15" x14ac:dyDescent="0.25">
      <c r="B239" s="114" t="s">
        <v>91</v>
      </c>
      <c r="C239" s="182">
        <v>2.4509803921568629</v>
      </c>
      <c r="D239" s="183">
        <v>0.91933482253660981</v>
      </c>
      <c r="E239" s="182">
        <v>3.0673076923076925</v>
      </c>
      <c r="F239" s="183">
        <f t="shared" si="45"/>
        <v>0.61632730015082959</v>
      </c>
      <c r="G239" s="182">
        <v>2.2428571428571429</v>
      </c>
      <c r="H239" s="183">
        <f t="shared" si="45"/>
        <v>-0.82445054945054963</v>
      </c>
      <c r="I239" s="182">
        <v>2.961904761904762</v>
      </c>
      <c r="J239" s="183">
        <f t="shared" si="45"/>
        <v>0.71904761904761916</v>
      </c>
      <c r="K239" s="182">
        <v>2.515625</v>
      </c>
      <c r="L239" s="183">
        <f t="shared" si="46"/>
        <v>-0.44627976190476204</v>
      </c>
      <c r="M239" s="182"/>
      <c r="N239" s="183"/>
    </row>
    <row r="240" spans="2:15" x14ac:dyDescent="0.25">
      <c r="B240" s="114" t="s">
        <v>93</v>
      </c>
      <c r="C240" s="182">
        <v>1.8</v>
      </c>
      <c r="D240" s="183">
        <v>-1.05</v>
      </c>
      <c r="E240" s="182">
        <v>2.4202898550724639</v>
      </c>
      <c r="F240" s="183">
        <f t="shared" si="45"/>
        <v>0.62028985507246381</v>
      </c>
      <c r="G240" s="182">
        <v>2.1538461538461537</v>
      </c>
      <c r="H240" s="183">
        <f t="shared" si="45"/>
        <v>-0.26644370122631011</v>
      </c>
      <c r="I240" s="182">
        <v>2.0506329113924049</v>
      </c>
      <c r="J240" s="183">
        <f t="shared" si="45"/>
        <v>-0.10321324245374885</v>
      </c>
      <c r="K240" s="182">
        <v>2.4335664335664338</v>
      </c>
      <c r="L240" s="183">
        <f t="shared" si="46"/>
        <v>0.38293352217402887</v>
      </c>
      <c r="M240" s="182"/>
      <c r="N240" s="183"/>
    </row>
    <row r="241" spans="2:15" ht="15.75" x14ac:dyDescent="0.25">
      <c r="B241" s="117" t="s">
        <v>30</v>
      </c>
      <c r="C241" s="184">
        <v>2.2450142450142452</v>
      </c>
      <c r="D241" s="185">
        <v>-0.25594914612255648</v>
      </c>
      <c r="E241" s="184">
        <v>2.5936883629191323</v>
      </c>
      <c r="F241" s="185">
        <f t="shared" si="45"/>
        <v>0.34867411790488712</v>
      </c>
      <c r="G241" s="184">
        <v>2.774193548387097</v>
      </c>
      <c r="H241" s="185">
        <f t="shared" si="45"/>
        <v>0.18050518546796468</v>
      </c>
      <c r="I241" s="184">
        <v>2.7876923076923079</v>
      </c>
      <c r="J241" s="185">
        <f t="shared" si="45"/>
        <v>1.3498759305210939E-2</v>
      </c>
      <c r="K241" s="184">
        <v>2.6112956810631229</v>
      </c>
      <c r="L241" s="185">
        <f t="shared" si="46"/>
        <v>-0.17639662662918498</v>
      </c>
      <c r="M241" s="184">
        <v>2.7923076923076922</v>
      </c>
      <c r="N241" s="185">
        <v>0.50575798470535283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0"/>
      <c r="K244" s="120"/>
      <c r="M244" s="105"/>
    </row>
    <row r="246" spans="2:15" ht="48.75" customHeight="1" thickBot="1" x14ac:dyDescent="0.3">
      <c r="B246" s="264" t="s">
        <v>292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1" t="str">
        <f>C248</f>
        <v>Dinamarca</v>
      </c>
      <c r="C248" s="286" t="s">
        <v>128</v>
      </c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</row>
    <row r="249" spans="2:15" ht="22.5" thickTop="1" thickBot="1" x14ac:dyDescent="0.3">
      <c r="B249" s="109"/>
      <c r="C249" s="288">
        <v>2020</v>
      </c>
      <c r="D249" s="289"/>
      <c r="E249" s="290">
        <v>2021</v>
      </c>
      <c r="F249" s="289"/>
      <c r="G249" s="290">
        <v>2022</v>
      </c>
      <c r="H249" s="289"/>
      <c r="I249" s="290">
        <v>2023</v>
      </c>
      <c r="J249" s="289"/>
      <c r="K249" s="290">
        <v>2024</v>
      </c>
      <c r="L249" s="289"/>
      <c r="M249" s="290">
        <v>2025</v>
      </c>
      <c r="N249" s="291"/>
    </row>
    <row r="250" spans="2:15" ht="16.5" thickTop="1" thickBot="1" x14ac:dyDescent="0.3">
      <c r="B250" s="85"/>
      <c r="C250" s="111" t="s">
        <v>69</v>
      </c>
      <c r="D250" s="112" t="str">
        <f>CONCATENATE("dif ",RIGHT(C249,2),"/",RIGHT(C249-1,2))</f>
        <v>dif 20/19</v>
      </c>
      <c r="E250" s="113" t="s">
        <v>69</v>
      </c>
      <c r="F250" s="112" t="str">
        <f>CONCATENATE("dif ",RIGHT(E249,2),"/",RIGHT(C249,2))</f>
        <v>dif 21/20</v>
      </c>
      <c r="G250" s="113" t="s">
        <v>69</v>
      </c>
      <c r="H250" s="112" t="str">
        <f>CONCATENATE("dif ",RIGHT(G249,2),"/",RIGHT(E249,2))</f>
        <v>dif 22/21</v>
      </c>
      <c r="I250" s="113" t="s">
        <v>69</v>
      </c>
      <c r="J250" s="112" t="str">
        <f>CONCATENATE("dif ",RIGHT(I249,2),"/",RIGHT(G249,2))</f>
        <v>dif 23/22</v>
      </c>
      <c r="K250" s="113" t="s">
        <v>69</v>
      </c>
      <c r="L250" s="112" t="str">
        <f>CONCATENATE("dif ",RIGHT(K249,2),"/",RIGHT(I249,2))</f>
        <v>dif 24/23</v>
      </c>
      <c r="M250" s="113" t="s">
        <v>69</v>
      </c>
      <c r="N250" s="112" t="str">
        <f>CONCATENATE("dif ",RIGHT(M249,2),"/",RIGHT(K249,2))</f>
        <v>dif 25/24</v>
      </c>
    </row>
    <row r="251" spans="2:15" x14ac:dyDescent="0.25">
      <c r="B251" s="114" t="s">
        <v>71</v>
      </c>
      <c r="C251" s="182">
        <v>3.7241379310344827</v>
      </c>
      <c r="D251" s="183">
        <v>0.44636015325670497</v>
      </c>
      <c r="E251" s="182">
        <v>1.25</v>
      </c>
      <c r="F251" s="183">
        <f t="shared" ref="F251:J253" si="47">IFERROR(E251-C251,"-")</f>
        <v>-2.4741379310344827</v>
      </c>
      <c r="G251" s="182">
        <v>4.04</v>
      </c>
      <c r="H251" s="183">
        <f t="shared" si="47"/>
        <v>2.79</v>
      </c>
      <c r="I251" s="182">
        <v>3.6111111111111112</v>
      </c>
      <c r="J251" s="183">
        <f t="shared" si="47"/>
        <v>-0.42888888888888888</v>
      </c>
      <c r="K251" s="182">
        <v>2.8793103448275863</v>
      </c>
      <c r="L251" s="183">
        <f t="shared" ref="L251:L253" si="48">IFERROR(K251-I251,"-")</f>
        <v>-0.73180076628352486</v>
      </c>
      <c r="M251" s="182">
        <v>3.0909090909090908</v>
      </c>
      <c r="N251" s="183">
        <f t="shared" ref="N251:N253" si="49">IFERROR(M251-K251,"-")</f>
        <v>0.21159874608150453</v>
      </c>
    </row>
    <row r="252" spans="2:15" x14ac:dyDescent="0.25">
      <c r="B252" s="114" t="s">
        <v>73</v>
      </c>
      <c r="C252" s="182">
        <v>4.2941176470588234</v>
      </c>
      <c r="D252" s="183">
        <v>1.9705882352941173</v>
      </c>
      <c r="E252" s="182">
        <v>1</v>
      </c>
      <c r="F252" s="183">
        <f t="shared" si="47"/>
        <v>-3.2941176470588234</v>
      </c>
      <c r="G252" s="182">
        <v>2.9384615384615387</v>
      </c>
      <c r="H252" s="183">
        <f t="shared" si="47"/>
        <v>1.9384615384615387</v>
      </c>
      <c r="I252" s="182">
        <v>1.8235294117647058</v>
      </c>
      <c r="J252" s="183">
        <f t="shared" si="47"/>
        <v>-1.1149321266968328</v>
      </c>
      <c r="K252" s="182">
        <v>4.2424242424242422</v>
      </c>
      <c r="L252" s="183">
        <f t="shared" si="48"/>
        <v>2.4188948306595366</v>
      </c>
      <c r="M252" s="182"/>
      <c r="N252" s="183"/>
    </row>
    <row r="253" spans="2:15" x14ac:dyDescent="0.25">
      <c r="B253" s="114" t="s">
        <v>75</v>
      </c>
      <c r="C253" s="182">
        <v>21</v>
      </c>
      <c r="D253" s="183">
        <v>17.2</v>
      </c>
      <c r="E253" s="182">
        <v>7</v>
      </c>
      <c r="F253" s="183">
        <f t="shared" si="47"/>
        <v>-14</v>
      </c>
      <c r="G253" s="182">
        <v>1.9318181818181819</v>
      </c>
      <c r="H253" s="183">
        <f t="shared" si="47"/>
        <v>-5.0681818181818183</v>
      </c>
      <c r="I253" s="182">
        <v>2</v>
      </c>
      <c r="J253" s="183">
        <f t="shared" si="47"/>
        <v>6.8181818181818121E-2</v>
      </c>
      <c r="K253" s="182">
        <v>4.7692307692307692</v>
      </c>
      <c r="L253" s="183">
        <f t="shared" si="48"/>
        <v>2.7692307692307692</v>
      </c>
      <c r="M253" s="182"/>
      <c r="N253" s="183"/>
    </row>
    <row r="254" spans="2:15" x14ac:dyDescent="0.25">
      <c r="B254" s="114" t="s">
        <v>77</v>
      </c>
      <c r="C254" s="182" t="s">
        <v>227</v>
      </c>
      <c r="D254" s="183" t="s">
        <v>227</v>
      </c>
      <c r="E254" s="182">
        <v>1.8</v>
      </c>
      <c r="F254" s="183" t="str">
        <f>IFERROR(E254-C254,"-")</f>
        <v>-</v>
      </c>
      <c r="G254" s="182">
        <v>1.7</v>
      </c>
      <c r="H254" s="183">
        <f>IFERROR(G254-E254,"-")</f>
        <v>-0.10000000000000009</v>
      </c>
      <c r="I254" s="182">
        <v>2.625</v>
      </c>
      <c r="J254" s="183">
        <f>IFERROR(I254-G254,"-")</f>
        <v>0.92500000000000004</v>
      </c>
      <c r="K254" s="182" t="s">
        <v>227</v>
      </c>
      <c r="L254" s="183" t="str">
        <f>IFERROR(K254-I254,"-")</f>
        <v>-</v>
      </c>
      <c r="M254" s="182"/>
      <c r="N254" s="183"/>
    </row>
    <row r="255" spans="2:15" x14ac:dyDescent="0.25">
      <c r="B255" s="114" t="s">
        <v>79</v>
      </c>
      <c r="C255" s="182" t="s">
        <v>227</v>
      </c>
      <c r="D255" s="183" t="s">
        <v>227</v>
      </c>
      <c r="E255" s="182">
        <v>6</v>
      </c>
      <c r="F255" s="183" t="str">
        <f t="shared" ref="F255:J263" si="50">IFERROR(E255-C255,"-")</f>
        <v>-</v>
      </c>
      <c r="G255" s="182">
        <v>3.5</v>
      </c>
      <c r="H255" s="183">
        <f t="shared" si="50"/>
        <v>-2.5</v>
      </c>
      <c r="I255" s="182">
        <v>5</v>
      </c>
      <c r="J255" s="183">
        <f t="shared" si="50"/>
        <v>1.5</v>
      </c>
      <c r="K255" s="182" t="s">
        <v>227</v>
      </c>
      <c r="L255" s="183" t="str">
        <f t="shared" ref="L255:L263" si="51">IFERROR(K255-I255,"-")</f>
        <v>-</v>
      </c>
      <c r="M255" s="182"/>
      <c r="N255" s="183"/>
    </row>
    <row r="256" spans="2:15" x14ac:dyDescent="0.25">
      <c r="B256" s="114" t="s">
        <v>81</v>
      </c>
      <c r="C256" s="182" t="s">
        <v>227</v>
      </c>
      <c r="D256" s="183" t="s">
        <v>227</v>
      </c>
      <c r="E256" s="182" t="s">
        <v>227</v>
      </c>
      <c r="F256" s="183" t="str">
        <f t="shared" si="50"/>
        <v>-</v>
      </c>
      <c r="G256" s="182">
        <v>1</v>
      </c>
      <c r="H256" s="183" t="str">
        <f t="shared" si="50"/>
        <v>-</v>
      </c>
      <c r="I256" s="182">
        <v>1</v>
      </c>
      <c r="J256" s="183">
        <f t="shared" si="50"/>
        <v>0</v>
      </c>
      <c r="K256" s="182">
        <v>3.7446808510638299</v>
      </c>
      <c r="L256" s="183">
        <f t="shared" si="51"/>
        <v>2.7446808510638299</v>
      </c>
      <c r="M256" s="182"/>
      <c r="N256" s="183"/>
    </row>
    <row r="257" spans="2:15" x14ac:dyDescent="0.25">
      <c r="B257" s="114" t="s">
        <v>83</v>
      </c>
      <c r="C257" s="182" t="s">
        <v>227</v>
      </c>
      <c r="D257" s="183" t="s">
        <v>227</v>
      </c>
      <c r="E257" s="182">
        <v>1</v>
      </c>
      <c r="F257" s="183" t="str">
        <f t="shared" si="50"/>
        <v>-</v>
      </c>
      <c r="G257" s="182">
        <v>2.125</v>
      </c>
      <c r="H257" s="183">
        <f t="shared" si="50"/>
        <v>1.125</v>
      </c>
      <c r="I257" s="182">
        <v>3.8888888888888888</v>
      </c>
      <c r="J257" s="183">
        <f t="shared" si="50"/>
        <v>1.7638888888888888</v>
      </c>
      <c r="K257" s="182">
        <v>4.5</v>
      </c>
      <c r="L257" s="183">
        <f t="shared" si="51"/>
        <v>0.61111111111111116</v>
      </c>
      <c r="M257" s="182"/>
      <c r="N257" s="183"/>
    </row>
    <row r="258" spans="2:15" x14ac:dyDescent="0.25">
      <c r="B258" s="114" t="s">
        <v>85</v>
      </c>
      <c r="C258" s="182">
        <v>1</v>
      </c>
      <c r="D258" s="183">
        <v>0</v>
      </c>
      <c r="E258" s="182" t="s">
        <v>227</v>
      </c>
      <c r="F258" s="183" t="str">
        <f t="shared" si="50"/>
        <v>-</v>
      </c>
      <c r="G258" s="182">
        <v>2.3333333333333335</v>
      </c>
      <c r="H258" s="183" t="str">
        <f t="shared" si="50"/>
        <v>-</v>
      </c>
      <c r="I258" s="182">
        <v>1</v>
      </c>
      <c r="J258" s="183">
        <f t="shared" si="50"/>
        <v>-1.3333333333333335</v>
      </c>
      <c r="K258" s="182">
        <v>1</v>
      </c>
      <c r="L258" s="183">
        <f t="shared" si="51"/>
        <v>0</v>
      </c>
      <c r="M258" s="182"/>
      <c r="N258" s="183"/>
    </row>
    <row r="259" spans="2:15" x14ac:dyDescent="0.25">
      <c r="B259" s="114" t="s">
        <v>87</v>
      </c>
      <c r="C259" s="182">
        <v>2</v>
      </c>
      <c r="D259" s="183">
        <v>1</v>
      </c>
      <c r="E259" s="182">
        <v>1</v>
      </c>
      <c r="F259" s="183">
        <f t="shared" si="50"/>
        <v>-1</v>
      </c>
      <c r="G259" s="182">
        <v>5.4</v>
      </c>
      <c r="H259" s="183">
        <f t="shared" si="50"/>
        <v>4.4000000000000004</v>
      </c>
      <c r="I259" s="182">
        <v>3.5</v>
      </c>
      <c r="J259" s="183">
        <f t="shared" si="50"/>
        <v>-1.9000000000000004</v>
      </c>
      <c r="K259" s="182">
        <v>2.7692307692307692</v>
      </c>
      <c r="L259" s="183">
        <f t="shared" si="51"/>
        <v>-0.73076923076923084</v>
      </c>
      <c r="M259" s="182"/>
      <c r="N259" s="183"/>
    </row>
    <row r="260" spans="2:15" x14ac:dyDescent="0.25">
      <c r="B260" s="114" t="s">
        <v>89</v>
      </c>
      <c r="C260" s="182" t="s">
        <v>227</v>
      </c>
      <c r="D260" s="183" t="s">
        <v>227</v>
      </c>
      <c r="E260" s="182">
        <v>3.225806451612903</v>
      </c>
      <c r="F260" s="183" t="str">
        <f t="shared" si="50"/>
        <v>-</v>
      </c>
      <c r="G260" s="182">
        <v>3.2857142857142856</v>
      </c>
      <c r="H260" s="183">
        <f t="shared" si="50"/>
        <v>5.9907834101382562E-2</v>
      </c>
      <c r="I260" s="182">
        <v>1</v>
      </c>
      <c r="J260" s="183">
        <f t="shared" si="50"/>
        <v>-2.2857142857142856</v>
      </c>
      <c r="K260" s="182">
        <v>2.4</v>
      </c>
      <c r="L260" s="183">
        <f t="shared" si="51"/>
        <v>1.4</v>
      </c>
      <c r="M260" s="182"/>
      <c r="N260" s="183"/>
    </row>
    <row r="261" spans="2:15" x14ac:dyDescent="0.25">
      <c r="B261" s="114" t="s">
        <v>91</v>
      </c>
      <c r="C261" s="182">
        <v>4.5</v>
      </c>
      <c r="D261" s="183">
        <v>2.0625</v>
      </c>
      <c r="E261" s="182">
        <v>2.5909090909090908</v>
      </c>
      <c r="F261" s="183">
        <f t="shared" si="50"/>
        <v>-1.9090909090909092</v>
      </c>
      <c r="G261" s="182">
        <v>3.3333333333333335</v>
      </c>
      <c r="H261" s="183">
        <f t="shared" si="50"/>
        <v>0.74242424242424265</v>
      </c>
      <c r="I261" s="182">
        <v>3.4166666666666665</v>
      </c>
      <c r="J261" s="183">
        <f t="shared" si="50"/>
        <v>8.3333333333333037E-2</v>
      </c>
      <c r="K261" s="182">
        <v>3.0526315789473686</v>
      </c>
      <c r="L261" s="183">
        <f t="shared" si="51"/>
        <v>-0.36403508771929793</v>
      </c>
      <c r="M261" s="182"/>
      <c r="N261" s="183"/>
    </row>
    <row r="262" spans="2:15" x14ac:dyDescent="0.25">
      <c r="B262" s="114" t="s">
        <v>93</v>
      </c>
      <c r="C262" s="182">
        <v>1</v>
      </c>
      <c r="D262" s="183">
        <v>-2.7</v>
      </c>
      <c r="E262" s="182">
        <v>2.40625</v>
      </c>
      <c r="F262" s="183">
        <f t="shared" si="50"/>
        <v>1.40625</v>
      </c>
      <c r="G262" s="182">
        <v>4.5909090909090908</v>
      </c>
      <c r="H262" s="183">
        <f t="shared" si="50"/>
        <v>2.1846590909090908</v>
      </c>
      <c r="I262" s="182">
        <v>2</v>
      </c>
      <c r="J262" s="183">
        <f t="shared" si="50"/>
        <v>-2.5909090909090908</v>
      </c>
      <c r="K262" s="182">
        <v>2.5</v>
      </c>
      <c r="L262" s="183">
        <f t="shared" si="51"/>
        <v>0.5</v>
      </c>
      <c r="M262" s="182"/>
      <c r="N262" s="183"/>
    </row>
    <row r="263" spans="2:15" ht="15.75" x14ac:dyDescent="0.25">
      <c r="B263" s="117" t="s">
        <v>30</v>
      </c>
      <c r="C263" s="184">
        <v>4.830645161290323</v>
      </c>
      <c r="D263" s="185">
        <v>1.9661290322580647</v>
      </c>
      <c r="E263" s="184">
        <v>2.6190476190476191</v>
      </c>
      <c r="F263" s="185">
        <f t="shared" si="50"/>
        <v>-2.2115975422427039</v>
      </c>
      <c r="G263" s="184">
        <v>3.0259259259259261</v>
      </c>
      <c r="H263" s="185">
        <f t="shared" si="50"/>
        <v>0.40687830687830706</v>
      </c>
      <c r="I263" s="184">
        <v>2.7450980392156863</v>
      </c>
      <c r="J263" s="185">
        <f t="shared" si="50"/>
        <v>-0.28082788671023984</v>
      </c>
      <c r="K263" s="184">
        <v>3.4</v>
      </c>
      <c r="L263" s="185">
        <f t="shared" si="51"/>
        <v>0.65490196078431362</v>
      </c>
      <c r="M263" s="184">
        <v>3.0909090909090908</v>
      </c>
      <c r="N263" s="185">
        <v>0.21159874608150453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0"/>
    </row>
    <row r="268" spans="2:15" ht="48.75" customHeight="1" thickBot="1" x14ac:dyDescent="0.3">
      <c r="B268" s="264" t="s">
        <v>293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1" t="str">
        <f>C270</f>
        <v>Suecia</v>
      </c>
      <c r="C270" s="286" t="s">
        <v>131</v>
      </c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</row>
    <row r="271" spans="2:15" ht="22.5" thickTop="1" thickBot="1" x14ac:dyDescent="0.3">
      <c r="B271" s="109"/>
      <c r="C271" s="288">
        <v>2020</v>
      </c>
      <c r="D271" s="289"/>
      <c r="E271" s="290">
        <v>2021</v>
      </c>
      <c r="F271" s="289"/>
      <c r="G271" s="290">
        <v>2022</v>
      </c>
      <c r="H271" s="289"/>
      <c r="I271" s="290">
        <v>2023</v>
      </c>
      <c r="J271" s="289"/>
      <c r="K271" s="290">
        <v>2024</v>
      </c>
      <c r="L271" s="289"/>
      <c r="M271" s="290">
        <v>2025</v>
      </c>
      <c r="N271" s="291"/>
    </row>
    <row r="272" spans="2:15" ht="16.5" thickTop="1" thickBot="1" x14ac:dyDescent="0.3">
      <c r="B272" s="85"/>
      <c r="C272" s="111" t="s">
        <v>69</v>
      </c>
      <c r="D272" s="112" t="str">
        <f>CONCATENATE("dif ",RIGHT(C271,2),"/",RIGHT(C271-1,2))</f>
        <v>dif 20/19</v>
      </c>
      <c r="E272" s="113" t="s">
        <v>69</v>
      </c>
      <c r="F272" s="112" t="str">
        <f>CONCATENATE("dif ",RIGHT(E271,2),"/",RIGHT(C271,2))</f>
        <v>dif 21/20</v>
      </c>
      <c r="G272" s="113" t="s">
        <v>69</v>
      </c>
      <c r="H272" s="112" t="str">
        <f>CONCATENATE("dif ",RIGHT(G271,2),"/",RIGHT(E271,2))</f>
        <v>dif 22/21</v>
      </c>
      <c r="I272" s="113" t="s">
        <v>69</v>
      </c>
      <c r="J272" s="112" t="str">
        <f>CONCATENATE("dif ",RIGHT(I271,2),"/",RIGHT(G271,2))</f>
        <v>dif 23/22</v>
      </c>
      <c r="K272" s="113" t="s">
        <v>69</v>
      </c>
      <c r="L272" s="112" t="str">
        <f>CONCATENATE("dif ",RIGHT(K271,2),"/",RIGHT(I271,2))</f>
        <v>dif 24/23</v>
      </c>
      <c r="M272" s="113" t="s">
        <v>69</v>
      </c>
      <c r="N272" s="112" t="str">
        <f>CONCATENATE("dif ",RIGHT(M271,2),"/",RIGHT(K271,2))</f>
        <v>dif 25/24</v>
      </c>
    </row>
    <row r="273" spans="2:14" x14ac:dyDescent="0.25">
      <c r="B273" s="114" t="s">
        <v>71</v>
      </c>
      <c r="C273" s="182">
        <v>3.1</v>
      </c>
      <c r="D273" s="183">
        <v>-0.39999999999999991</v>
      </c>
      <c r="E273" s="182">
        <v>3.2857142857142856</v>
      </c>
      <c r="F273" s="183">
        <f t="shared" ref="F273:J275" si="52">IFERROR(E273-C273,"-")</f>
        <v>0.1857142857142855</v>
      </c>
      <c r="G273" s="182">
        <v>2.8918918918918921</v>
      </c>
      <c r="H273" s="183">
        <f t="shared" si="52"/>
        <v>-0.39382239382239348</v>
      </c>
      <c r="I273" s="182">
        <v>3.6875</v>
      </c>
      <c r="J273" s="183">
        <f t="shared" si="52"/>
        <v>0.79560810810810789</v>
      </c>
      <c r="K273" s="182">
        <v>2.7826086956521738</v>
      </c>
      <c r="L273" s="183">
        <f t="shared" ref="L273:L275" si="53">IFERROR(K273-I273,"-")</f>
        <v>-0.90489130434782616</v>
      </c>
      <c r="M273" s="182">
        <v>2.4457831325301207</v>
      </c>
      <c r="N273" s="183">
        <f t="shared" ref="N273:N275" si="54">IFERROR(M273-K273,"-")</f>
        <v>-0.33682556312205314</v>
      </c>
    </row>
    <row r="274" spans="2:14" x14ac:dyDescent="0.25">
      <c r="B274" s="114" t="s">
        <v>73</v>
      </c>
      <c r="C274" s="182">
        <v>3.7692307692307692</v>
      </c>
      <c r="D274" s="183">
        <v>-0.17016317016317029</v>
      </c>
      <c r="E274" s="182">
        <v>7</v>
      </c>
      <c r="F274" s="183">
        <f t="shared" si="52"/>
        <v>3.2307692307692308</v>
      </c>
      <c r="G274" s="182">
        <v>4.4000000000000004</v>
      </c>
      <c r="H274" s="183">
        <f t="shared" si="52"/>
        <v>-2.5999999999999996</v>
      </c>
      <c r="I274" s="182">
        <v>3.6875</v>
      </c>
      <c r="J274" s="183">
        <f t="shared" si="52"/>
        <v>-0.71250000000000036</v>
      </c>
      <c r="K274" s="182">
        <v>4.2</v>
      </c>
      <c r="L274" s="183">
        <f t="shared" si="53"/>
        <v>0.51250000000000018</v>
      </c>
      <c r="M274" s="182"/>
      <c r="N274" s="183"/>
    </row>
    <row r="275" spans="2:14" x14ac:dyDescent="0.25">
      <c r="B275" s="114" t="s">
        <v>75</v>
      </c>
      <c r="C275" s="182">
        <v>3.8</v>
      </c>
      <c r="D275" s="183">
        <v>1.1947368421052631</v>
      </c>
      <c r="E275" s="182">
        <v>4.125</v>
      </c>
      <c r="F275" s="183">
        <f t="shared" si="52"/>
        <v>0.32500000000000018</v>
      </c>
      <c r="G275" s="182">
        <v>1.0454545454545454</v>
      </c>
      <c r="H275" s="183">
        <f t="shared" si="52"/>
        <v>-3.0795454545454546</v>
      </c>
      <c r="I275" s="182">
        <v>2.763157894736842</v>
      </c>
      <c r="J275" s="183">
        <f t="shared" si="52"/>
        <v>1.7177033492822966</v>
      </c>
      <c r="K275" s="182">
        <v>3.2857142857142856</v>
      </c>
      <c r="L275" s="183">
        <f t="shared" si="53"/>
        <v>0.52255639097744355</v>
      </c>
      <c r="M275" s="182"/>
      <c r="N275" s="183"/>
    </row>
    <row r="276" spans="2:14" x14ac:dyDescent="0.25">
      <c r="B276" s="114" t="s">
        <v>77</v>
      </c>
      <c r="C276" s="182" t="s">
        <v>227</v>
      </c>
      <c r="D276" s="183" t="s">
        <v>227</v>
      </c>
      <c r="E276" s="182">
        <v>2</v>
      </c>
      <c r="F276" s="183" t="str">
        <f>IFERROR(E276-C276,"-")</f>
        <v>-</v>
      </c>
      <c r="G276" s="182">
        <v>2</v>
      </c>
      <c r="H276" s="183">
        <f>IFERROR(G276-E276,"-")</f>
        <v>0</v>
      </c>
      <c r="I276" s="182">
        <v>3</v>
      </c>
      <c r="J276" s="183">
        <f>IFERROR(I276-G276,"-")</f>
        <v>1</v>
      </c>
      <c r="K276" s="182">
        <v>3.2</v>
      </c>
      <c r="L276" s="183">
        <f>IFERROR(K276-I276,"-")</f>
        <v>0.20000000000000018</v>
      </c>
      <c r="M276" s="182"/>
      <c r="N276" s="183"/>
    </row>
    <row r="277" spans="2:14" x14ac:dyDescent="0.25">
      <c r="B277" s="114" t="s">
        <v>79</v>
      </c>
      <c r="C277" s="182" t="s">
        <v>227</v>
      </c>
      <c r="D277" s="183" t="s">
        <v>227</v>
      </c>
      <c r="E277" s="182">
        <v>1.25</v>
      </c>
      <c r="F277" s="183" t="str">
        <f t="shared" ref="F277:J285" si="55">IFERROR(E277-C277,"-")</f>
        <v>-</v>
      </c>
      <c r="G277" s="182">
        <v>1.6666666666666667</v>
      </c>
      <c r="H277" s="183">
        <f t="shared" si="55"/>
        <v>0.41666666666666674</v>
      </c>
      <c r="I277" s="182">
        <v>10.5</v>
      </c>
      <c r="J277" s="183">
        <f t="shared" si="55"/>
        <v>8.8333333333333339</v>
      </c>
      <c r="K277" s="182">
        <v>1.5</v>
      </c>
      <c r="L277" s="183">
        <f t="shared" ref="L277:L285" si="56">IFERROR(K277-I277,"-")</f>
        <v>-9</v>
      </c>
      <c r="M277" s="182"/>
      <c r="N277" s="183"/>
    </row>
    <row r="278" spans="2:14" x14ac:dyDescent="0.25">
      <c r="B278" s="114" t="s">
        <v>81</v>
      </c>
      <c r="C278" s="182" t="s">
        <v>227</v>
      </c>
      <c r="D278" s="183" t="s">
        <v>227</v>
      </c>
      <c r="E278" s="182">
        <v>2</v>
      </c>
      <c r="F278" s="183" t="str">
        <f t="shared" si="55"/>
        <v>-</v>
      </c>
      <c r="G278" s="182">
        <v>1.3181818181818181</v>
      </c>
      <c r="H278" s="183">
        <f t="shared" si="55"/>
        <v>-0.68181818181818188</v>
      </c>
      <c r="I278" s="182">
        <v>5.333333333333333</v>
      </c>
      <c r="J278" s="183">
        <f t="shared" si="55"/>
        <v>4.0151515151515147</v>
      </c>
      <c r="K278" s="182" t="s">
        <v>227</v>
      </c>
      <c r="L278" s="183" t="str">
        <f t="shared" si="56"/>
        <v>-</v>
      </c>
      <c r="M278" s="182"/>
      <c r="N278" s="183"/>
    </row>
    <row r="279" spans="2:14" x14ac:dyDescent="0.25">
      <c r="B279" s="114" t="s">
        <v>83</v>
      </c>
      <c r="C279" s="182" t="s">
        <v>227</v>
      </c>
      <c r="D279" s="183" t="s">
        <v>227</v>
      </c>
      <c r="E279" s="182">
        <v>3.5</v>
      </c>
      <c r="F279" s="183" t="str">
        <f t="shared" si="55"/>
        <v>-</v>
      </c>
      <c r="G279" s="182">
        <v>2.5</v>
      </c>
      <c r="H279" s="183">
        <f t="shared" si="55"/>
        <v>-1</v>
      </c>
      <c r="I279" s="182">
        <v>3.2222222222222223</v>
      </c>
      <c r="J279" s="183">
        <f t="shared" si="55"/>
        <v>0.72222222222222232</v>
      </c>
      <c r="K279" s="182">
        <v>1</v>
      </c>
      <c r="L279" s="183">
        <f t="shared" si="56"/>
        <v>-2.2222222222222223</v>
      </c>
      <c r="M279" s="182"/>
      <c r="N279" s="183"/>
    </row>
    <row r="280" spans="2:14" x14ac:dyDescent="0.25">
      <c r="B280" s="114" t="s">
        <v>85</v>
      </c>
      <c r="C280" s="182">
        <v>1</v>
      </c>
      <c r="D280" s="183">
        <v>-2.8571428571428572</v>
      </c>
      <c r="E280" s="182">
        <v>3.3333333333333335</v>
      </c>
      <c r="F280" s="183">
        <f t="shared" si="55"/>
        <v>2.3333333333333335</v>
      </c>
      <c r="G280" s="182">
        <v>2.4</v>
      </c>
      <c r="H280" s="183">
        <f t="shared" si="55"/>
        <v>-0.93333333333333357</v>
      </c>
      <c r="I280" s="182">
        <v>2.4285714285714284</v>
      </c>
      <c r="J280" s="183">
        <f t="shared" si="55"/>
        <v>2.857142857142847E-2</v>
      </c>
      <c r="K280" s="182">
        <v>4.5999999999999996</v>
      </c>
      <c r="L280" s="183">
        <f t="shared" si="56"/>
        <v>2.1714285714285713</v>
      </c>
      <c r="M280" s="182"/>
      <c r="N280" s="183"/>
    </row>
    <row r="281" spans="2:14" x14ac:dyDescent="0.25">
      <c r="B281" s="114" t="s">
        <v>87</v>
      </c>
      <c r="C281" s="182">
        <v>3</v>
      </c>
      <c r="D281" s="183" t="s">
        <v>227</v>
      </c>
      <c r="E281" s="182">
        <v>1.7</v>
      </c>
      <c r="F281" s="183">
        <f t="shared" si="55"/>
        <v>-1.3</v>
      </c>
      <c r="G281" s="182">
        <v>1.3333333333333333</v>
      </c>
      <c r="H281" s="183">
        <f t="shared" si="55"/>
        <v>-0.3666666666666667</v>
      </c>
      <c r="I281" s="182">
        <v>3.3333333333333335</v>
      </c>
      <c r="J281" s="183">
        <f t="shared" si="55"/>
        <v>2</v>
      </c>
      <c r="K281" s="182">
        <v>2.4</v>
      </c>
      <c r="L281" s="183">
        <f t="shared" si="56"/>
        <v>-0.93333333333333357</v>
      </c>
      <c r="M281" s="182"/>
      <c r="N281" s="183"/>
    </row>
    <row r="282" spans="2:14" x14ac:dyDescent="0.25">
      <c r="B282" s="114" t="s">
        <v>89</v>
      </c>
      <c r="C282" s="182">
        <v>1.5</v>
      </c>
      <c r="D282" s="183">
        <v>-0.68181818181818166</v>
      </c>
      <c r="E282" s="182">
        <v>1.75</v>
      </c>
      <c r="F282" s="183">
        <f t="shared" si="55"/>
        <v>0.25</v>
      </c>
      <c r="G282" s="182">
        <v>1.8181818181818181</v>
      </c>
      <c r="H282" s="183">
        <f t="shared" si="55"/>
        <v>6.8181818181818121E-2</v>
      </c>
      <c r="I282" s="182">
        <v>1.625</v>
      </c>
      <c r="J282" s="183">
        <f t="shared" si="55"/>
        <v>-0.19318181818181812</v>
      </c>
      <c r="K282" s="182">
        <v>4.6923076923076925</v>
      </c>
      <c r="L282" s="183">
        <f t="shared" si="56"/>
        <v>3.0673076923076925</v>
      </c>
      <c r="M282" s="182"/>
      <c r="N282" s="183"/>
    </row>
    <row r="283" spans="2:14" x14ac:dyDescent="0.25">
      <c r="B283" s="114" t="s">
        <v>91</v>
      </c>
      <c r="C283" s="182">
        <v>1.6666666666666667</v>
      </c>
      <c r="D283" s="183">
        <v>-0.88172043010752676</v>
      </c>
      <c r="E283" s="182">
        <v>3.4615384615384617</v>
      </c>
      <c r="F283" s="183">
        <f t="shared" si="55"/>
        <v>1.7948717948717949</v>
      </c>
      <c r="G283" s="182">
        <v>3</v>
      </c>
      <c r="H283" s="183">
        <f t="shared" si="55"/>
        <v>-0.46153846153846168</v>
      </c>
      <c r="I283" s="182">
        <v>3.03125</v>
      </c>
      <c r="J283" s="183">
        <f t="shared" si="55"/>
        <v>3.125E-2</v>
      </c>
      <c r="K283" s="182">
        <v>2.6764705882352939</v>
      </c>
      <c r="L283" s="183">
        <f t="shared" si="56"/>
        <v>-0.35477941176470607</v>
      </c>
      <c r="M283" s="182"/>
      <c r="N283" s="183"/>
    </row>
    <row r="284" spans="2:14" x14ac:dyDescent="0.25">
      <c r="B284" s="114" t="s">
        <v>93</v>
      </c>
      <c r="C284" s="182">
        <v>2</v>
      </c>
      <c r="D284" s="183">
        <v>-0.68292682926829285</v>
      </c>
      <c r="E284" s="182">
        <v>2.625</v>
      </c>
      <c r="F284" s="183">
        <f t="shared" si="55"/>
        <v>0.625</v>
      </c>
      <c r="G284" s="182">
        <v>2.6857142857142855</v>
      </c>
      <c r="H284" s="183">
        <f t="shared" si="55"/>
        <v>6.0714285714285499E-2</v>
      </c>
      <c r="I284" s="182">
        <v>4.59375</v>
      </c>
      <c r="J284" s="183">
        <f t="shared" si="55"/>
        <v>1.9080357142857145</v>
      </c>
      <c r="K284" s="182">
        <v>3.8095238095238093</v>
      </c>
      <c r="L284" s="183">
        <f t="shared" si="56"/>
        <v>-0.78422619047619069</v>
      </c>
      <c r="M284" s="182"/>
      <c r="N284" s="183"/>
    </row>
    <row r="285" spans="2:14" ht="15.75" x14ac:dyDescent="0.25">
      <c r="B285" s="117" t="s">
        <v>30</v>
      </c>
      <c r="C285" s="184">
        <v>2.9101123595505616</v>
      </c>
      <c r="D285" s="185">
        <v>0.33077656619262807</v>
      </c>
      <c r="E285" s="184">
        <v>2.6979166666666665</v>
      </c>
      <c r="F285" s="185">
        <f t="shared" si="55"/>
        <v>-0.21219569288389506</v>
      </c>
      <c r="G285" s="184">
        <v>2.2916666666666665</v>
      </c>
      <c r="H285" s="185">
        <f t="shared" si="55"/>
        <v>-0.40625</v>
      </c>
      <c r="I285" s="184">
        <v>3.5185185185185186</v>
      </c>
      <c r="J285" s="185">
        <f t="shared" si="55"/>
        <v>1.2268518518518521</v>
      </c>
      <c r="K285" s="184">
        <v>3.2395833333333335</v>
      </c>
      <c r="L285" s="185">
        <f t="shared" si="56"/>
        <v>-0.27893518518518512</v>
      </c>
      <c r="M285" s="184">
        <v>2.4457831325301207</v>
      </c>
      <c r="N285" s="185">
        <v>-0.33682556312205314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8CB1-5AC5-419F-B1C7-B98D0F2A86C0}">
  <sheetPr codeName="Hoja31"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7"/>
    <col min="14" max="14" width="13.5703125" style="187" bestFit="1" customWidth="1"/>
  </cols>
  <sheetData>
    <row r="4" spans="1:15" ht="48.75" customHeight="1" thickBot="1" x14ac:dyDescent="0.3">
      <c r="B4" s="264" t="s">
        <v>282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" t="s">
        <v>66</v>
      </c>
    </row>
    <row r="5" spans="1:15" ht="10.5" customHeight="1" thickBot="1" x14ac:dyDescent="0.3">
      <c r="B5" s="10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296" t="s">
        <v>132</v>
      </c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5" ht="22.5" thickTop="1" thickBot="1" x14ac:dyDescent="0.3">
      <c r="B7" s="109"/>
      <c r="C7" s="288">
        <v>2020</v>
      </c>
      <c r="D7" s="289"/>
      <c r="E7" s="290">
        <v>2021</v>
      </c>
      <c r="F7" s="289"/>
      <c r="G7" s="290">
        <v>2022</v>
      </c>
      <c r="H7" s="289"/>
      <c r="I7" s="290">
        <v>2023</v>
      </c>
      <c r="J7" s="289"/>
      <c r="K7" s="290">
        <v>2024</v>
      </c>
      <c r="L7" s="289"/>
      <c r="M7" s="290">
        <v>2025</v>
      </c>
      <c r="N7" s="291"/>
    </row>
    <row r="8" spans="1:15" ht="16.5" thickTop="1" thickBot="1" x14ac:dyDescent="0.3">
      <c r="B8" s="85"/>
      <c r="C8" s="111" t="s">
        <v>69</v>
      </c>
      <c r="D8" s="112" t="str">
        <f>CONCATENATE("dif ",RIGHT(C7,2),"/",RIGHT(C7-1,2))</f>
        <v>dif 20/19</v>
      </c>
      <c r="E8" s="113" t="s">
        <v>69</v>
      </c>
      <c r="F8" s="112" t="str">
        <f>CONCATENATE("dif ",RIGHT(E7,2),"/",RIGHT(C7,2))</f>
        <v>dif 21/20</v>
      </c>
      <c r="G8" s="113" t="s">
        <v>69</v>
      </c>
      <c r="H8" s="112" t="str">
        <f>CONCATENATE("dif ",RIGHT(G7,2),"/",RIGHT(E7,2))</f>
        <v>dif 22/21</v>
      </c>
      <c r="I8" s="113" t="s">
        <v>69</v>
      </c>
      <c r="J8" s="112" t="str">
        <f>CONCATENATE("dif ",RIGHT(I7,2),"/",RIGHT(G7,2))</f>
        <v>dif 23/22</v>
      </c>
      <c r="K8" s="113" t="s">
        <v>69</v>
      </c>
      <c r="L8" s="112" t="str">
        <f>CONCATENATE("dif ",RIGHT(K7,2),"/",RIGHT(I7,2))</f>
        <v>dif 24/23</v>
      </c>
      <c r="M8" s="113" t="s">
        <v>69</v>
      </c>
      <c r="N8" s="112" t="str">
        <f>CONCATENATE("def ",RIGHT(M7,2),"/",RIGHT(K7,2))</f>
        <v>def 25/24</v>
      </c>
    </row>
    <row r="9" spans="1:15" x14ac:dyDescent="0.25">
      <c r="A9" s="1" t="s">
        <v>70</v>
      </c>
      <c r="B9" s="114" t="s">
        <v>71</v>
      </c>
      <c r="C9" s="182">
        <v>2.6174716182412929</v>
      </c>
      <c r="D9" s="183">
        <v>-1.8024564964814083E-2</v>
      </c>
      <c r="E9" s="182">
        <v>2.4109947643979059</v>
      </c>
      <c r="F9" s="183">
        <f t="shared" ref="F9:J21" si="0">IFERROR(E9-C9,"-")</f>
        <v>-0.20647685384338699</v>
      </c>
      <c r="G9" s="182">
        <v>3.2322086759285513</v>
      </c>
      <c r="H9" s="183">
        <f t="shared" si="0"/>
        <v>0.82121391153064538</v>
      </c>
      <c r="I9" s="182">
        <v>2.6628942486085343</v>
      </c>
      <c r="J9" s="183">
        <f t="shared" si="0"/>
        <v>-0.56931442732001702</v>
      </c>
      <c r="K9" s="182">
        <v>2.7949012842629863</v>
      </c>
      <c r="L9" s="183">
        <f t="shared" ref="L9:L21" si="1">IFERROR(K9-I9,"-")</f>
        <v>0.13200703565445204</v>
      </c>
      <c r="M9" s="182">
        <v>2.6840519676143852</v>
      </c>
      <c r="N9" s="183">
        <f t="shared" ref="N9:N14" si="2">IFERROR(M9-K9,"-")</f>
        <v>-0.11084931664860109</v>
      </c>
    </row>
    <row r="10" spans="1:15" x14ac:dyDescent="0.25">
      <c r="A10" s="1" t="s">
        <v>72</v>
      </c>
      <c r="B10" s="114" t="s">
        <v>73</v>
      </c>
      <c r="C10" s="182">
        <v>2.6762455682030231</v>
      </c>
      <c r="D10" s="183">
        <v>-4.9792932303562409E-2</v>
      </c>
      <c r="E10" s="182">
        <v>2.2361010830324908</v>
      </c>
      <c r="F10" s="183">
        <f t="shared" si="0"/>
        <v>-0.44014448517053228</v>
      </c>
      <c r="G10" s="182">
        <v>2.7251615992338998</v>
      </c>
      <c r="H10" s="183">
        <f t="shared" si="0"/>
        <v>0.489060516201409</v>
      </c>
      <c r="I10" s="182">
        <v>2.7041745730550284</v>
      </c>
      <c r="J10" s="183">
        <f t="shared" si="0"/>
        <v>-2.0987026178871382E-2</v>
      </c>
      <c r="K10" s="182">
        <v>3.1517801374141161</v>
      </c>
      <c r="L10" s="183">
        <f t="shared" si="1"/>
        <v>0.44760556435908772</v>
      </c>
      <c r="M10" s="182"/>
      <c r="N10" s="183"/>
    </row>
    <row r="11" spans="1:15" x14ac:dyDescent="0.25">
      <c r="A11" s="1" t="s">
        <v>74</v>
      </c>
      <c r="B11" s="114" t="s">
        <v>75</v>
      </c>
      <c r="C11" s="182">
        <v>2.599636032757052</v>
      </c>
      <c r="D11" s="183">
        <v>-0.10626917314815376</v>
      </c>
      <c r="E11" s="182">
        <v>2.167395104895105</v>
      </c>
      <c r="F11" s="183">
        <f t="shared" si="0"/>
        <v>-0.43224092786194701</v>
      </c>
      <c r="G11" s="182">
        <v>2.6814345991561179</v>
      </c>
      <c r="H11" s="183">
        <f t="shared" si="0"/>
        <v>0.51403949426101292</v>
      </c>
      <c r="I11" s="182">
        <v>2.7572009188902631</v>
      </c>
      <c r="J11" s="183">
        <f t="shared" si="0"/>
        <v>7.576631973414516E-2</v>
      </c>
      <c r="K11" s="182">
        <v>2.9589783281733748</v>
      </c>
      <c r="L11" s="183">
        <f t="shared" si="1"/>
        <v>0.20177740928311172</v>
      </c>
      <c r="M11" s="182"/>
      <c r="N11" s="183"/>
    </row>
    <row r="12" spans="1:15" x14ac:dyDescent="0.25">
      <c r="A12" s="1" t="s">
        <v>76</v>
      </c>
      <c r="B12" s="114" t="s">
        <v>77</v>
      </c>
      <c r="C12" s="182" t="s">
        <v>227</v>
      </c>
      <c r="D12" s="183" t="s">
        <v>227</v>
      </c>
      <c r="E12" s="182">
        <v>2.2338797814207649</v>
      </c>
      <c r="F12" s="183" t="str">
        <f t="shared" si="0"/>
        <v>-</v>
      </c>
      <c r="G12" s="182">
        <v>2.9921472392638035</v>
      </c>
      <c r="H12" s="183">
        <f t="shared" si="0"/>
        <v>0.75826745784303862</v>
      </c>
      <c r="I12" s="182">
        <v>2.4570599613152804</v>
      </c>
      <c r="J12" s="183">
        <f t="shared" si="0"/>
        <v>-0.53508727794852318</v>
      </c>
      <c r="K12" s="182">
        <v>2.6590819153146024</v>
      </c>
      <c r="L12" s="183">
        <f t="shared" si="1"/>
        <v>0.20202195399932199</v>
      </c>
      <c r="M12" s="182"/>
      <c r="N12" s="183"/>
    </row>
    <row r="13" spans="1:15" x14ac:dyDescent="0.25">
      <c r="A13" s="1" t="s">
        <v>78</v>
      </c>
      <c r="B13" s="114" t="s">
        <v>79</v>
      </c>
      <c r="C13" s="182" t="s">
        <v>227</v>
      </c>
      <c r="D13" s="183" t="s">
        <v>227</v>
      </c>
      <c r="E13" s="182">
        <v>2.1226024821361413</v>
      </c>
      <c r="F13" s="183" t="str">
        <f t="shared" si="0"/>
        <v>-</v>
      </c>
      <c r="G13" s="182">
        <v>2.77670704845815</v>
      </c>
      <c r="H13" s="183">
        <f t="shared" si="0"/>
        <v>0.65410456632200864</v>
      </c>
      <c r="I13" s="182">
        <v>2.5519648912826649</v>
      </c>
      <c r="J13" s="183">
        <f t="shared" si="0"/>
        <v>-0.22474215717548507</v>
      </c>
      <c r="K13" s="182">
        <v>2.5066105769230771</v>
      </c>
      <c r="L13" s="183">
        <f t="shared" si="1"/>
        <v>-4.5354314359587811E-2</v>
      </c>
      <c r="M13" s="182"/>
      <c r="N13" s="183"/>
    </row>
    <row r="14" spans="1:15" x14ac:dyDescent="0.25">
      <c r="A14" s="1" t="s">
        <v>80</v>
      </c>
      <c r="B14" s="114" t="s">
        <v>81</v>
      </c>
      <c r="C14" s="182" t="s">
        <v>227</v>
      </c>
      <c r="D14" s="183" t="s">
        <v>227</v>
      </c>
      <c r="E14" s="182">
        <v>2.2000801924619084</v>
      </c>
      <c r="F14" s="183" t="str">
        <f t="shared" si="0"/>
        <v>-</v>
      </c>
      <c r="G14" s="182">
        <v>2.4949115044247789</v>
      </c>
      <c r="H14" s="183">
        <f t="shared" si="0"/>
        <v>0.29483131196287049</v>
      </c>
      <c r="I14" s="182">
        <v>2.4809854101889499</v>
      </c>
      <c r="J14" s="183">
        <f t="shared" si="0"/>
        <v>-1.3926094235829023E-2</v>
      </c>
      <c r="K14" s="182">
        <v>2.5517154389505552</v>
      </c>
      <c r="L14" s="183">
        <f t="shared" si="1"/>
        <v>7.0730028761605279E-2</v>
      </c>
      <c r="M14" s="182"/>
      <c r="N14" s="183"/>
    </row>
    <row r="15" spans="1:15" x14ac:dyDescent="0.25">
      <c r="A15" s="1" t="s">
        <v>82</v>
      </c>
      <c r="B15" s="114" t="s">
        <v>83</v>
      </c>
      <c r="C15" s="182" t="s">
        <v>227</v>
      </c>
      <c r="D15" s="183" t="s">
        <v>227</v>
      </c>
      <c r="E15" s="182">
        <v>2.3360790774299836</v>
      </c>
      <c r="F15" s="183" t="str">
        <f t="shared" si="0"/>
        <v>-</v>
      </c>
      <c r="G15" s="182">
        <v>2.5052631578947366</v>
      </c>
      <c r="H15" s="183">
        <f t="shared" si="0"/>
        <v>0.16918408046475308</v>
      </c>
      <c r="I15" s="182">
        <v>2.2105990783410139</v>
      </c>
      <c r="J15" s="183">
        <f t="shared" si="0"/>
        <v>-0.29466407955372276</v>
      </c>
      <c r="K15" s="182">
        <v>2.2077073807968648</v>
      </c>
      <c r="L15" s="183">
        <f t="shared" si="1"/>
        <v>-2.8916975441490855E-3</v>
      </c>
      <c r="M15" s="182"/>
      <c r="N15" s="183"/>
    </row>
    <row r="16" spans="1:15" x14ac:dyDescent="0.25">
      <c r="A16" s="1" t="s">
        <v>84</v>
      </c>
      <c r="B16" s="114" t="s">
        <v>85</v>
      </c>
      <c r="C16" s="182">
        <v>2.499459848757652</v>
      </c>
      <c r="D16" s="183">
        <v>0.32659695508017172</v>
      </c>
      <c r="E16" s="182">
        <v>2.9317173096620008</v>
      </c>
      <c r="F16" s="183">
        <f t="shared" si="0"/>
        <v>0.4322574609043488</v>
      </c>
      <c r="G16" s="182">
        <v>2.6119023397761953</v>
      </c>
      <c r="H16" s="183">
        <f t="shared" si="0"/>
        <v>-0.31981496988580549</v>
      </c>
      <c r="I16" s="182">
        <v>2.5556512378902045</v>
      </c>
      <c r="J16" s="183">
        <f t="shared" si="0"/>
        <v>-5.6251101885990806E-2</v>
      </c>
      <c r="K16" s="182">
        <v>3.1938599517074855</v>
      </c>
      <c r="L16" s="183">
        <f t="shared" si="1"/>
        <v>0.63820871381728095</v>
      </c>
      <c r="M16" s="182"/>
      <c r="N16" s="183"/>
    </row>
    <row r="17" spans="1:15" x14ac:dyDescent="0.25">
      <c r="A17" s="1" t="s">
        <v>86</v>
      </c>
      <c r="B17" s="114" t="s">
        <v>87</v>
      </c>
      <c r="C17" s="182">
        <v>2.135487528344671</v>
      </c>
      <c r="D17" s="183">
        <v>4.8655716089129886E-2</v>
      </c>
      <c r="E17" s="182">
        <v>2.452733776188043</v>
      </c>
      <c r="F17" s="183">
        <f t="shared" si="0"/>
        <v>0.31724624784337196</v>
      </c>
      <c r="G17" s="182">
        <v>2.3955875928352994</v>
      </c>
      <c r="H17" s="183">
        <f t="shared" si="0"/>
        <v>-5.7146183352743574E-2</v>
      </c>
      <c r="I17" s="182">
        <v>2.3459411634594116</v>
      </c>
      <c r="J17" s="183">
        <f t="shared" si="0"/>
        <v>-4.9646429375887813E-2</v>
      </c>
      <c r="K17" s="182">
        <v>2.2301946137212503</v>
      </c>
      <c r="L17" s="183">
        <f t="shared" si="1"/>
        <v>-0.11574654973816134</v>
      </c>
      <c r="M17" s="182"/>
      <c r="N17" s="183"/>
    </row>
    <row r="18" spans="1:15" x14ac:dyDescent="0.25">
      <c r="A18" s="1" t="s">
        <v>88</v>
      </c>
      <c r="B18" s="114" t="s">
        <v>89</v>
      </c>
      <c r="C18" s="182">
        <v>2.0425170068027212</v>
      </c>
      <c r="D18" s="183">
        <v>-0.23159032695823667</v>
      </c>
      <c r="E18" s="182">
        <v>2.9937869822485208</v>
      </c>
      <c r="F18" s="183">
        <f t="shared" si="0"/>
        <v>0.95126997544579961</v>
      </c>
      <c r="G18" s="182">
        <v>2.8807453416149067</v>
      </c>
      <c r="H18" s="183">
        <f t="shared" si="0"/>
        <v>-0.1130416406336141</v>
      </c>
      <c r="I18" s="182">
        <v>2.5134645847476804</v>
      </c>
      <c r="J18" s="183">
        <f t="shared" si="0"/>
        <v>-0.36728075686722628</v>
      </c>
      <c r="K18" s="182">
        <v>2.4775360845700347</v>
      </c>
      <c r="L18" s="183">
        <f t="shared" si="1"/>
        <v>-3.5928500177645706E-2</v>
      </c>
      <c r="M18" s="182"/>
      <c r="N18" s="183"/>
    </row>
    <row r="19" spans="1:15" x14ac:dyDescent="0.25">
      <c r="A19" s="1" t="s">
        <v>90</v>
      </c>
      <c r="B19" s="114" t="s">
        <v>91</v>
      </c>
      <c r="C19" s="182">
        <v>2.0164492342597846</v>
      </c>
      <c r="D19" s="183">
        <v>-0.33604246009237482</v>
      </c>
      <c r="E19" s="182">
        <v>2.7396582733812949</v>
      </c>
      <c r="F19" s="183">
        <f t="shared" si="0"/>
        <v>0.72320903912151024</v>
      </c>
      <c r="G19" s="182">
        <v>2.6980157089706491</v>
      </c>
      <c r="H19" s="183">
        <f t="shared" si="0"/>
        <v>-4.1642564410645733E-2</v>
      </c>
      <c r="I19" s="182">
        <v>2.6623690572119258</v>
      </c>
      <c r="J19" s="183">
        <f t="shared" si="0"/>
        <v>-3.564665175872328E-2</v>
      </c>
      <c r="K19" s="182">
        <v>2.7401171303074672</v>
      </c>
      <c r="L19" s="183">
        <f t="shared" si="1"/>
        <v>7.7748073095541326E-2</v>
      </c>
      <c r="M19" s="182"/>
      <c r="N19" s="183"/>
    </row>
    <row r="20" spans="1:15" x14ac:dyDescent="0.25">
      <c r="A20" s="1" t="s">
        <v>92</v>
      </c>
      <c r="B20" s="114" t="s">
        <v>93</v>
      </c>
      <c r="C20" s="182">
        <v>2.2569676700111483</v>
      </c>
      <c r="D20" s="183">
        <v>-7.0529686937881308E-4</v>
      </c>
      <c r="E20" s="182">
        <v>2.4653312788906008</v>
      </c>
      <c r="F20" s="183">
        <f t="shared" si="0"/>
        <v>0.20836360887945249</v>
      </c>
      <c r="G20" s="182">
        <v>2.3449477351916377</v>
      </c>
      <c r="H20" s="183">
        <f t="shared" si="0"/>
        <v>-0.12038354369896309</v>
      </c>
      <c r="I20" s="182">
        <v>2.587568157033806</v>
      </c>
      <c r="J20" s="183">
        <f t="shared" si="0"/>
        <v>0.24262042184216837</v>
      </c>
      <c r="K20" s="182">
        <v>2.5476281560826322</v>
      </c>
      <c r="L20" s="183">
        <f t="shared" si="1"/>
        <v>-3.9940000951173893E-2</v>
      </c>
      <c r="M20" s="182"/>
      <c r="N20" s="183"/>
    </row>
    <row r="21" spans="1:15" ht="15.75" x14ac:dyDescent="0.25">
      <c r="A21" s="1" t="s">
        <v>0</v>
      </c>
      <c r="B21" s="117" t="s">
        <v>30</v>
      </c>
      <c r="C21" s="184">
        <v>2.437843193922629</v>
      </c>
      <c r="D21" s="185">
        <v>2.1067972650881117E-3</v>
      </c>
      <c r="E21" s="184">
        <v>2.4937806482478173</v>
      </c>
      <c r="F21" s="185">
        <f t="shared" si="0"/>
        <v>5.5937454325188263E-2</v>
      </c>
      <c r="G21" s="184">
        <v>2.6756725259784404</v>
      </c>
      <c r="H21" s="185">
        <f t="shared" si="0"/>
        <v>0.1818918777306231</v>
      </c>
      <c r="I21" s="184">
        <v>2.5505786061867015</v>
      </c>
      <c r="J21" s="185">
        <f t="shared" si="0"/>
        <v>-0.12509391979173889</v>
      </c>
      <c r="K21" s="184">
        <v>2.6538649194953647</v>
      </c>
      <c r="L21" s="185">
        <f t="shared" si="1"/>
        <v>0.10328631330866322</v>
      </c>
      <c r="M21" s="184">
        <v>2.6840519676143852</v>
      </c>
      <c r="N21" s="185">
        <v>-0.11084931664860109</v>
      </c>
    </row>
    <row r="22" spans="1:15" ht="6" customHeight="1" x14ac:dyDescent="0.25"/>
    <row r="23" spans="1:15" x14ac:dyDescent="0.25">
      <c r="B23" s="105" t="s">
        <v>55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5" x14ac:dyDescent="0.25">
      <c r="N24" s="189"/>
    </row>
    <row r="26" spans="1:15" ht="48.75" customHeight="1" thickBot="1" x14ac:dyDescent="0.3">
      <c r="B26" s="264" t="s">
        <v>294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1" t="s">
        <v>94</v>
      </c>
    </row>
    <row r="27" spans="1:15" ht="10.5" customHeight="1" thickBot="1" x14ac:dyDescent="0.3">
      <c r="B27" s="10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39"/>
      <c r="N27" s="39"/>
      <c r="O27" s="1" t="s">
        <v>95</v>
      </c>
    </row>
    <row r="28" spans="1:15" ht="22.5" thickTop="1" thickBot="1" x14ac:dyDescent="0.3">
      <c r="B28" s="121" t="s">
        <v>96</v>
      </c>
      <c r="C28" s="296" t="s">
        <v>137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</row>
    <row r="29" spans="1:15" ht="22.5" thickTop="1" thickBot="1" x14ac:dyDescent="0.3">
      <c r="B29" s="109"/>
      <c r="C29" s="288">
        <v>2020</v>
      </c>
      <c r="D29" s="289"/>
      <c r="E29" s="290">
        <v>2021</v>
      </c>
      <c r="F29" s="289"/>
      <c r="G29" s="290">
        <v>2022</v>
      </c>
      <c r="H29" s="289"/>
      <c r="I29" s="290">
        <v>2023</v>
      </c>
      <c r="J29" s="289"/>
      <c r="K29" s="290">
        <v>2024</v>
      </c>
      <c r="L29" s="289"/>
      <c r="M29" s="290">
        <f>M$7</f>
        <v>2025</v>
      </c>
      <c r="N29" s="291"/>
    </row>
    <row r="30" spans="1:15" ht="16.5" thickTop="1" thickBot="1" x14ac:dyDescent="0.3">
      <c r="B30" s="85"/>
      <c r="C30" s="111" t="s">
        <v>69</v>
      </c>
      <c r="D30" s="112" t="str">
        <f>CONCATENATE("dif ",RIGHT(C29,2),"/",RIGHT(C29-1,2))</f>
        <v>dif 20/19</v>
      </c>
      <c r="E30" s="113" t="s">
        <v>69</v>
      </c>
      <c r="F30" s="112" t="str">
        <f>CONCATENATE("dif ",RIGHT(E29,2),"/",RIGHT(C29,2))</f>
        <v>dif 21/20</v>
      </c>
      <c r="G30" s="113" t="s">
        <v>69</v>
      </c>
      <c r="H30" s="112" t="str">
        <f>CONCATENATE("dif ",RIGHT(G29,2),"/",RIGHT(E29,2))</f>
        <v>dif 22/21</v>
      </c>
      <c r="I30" s="113" t="s">
        <v>69</v>
      </c>
      <c r="J30" s="112" t="str">
        <f>CONCATENATE("dif ",RIGHT(I29,2),"/",RIGHT(G29,2))</f>
        <v>dif 23/22</v>
      </c>
      <c r="K30" s="113" t="s">
        <v>69</v>
      </c>
      <c r="L30" s="112" t="str">
        <f>CONCATENATE("dif ",RIGHT(K29,2),"/",RIGHT(I29,2))</f>
        <v>dif 24/23</v>
      </c>
      <c r="M30" s="113" t="s">
        <v>69</v>
      </c>
      <c r="N30" s="112" t="str">
        <f>CONCATENATE("def ",RIGHT(M29,2),"/",RIGHT(K29,2))</f>
        <v>def 25/24</v>
      </c>
    </row>
    <row r="31" spans="1:15" x14ac:dyDescent="0.25">
      <c r="B31" s="114" t="s">
        <v>71</v>
      </c>
      <c r="C31" s="182">
        <v>2.6174716182412929</v>
      </c>
      <c r="D31" s="183">
        <v>-1.8024564964814083E-2</v>
      </c>
      <c r="E31" s="182">
        <v>2.4109947643979059</v>
      </c>
      <c r="F31" s="183">
        <f t="shared" ref="F31:J43" si="3">IFERROR(E31-C31,"-")</f>
        <v>-0.20647685384338699</v>
      </c>
      <c r="G31" s="182">
        <v>3.2322086759285513</v>
      </c>
      <c r="H31" s="183">
        <f t="shared" si="3"/>
        <v>0.82121391153064538</v>
      </c>
      <c r="I31" s="182">
        <v>2.6628942486085343</v>
      </c>
      <c r="J31" s="183">
        <f t="shared" si="3"/>
        <v>-0.56931442732001702</v>
      </c>
      <c r="K31" s="182">
        <v>2.7949012842629863</v>
      </c>
      <c r="L31" s="183">
        <f t="shared" ref="L31:L43" si="4">IFERROR(K31-I31,"-")</f>
        <v>0.13200703565445204</v>
      </c>
      <c r="M31" s="182">
        <v>2.6840519676143852</v>
      </c>
      <c r="N31" s="183">
        <f>IFERROR(M31-K31,"-")</f>
        <v>-0.11084931664860109</v>
      </c>
    </row>
    <row r="32" spans="1:15" x14ac:dyDescent="0.25">
      <c r="B32" s="114" t="s">
        <v>73</v>
      </c>
      <c r="C32" s="182">
        <v>2.6762455682030231</v>
      </c>
      <c r="D32" s="183">
        <v>-4.9792932303562409E-2</v>
      </c>
      <c r="E32" s="182">
        <v>2.2361010830324908</v>
      </c>
      <c r="F32" s="183">
        <f t="shared" si="3"/>
        <v>-0.44014448517053228</v>
      </c>
      <c r="G32" s="182">
        <v>2.7251615992338998</v>
      </c>
      <c r="H32" s="183">
        <f t="shared" si="3"/>
        <v>0.489060516201409</v>
      </c>
      <c r="I32" s="182">
        <v>2.7041745730550284</v>
      </c>
      <c r="J32" s="183">
        <f t="shared" si="3"/>
        <v>-2.0987026178871382E-2</v>
      </c>
      <c r="K32" s="182">
        <v>3.1517801374141161</v>
      </c>
      <c r="L32" s="183">
        <f t="shared" si="4"/>
        <v>0.44760556435908772</v>
      </c>
      <c r="M32" s="182"/>
      <c r="N32" s="183"/>
    </row>
    <row r="33" spans="2:15" x14ac:dyDescent="0.25">
      <c r="B33" s="114" t="s">
        <v>75</v>
      </c>
      <c r="C33" s="182">
        <v>2.599636032757052</v>
      </c>
      <c r="D33" s="183">
        <v>-0.10626917314815376</v>
      </c>
      <c r="E33" s="182">
        <v>2.167395104895105</v>
      </c>
      <c r="F33" s="183">
        <f t="shared" si="3"/>
        <v>-0.43224092786194701</v>
      </c>
      <c r="G33" s="182">
        <v>2.6814345991561179</v>
      </c>
      <c r="H33" s="183">
        <f t="shared" si="3"/>
        <v>0.51403949426101292</v>
      </c>
      <c r="I33" s="182">
        <v>2.7572009188902631</v>
      </c>
      <c r="J33" s="183">
        <f t="shared" si="3"/>
        <v>7.576631973414516E-2</v>
      </c>
      <c r="K33" s="182">
        <v>2.9589783281733748</v>
      </c>
      <c r="L33" s="183">
        <f t="shared" si="4"/>
        <v>0.20177740928311172</v>
      </c>
      <c r="M33" s="182"/>
      <c r="N33" s="183"/>
    </row>
    <row r="34" spans="2:15" x14ac:dyDescent="0.25">
      <c r="B34" s="114" t="s">
        <v>77</v>
      </c>
      <c r="C34" s="182" t="s">
        <v>227</v>
      </c>
      <c r="D34" s="183" t="s">
        <v>227</v>
      </c>
      <c r="E34" s="182">
        <v>2.2338797814207649</v>
      </c>
      <c r="F34" s="183" t="str">
        <f t="shared" si="3"/>
        <v>-</v>
      </c>
      <c r="G34" s="182">
        <v>2.9921472392638035</v>
      </c>
      <c r="H34" s="183">
        <f t="shared" si="3"/>
        <v>0.75826745784303862</v>
      </c>
      <c r="I34" s="182">
        <v>2.4570599613152804</v>
      </c>
      <c r="J34" s="183">
        <f t="shared" si="3"/>
        <v>-0.53508727794852318</v>
      </c>
      <c r="K34" s="182">
        <v>2.6590819153146024</v>
      </c>
      <c r="L34" s="183">
        <f t="shared" si="4"/>
        <v>0.20202195399932199</v>
      </c>
      <c r="M34" s="182"/>
      <c r="N34" s="183"/>
    </row>
    <row r="35" spans="2:15" x14ac:dyDescent="0.25">
      <c r="B35" s="114" t="s">
        <v>79</v>
      </c>
      <c r="C35" s="182" t="s">
        <v>227</v>
      </c>
      <c r="D35" s="183" t="s">
        <v>227</v>
      </c>
      <c r="E35" s="182">
        <v>2.1226024821361413</v>
      </c>
      <c r="F35" s="183" t="str">
        <f t="shared" si="3"/>
        <v>-</v>
      </c>
      <c r="G35" s="182">
        <v>2.77670704845815</v>
      </c>
      <c r="H35" s="183">
        <f t="shared" si="3"/>
        <v>0.65410456632200864</v>
      </c>
      <c r="I35" s="182">
        <v>2.5519648912826649</v>
      </c>
      <c r="J35" s="183">
        <f t="shared" si="3"/>
        <v>-0.22474215717548507</v>
      </c>
      <c r="K35" s="182">
        <v>2.5066105769230771</v>
      </c>
      <c r="L35" s="183">
        <f t="shared" si="4"/>
        <v>-4.5354314359587811E-2</v>
      </c>
      <c r="M35" s="182"/>
      <c r="N35" s="183"/>
    </row>
    <row r="36" spans="2:15" x14ac:dyDescent="0.25">
      <c r="B36" s="114" t="s">
        <v>81</v>
      </c>
      <c r="C36" s="182" t="s">
        <v>227</v>
      </c>
      <c r="D36" s="183" t="s">
        <v>227</v>
      </c>
      <c r="E36" s="182">
        <v>2.2000801924619084</v>
      </c>
      <c r="F36" s="183" t="str">
        <f t="shared" si="3"/>
        <v>-</v>
      </c>
      <c r="G36" s="182">
        <v>2.4949115044247789</v>
      </c>
      <c r="H36" s="183">
        <f t="shared" si="3"/>
        <v>0.29483131196287049</v>
      </c>
      <c r="I36" s="182">
        <v>2.4809854101889499</v>
      </c>
      <c r="J36" s="183">
        <f t="shared" si="3"/>
        <v>-1.3926094235829023E-2</v>
      </c>
      <c r="K36" s="182">
        <v>2.5517154389505552</v>
      </c>
      <c r="L36" s="183">
        <f t="shared" si="4"/>
        <v>7.0730028761605279E-2</v>
      </c>
      <c r="M36" s="182"/>
      <c r="N36" s="183"/>
    </row>
    <row r="37" spans="2:15" x14ac:dyDescent="0.25">
      <c r="B37" s="114" t="s">
        <v>83</v>
      </c>
      <c r="C37" s="182" t="s">
        <v>227</v>
      </c>
      <c r="D37" s="183" t="s">
        <v>227</v>
      </c>
      <c r="E37" s="182">
        <v>2.3360790774299836</v>
      </c>
      <c r="F37" s="183" t="str">
        <f t="shared" si="3"/>
        <v>-</v>
      </c>
      <c r="G37" s="182">
        <v>2.5052631578947366</v>
      </c>
      <c r="H37" s="183">
        <f t="shared" si="3"/>
        <v>0.16918408046475308</v>
      </c>
      <c r="I37" s="182">
        <v>2.2105990783410139</v>
      </c>
      <c r="J37" s="183">
        <f t="shared" si="3"/>
        <v>-0.29466407955372276</v>
      </c>
      <c r="K37" s="182">
        <v>2.2077073807968648</v>
      </c>
      <c r="L37" s="183">
        <f t="shared" si="4"/>
        <v>-2.8916975441490855E-3</v>
      </c>
      <c r="M37" s="182"/>
      <c r="N37" s="183"/>
    </row>
    <row r="38" spans="2:15" x14ac:dyDescent="0.25">
      <c r="B38" s="114" t="s">
        <v>85</v>
      </c>
      <c r="C38" s="182">
        <v>2.499459848757652</v>
      </c>
      <c r="D38" s="183">
        <v>0.32659695508017172</v>
      </c>
      <c r="E38" s="182">
        <v>2.9317173096620008</v>
      </c>
      <c r="F38" s="183">
        <f t="shared" si="3"/>
        <v>0.4322574609043488</v>
      </c>
      <c r="G38" s="182">
        <v>2.6119023397761953</v>
      </c>
      <c r="H38" s="183">
        <f t="shared" si="3"/>
        <v>-0.31981496988580549</v>
      </c>
      <c r="I38" s="182">
        <v>2.5556512378902045</v>
      </c>
      <c r="J38" s="183">
        <f t="shared" si="3"/>
        <v>-5.6251101885990806E-2</v>
      </c>
      <c r="K38" s="182">
        <v>3.1938599517074855</v>
      </c>
      <c r="L38" s="183">
        <f t="shared" si="4"/>
        <v>0.63820871381728095</v>
      </c>
      <c r="M38" s="182"/>
      <c r="N38" s="183"/>
    </row>
    <row r="39" spans="2:15" x14ac:dyDescent="0.25">
      <c r="B39" s="114" t="s">
        <v>87</v>
      </c>
      <c r="C39" s="182">
        <v>2.135487528344671</v>
      </c>
      <c r="D39" s="183">
        <v>4.8655716089129886E-2</v>
      </c>
      <c r="E39" s="182">
        <v>2.452733776188043</v>
      </c>
      <c r="F39" s="183">
        <f t="shared" si="3"/>
        <v>0.31724624784337196</v>
      </c>
      <c r="G39" s="182">
        <v>2.3955875928352994</v>
      </c>
      <c r="H39" s="183">
        <f t="shared" si="3"/>
        <v>-5.7146183352743574E-2</v>
      </c>
      <c r="I39" s="182">
        <v>2.3459411634594116</v>
      </c>
      <c r="J39" s="183">
        <f t="shared" si="3"/>
        <v>-4.9646429375887813E-2</v>
      </c>
      <c r="K39" s="182">
        <v>2.2301946137212503</v>
      </c>
      <c r="L39" s="183">
        <f t="shared" si="4"/>
        <v>-0.11574654973816134</v>
      </c>
      <c r="M39" s="182"/>
      <c r="N39" s="183"/>
    </row>
    <row r="40" spans="2:15" x14ac:dyDescent="0.25">
      <c r="B40" s="114" t="s">
        <v>89</v>
      </c>
      <c r="C40" s="182">
        <v>2.0425170068027212</v>
      </c>
      <c r="D40" s="183">
        <v>-0.23159032695823667</v>
      </c>
      <c r="E40" s="182">
        <v>2.9937869822485208</v>
      </c>
      <c r="F40" s="183">
        <f t="shared" si="3"/>
        <v>0.95126997544579961</v>
      </c>
      <c r="G40" s="182">
        <v>2.8807453416149067</v>
      </c>
      <c r="H40" s="183">
        <f t="shared" si="3"/>
        <v>-0.1130416406336141</v>
      </c>
      <c r="I40" s="182">
        <v>2.5134645847476804</v>
      </c>
      <c r="J40" s="183">
        <f t="shared" si="3"/>
        <v>-0.36728075686722628</v>
      </c>
      <c r="K40" s="182">
        <v>2.4775360845700347</v>
      </c>
      <c r="L40" s="183">
        <f t="shared" si="4"/>
        <v>-3.5928500177645706E-2</v>
      </c>
      <c r="M40" s="182"/>
      <c r="N40" s="183"/>
    </row>
    <row r="41" spans="2:15" x14ac:dyDescent="0.25">
      <c r="B41" s="114" t="s">
        <v>91</v>
      </c>
      <c r="C41" s="182">
        <v>2.0164492342597846</v>
      </c>
      <c r="D41" s="183">
        <v>-0.33604246009237482</v>
      </c>
      <c r="E41" s="182">
        <v>2.7396582733812949</v>
      </c>
      <c r="F41" s="183">
        <f t="shared" si="3"/>
        <v>0.72320903912151024</v>
      </c>
      <c r="G41" s="182">
        <v>2.6980157089706491</v>
      </c>
      <c r="H41" s="183">
        <f t="shared" si="3"/>
        <v>-4.1642564410645733E-2</v>
      </c>
      <c r="I41" s="182">
        <v>2.6623690572119258</v>
      </c>
      <c r="J41" s="183">
        <f t="shared" si="3"/>
        <v>-3.564665175872328E-2</v>
      </c>
      <c r="K41" s="182">
        <v>2.7401171303074672</v>
      </c>
      <c r="L41" s="183">
        <f t="shared" si="4"/>
        <v>7.7748073095541326E-2</v>
      </c>
      <c r="M41" s="182"/>
      <c r="N41" s="183"/>
    </row>
    <row r="42" spans="2:15" x14ac:dyDescent="0.25">
      <c r="B42" s="114" t="s">
        <v>93</v>
      </c>
      <c r="C42" s="182">
        <v>2.2569676700111483</v>
      </c>
      <c r="D42" s="183">
        <v>-7.0529686937881308E-4</v>
      </c>
      <c r="E42" s="182">
        <v>2.4653312788906008</v>
      </c>
      <c r="F42" s="183">
        <f t="shared" si="3"/>
        <v>0.20836360887945249</v>
      </c>
      <c r="G42" s="182">
        <v>2.3449477351916377</v>
      </c>
      <c r="H42" s="183">
        <f t="shared" si="3"/>
        <v>-0.12038354369896309</v>
      </c>
      <c r="I42" s="182">
        <v>2.587568157033806</v>
      </c>
      <c r="J42" s="183">
        <f t="shared" si="3"/>
        <v>0.24262042184216837</v>
      </c>
      <c r="K42" s="182">
        <v>2.5476281560826322</v>
      </c>
      <c r="L42" s="183">
        <f t="shared" si="4"/>
        <v>-3.9940000951173893E-2</v>
      </c>
      <c r="M42" s="182"/>
      <c r="N42" s="183"/>
    </row>
    <row r="43" spans="2:15" ht="15.75" x14ac:dyDescent="0.25">
      <c r="B43" s="117" t="s">
        <v>30</v>
      </c>
      <c r="C43" s="184">
        <v>2.437843193922629</v>
      </c>
      <c r="D43" s="185">
        <v>2.1067972650881117E-3</v>
      </c>
      <c r="E43" s="184">
        <v>2.4937806482478173</v>
      </c>
      <c r="F43" s="185">
        <f t="shared" si="3"/>
        <v>5.5937454325188263E-2</v>
      </c>
      <c r="G43" s="184">
        <v>2.6756725259784404</v>
      </c>
      <c r="H43" s="185">
        <f t="shared" si="3"/>
        <v>0.1818918777306231</v>
      </c>
      <c r="I43" s="184">
        <v>2.5505786061867015</v>
      </c>
      <c r="J43" s="185">
        <f t="shared" si="3"/>
        <v>-0.12509391979173889</v>
      </c>
      <c r="K43" s="184">
        <v>2.6538649194953647</v>
      </c>
      <c r="L43" s="185">
        <f t="shared" si="4"/>
        <v>0.10328631330866322</v>
      </c>
      <c r="M43" s="184">
        <v>2.6840519676143852</v>
      </c>
      <c r="N43" s="185">
        <v>-0.11084931664860109</v>
      </c>
    </row>
    <row r="44" spans="2:15" ht="6" customHeight="1" x14ac:dyDescent="0.25"/>
    <row r="45" spans="2:15" x14ac:dyDescent="0.25">
      <c r="B45" s="105" t="s">
        <v>55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  <row r="48" spans="2:15" ht="48.75" customHeight="1" thickBot="1" x14ac:dyDescent="0.3">
      <c r="B48" s="264" t="s">
        <v>295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" t="s">
        <v>98</v>
      </c>
    </row>
    <row r="49" spans="1:15" ht="10.5" customHeight="1" thickBot="1" x14ac:dyDescent="0.3">
      <c r="B49" s="10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39"/>
      <c r="N49" s="39"/>
      <c r="O49" s="1" t="s">
        <v>99</v>
      </c>
    </row>
    <row r="50" spans="1:15" ht="22.5" thickTop="1" thickBot="1" x14ac:dyDescent="0.3">
      <c r="B50" s="109"/>
      <c r="C50" s="296" t="s">
        <v>61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</row>
    <row r="51" spans="1:15" ht="22.5" thickTop="1" thickBot="1" x14ac:dyDescent="0.3">
      <c r="B51" s="109"/>
      <c r="C51" s="288">
        <v>2020</v>
      </c>
      <c r="D51" s="289"/>
      <c r="E51" s="290">
        <v>2021</v>
      </c>
      <c r="F51" s="289"/>
      <c r="G51" s="290">
        <v>2022</v>
      </c>
      <c r="H51" s="289"/>
      <c r="I51" s="290">
        <v>2023</v>
      </c>
      <c r="J51" s="289"/>
      <c r="K51" s="290">
        <v>2024</v>
      </c>
      <c r="L51" s="289"/>
      <c r="M51" s="290">
        <f>M$7</f>
        <v>2025</v>
      </c>
      <c r="N51" s="291"/>
    </row>
    <row r="52" spans="1:15" ht="16.5" thickTop="1" thickBot="1" x14ac:dyDescent="0.3">
      <c r="B52" s="85"/>
      <c r="C52" s="111" t="s">
        <v>69</v>
      </c>
      <c r="D52" s="112" t="str">
        <f>CONCATENATE("dif ",RIGHT(C51,2),"/",RIGHT(C51-1,2))</f>
        <v>dif 20/19</v>
      </c>
      <c r="E52" s="113" t="s">
        <v>69</v>
      </c>
      <c r="F52" s="112" t="str">
        <f>CONCATENATE("dif ",RIGHT(E51,2),"/",RIGHT(C51,2))</f>
        <v>dif 21/20</v>
      </c>
      <c r="G52" s="113" t="s">
        <v>69</v>
      </c>
      <c r="H52" s="112" t="str">
        <f>CONCATENATE("dif ",RIGHT(G51,2),"/",RIGHT(E51,2))</f>
        <v>dif 22/21</v>
      </c>
      <c r="I52" s="113" t="s">
        <v>69</v>
      </c>
      <c r="J52" s="112" t="str">
        <f>CONCATENATE("dif ",RIGHT(I51,2),"/",RIGHT(G51,2))</f>
        <v>dif 23/22</v>
      </c>
      <c r="K52" s="113" t="s">
        <v>69</v>
      </c>
      <c r="L52" s="112" t="str">
        <f>CONCATENATE("dif ",RIGHT(K51,2),"/",RIGHT(I51,2))</f>
        <v>dif 24/23</v>
      </c>
      <c r="M52" s="113" t="s">
        <v>69</v>
      </c>
      <c r="N52" s="112" t="str">
        <f>CONCATENATE("def ",RIGHT(M51,2),"/",RIGHT(K51,2))</f>
        <v>def 25/24</v>
      </c>
    </row>
    <row r="53" spans="1:15" x14ac:dyDescent="0.25">
      <c r="A53" s="1"/>
      <c r="B53" s="114" t="s">
        <v>71</v>
      </c>
      <c r="C53" s="182">
        <v>3.0477990818255467</v>
      </c>
      <c r="D53" s="183">
        <v>0.2117827107477841</v>
      </c>
      <c r="E53" s="182" t="s">
        <v>227</v>
      </c>
      <c r="F53" s="183" t="str">
        <f t="shared" ref="F53:J65" si="5">IFERROR(E53-C53,"-")</f>
        <v>-</v>
      </c>
      <c r="G53" s="182" t="s">
        <v>227</v>
      </c>
      <c r="H53" s="183" t="str">
        <f t="shared" si="5"/>
        <v>-</v>
      </c>
      <c r="I53" s="182">
        <v>2.7950872656755008</v>
      </c>
      <c r="J53" s="183" t="str">
        <f t="shared" si="5"/>
        <v>-</v>
      </c>
      <c r="K53" s="182">
        <v>2.9186357556843512</v>
      </c>
      <c r="L53" s="183">
        <f t="shared" ref="L53:L65" si="6">IFERROR(K53-I53,"-")</f>
        <v>0.12354849000885038</v>
      </c>
      <c r="M53" s="182">
        <v>2.8401337792642138</v>
      </c>
      <c r="N53" s="183">
        <f>IFERROR(M53-K53,"-")</f>
        <v>-7.8501976420137343E-2</v>
      </c>
    </row>
    <row r="54" spans="1:15" x14ac:dyDescent="0.25">
      <c r="A54" s="1"/>
      <c r="B54" s="114" t="s">
        <v>73</v>
      </c>
      <c r="C54" s="182">
        <v>3.1402388225492919</v>
      </c>
      <c r="D54" s="183">
        <v>0.16780511291421707</v>
      </c>
      <c r="E54" s="182" t="s">
        <v>227</v>
      </c>
      <c r="F54" s="183" t="str">
        <f t="shared" si="5"/>
        <v>-</v>
      </c>
      <c r="G54" s="182" t="s">
        <v>227</v>
      </c>
      <c r="H54" s="183" t="str">
        <f t="shared" si="5"/>
        <v>-</v>
      </c>
      <c r="I54" s="182">
        <v>2.8731359893167148</v>
      </c>
      <c r="J54" s="183" t="str">
        <f t="shared" si="5"/>
        <v>-</v>
      </c>
      <c r="K54" s="182">
        <v>3.347750434998757</v>
      </c>
      <c r="L54" s="183">
        <f t="shared" si="6"/>
        <v>0.47461444568204225</v>
      </c>
      <c r="M54" s="182"/>
      <c r="N54" s="183"/>
    </row>
    <row r="55" spans="1:15" x14ac:dyDescent="0.25">
      <c r="A55" s="1"/>
      <c r="B55" s="114" t="s">
        <v>75</v>
      </c>
      <c r="C55" s="182">
        <v>3.2750179985601151</v>
      </c>
      <c r="D55" s="183">
        <v>0.33952549320679593</v>
      </c>
      <c r="E55" s="182" t="s">
        <v>227</v>
      </c>
      <c r="F55" s="183" t="str">
        <f t="shared" si="5"/>
        <v>-</v>
      </c>
      <c r="G55" s="182" t="s">
        <v>227</v>
      </c>
      <c r="H55" s="183" t="str">
        <f t="shared" si="5"/>
        <v>-</v>
      </c>
      <c r="I55" s="182">
        <v>2.9364389233954453</v>
      </c>
      <c r="J55" s="183" t="str">
        <f t="shared" si="5"/>
        <v>-</v>
      </c>
      <c r="K55" s="182">
        <v>3.1342297174111211</v>
      </c>
      <c r="L55" s="183">
        <f t="shared" si="6"/>
        <v>0.19779079401567579</v>
      </c>
      <c r="M55" s="182"/>
      <c r="N55" s="183"/>
    </row>
    <row r="56" spans="1:15" x14ac:dyDescent="0.25">
      <c r="A56" s="1"/>
      <c r="B56" s="114" t="s">
        <v>77</v>
      </c>
      <c r="C56" s="182" t="s">
        <v>227</v>
      </c>
      <c r="D56" s="183" t="s">
        <v>227</v>
      </c>
      <c r="E56" s="182" t="s">
        <v>227</v>
      </c>
      <c r="F56" s="183" t="str">
        <f t="shared" si="5"/>
        <v>-</v>
      </c>
      <c r="G56" s="182">
        <v>3.1402254605444049</v>
      </c>
      <c r="H56" s="183" t="str">
        <f t="shared" si="5"/>
        <v>-</v>
      </c>
      <c r="I56" s="182">
        <v>2.5746586075665996</v>
      </c>
      <c r="J56" s="183">
        <f t="shared" si="5"/>
        <v>-0.56556685297780529</v>
      </c>
      <c r="K56" s="182">
        <v>2.7839800317676424</v>
      </c>
      <c r="L56" s="183">
        <f t="shared" si="6"/>
        <v>0.20932142420104283</v>
      </c>
      <c r="M56" s="182"/>
      <c r="N56" s="183"/>
    </row>
    <row r="57" spans="1:15" x14ac:dyDescent="0.25">
      <c r="A57" s="1"/>
      <c r="B57" s="114" t="s">
        <v>79</v>
      </c>
      <c r="C57" s="182" t="s">
        <v>227</v>
      </c>
      <c r="D57" s="183" t="s">
        <v>227</v>
      </c>
      <c r="E57" s="182" t="s">
        <v>227</v>
      </c>
      <c r="F57" s="183" t="str">
        <f t="shared" si="5"/>
        <v>-</v>
      </c>
      <c r="G57" s="182">
        <v>2.9780715898097387</v>
      </c>
      <c r="H57" s="183" t="str">
        <f t="shared" si="5"/>
        <v>-</v>
      </c>
      <c r="I57" s="182">
        <v>2.6306366047745358</v>
      </c>
      <c r="J57" s="183">
        <f t="shared" si="5"/>
        <v>-0.34743498503520298</v>
      </c>
      <c r="K57" s="182">
        <v>2.5609430604982206</v>
      </c>
      <c r="L57" s="183">
        <f t="shared" si="6"/>
        <v>-6.9693544276315134E-2</v>
      </c>
      <c r="M57" s="182"/>
      <c r="N57" s="183"/>
    </row>
    <row r="58" spans="1:15" x14ac:dyDescent="0.25">
      <c r="A58" s="1"/>
      <c r="B58" s="114" t="s">
        <v>81</v>
      </c>
      <c r="C58" s="182" t="s">
        <v>227</v>
      </c>
      <c r="D58" s="183" t="s">
        <v>227</v>
      </c>
      <c r="E58" s="182" t="s">
        <v>227</v>
      </c>
      <c r="F58" s="183" t="str">
        <f t="shared" si="5"/>
        <v>-</v>
      </c>
      <c r="G58" s="182">
        <v>2.5641587533479426</v>
      </c>
      <c r="H58" s="183" t="str">
        <f t="shared" si="5"/>
        <v>-</v>
      </c>
      <c r="I58" s="182">
        <v>2.5592901317558483</v>
      </c>
      <c r="J58" s="183">
        <f t="shared" si="5"/>
        <v>-4.8686215920943354E-3</v>
      </c>
      <c r="K58" s="182">
        <v>2.6040229885057471</v>
      </c>
      <c r="L58" s="183">
        <f t="shared" si="6"/>
        <v>4.4732856749898797E-2</v>
      </c>
      <c r="M58" s="182"/>
      <c r="N58" s="183"/>
    </row>
    <row r="59" spans="1:15" x14ac:dyDescent="0.25">
      <c r="A59" s="1"/>
      <c r="B59" s="114" t="s">
        <v>83</v>
      </c>
      <c r="C59" s="182" t="s">
        <v>227</v>
      </c>
      <c r="D59" s="183" t="s">
        <v>227</v>
      </c>
      <c r="E59" s="182" t="s">
        <v>227</v>
      </c>
      <c r="F59" s="183" t="str">
        <f t="shared" si="5"/>
        <v>-</v>
      </c>
      <c r="G59" s="182">
        <v>2.501542416452442</v>
      </c>
      <c r="H59" s="183" t="str">
        <f t="shared" si="5"/>
        <v>-</v>
      </c>
      <c r="I59" s="182" t="s">
        <v>227</v>
      </c>
      <c r="J59" s="183" t="str">
        <f t="shared" si="5"/>
        <v>-</v>
      </c>
      <c r="K59" s="182">
        <v>2.2533062054933874</v>
      </c>
      <c r="L59" s="183" t="str">
        <f t="shared" si="6"/>
        <v>-</v>
      </c>
      <c r="M59" s="182"/>
      <c r="N59" s="183"/>
    </row>
    <row r="60" spans="1:15" x14ac:dyDescent="0.25">
      <c r="A60" s="1"/>
      <c r="B60" s="114" t="s">
        <v>85</v>
      </c>
      <c r="C60" s="182" t="s">
        <v>227</v>
      </c>
      <c r="D60" s="183" t="s">
        <v>227</v>
      </c>
      <c r="E60" s="182" t="s">
        <v>227</v>
      </c>
      <c r="F60" s="183" t="str">
        <f t="shared" si="5"/>
        <v>-</v>
      </c>
      <c r="G60" s="182">
        <v>2.7960213776722092</v>
      </c>
      <c r="H60" s="183" t="str">
        <f t="shared" si="5"/>
        <v>-</v>
      </c>
      <c r="I60" s="182" t="s">
        <v>227</v>
      </c>
      <c r="J60" s="183" t="str">
        <f t="shared" si="5"/>
        <v>-</v>
      </c>
      <c r="K60" s="182">
        <v>3.3068565005620081</v>
      </c>
      <c r="L60" s="183" t="str">
        <f t="shared" si="6"/>
        <v>-</v>
      </c>
      <c r="M60" s="182"/>
      <c r="N60" s="183"/>
    </row>
    <row r="61" spans="1:15" x14ac:dyDescent="0.25">
      <c r="A61" s="1"/>
      <c r="B61" s="114" t="s">
        <v>87</v>
      </c>
      <c r="C61" s="182" t="s">
        <v>227</v>
      </c>
      <c r="D61" s="183" t="s">
        <v>227</v>
      </c>
      <c r="E61" s="182" t="s">
        <v>227</v>
      </c>
      <c r="F61" s="183" t="str">
        <f t="shared" si="5"/>
        <v>-</v>
      </c>
      <c r="G61" s="182">
        <v>2.500871296987802</v>
      </c>
      <c r="H61" s="183" t="str">
        <f t="shared" si="5"/>
        <v>-</v>
      </c>
      <c r="I61" s="182">
        <v>2.3941569695469176</v>
      </c>
      <c r="J61" s="183">
        <f t="shared" si="5"/>
        <v>-0.10671432744088438</v>
      </c>
      <c r="K61" s="182">
        <v>2.2749944333110665</v>
      </c>
      <c r="L61" s="183">
        <f t="shared" si="6"/>
        <v>-0.11916253623585105</v>
      </c>
      <c r="M61" s="182"/>
      <c r="N61" s="183"/>
    </row>
    <row r="62" spans="1:15" x14ac:dyDescent="0.25">
      <c r="A62" s="1"/>
      <c r="B62" s="114" t="s">
        <v>89</v>
      </c>
      <c r="C62" s="182" t="s">
        <v>227</v>
      </c>
      <c r="D62" s="183" t="s">
        <v>227</v>
      </c>
      <c r="E62" s="182" t="s">
        <v>227</v>
      </c>
      <c r="F62" s="183" t="str">
        <f t="shared" si="5"/>
        <v>-</v>
      </c>
      <c r="G62" s="182">
        <v>2.916572077185017</v>
      </c>
      <c r="H62" s="183" t="str">
        <f t="shared" si="5"/>
        <v>-</v>
      </c>
      <c r="I62" s="182">
        <v>2.651506996770721</v>
      </c>
      <c r="J62" s="183">
        <f t="shared" si="5"/>
        <v>-0.26506508041429599</v>
      </c>
      <c r="K62" s="182">
        <v>2.6273516642547032</v>
      </c>
      <c r="L62" s="183">
        <f t="shared" si="6"/>
        <v>-2.4155332516017758E-2</v>
      </c>
      <c r="M62" s="182"/>
      <c r="N62" s="183"/>
    </row>
    <row r="63" spans="1:15" x14ac:dyDescent="0.25">
      <c r="A63" s="1"/>
      <c r="B63" s="114" t="s">
        <v>91</v>
      </c>
      <c r="C63" s="182" t="s">
        <v>227</v>
      </c>
      <c r="D63" s="183" t="s">
        <v>227</v>
      </c>
      <c r="E63" s="182" t="s">
        <v>227</v>
      </c>
      <c r="F63" s="183" t="str">
        <f t="shared" si="5"/>
        <v>-</v>
      </c>
      <c r="G63" s="182">
        <v>2.8604146576663454</v>
      </c>
      <c r="H63" s="183" t="str">
        <f t="shared" si="5"/>
        <v>-</v>
      </c>
      <c r="I63" s="182">
        <v>2.8276945384243595</v>
      </c>
      <c r="J63" s="183">
        <f t="shared" si="5"/>
        <v>-3.2720119241985923E-2</v>
      </c>
      <c r="K63" s="182">
        <v>2.9430714916151808</v>
      </c>
      <c r="L63" s="183">
        <f t="shared" si="6"/>
        <v>0.11537695319082131</v>
      </c>
      <c r="M63" s="182"/>
      <c r="N63" s="183"/>
    </row>
    <row r="64" spans="1:15" x14ac:dyDescent="0.25">
      <c r="A64" s="1"/>
      <c r="B64" s="114" t="s">
        <v>93</v>
      </c>
      <c r="C64" s="182" t="s">
        <v>227</v>
      </c>
      <c r="D64" s="183" t="s">
        <v>227</v>
      </c>
      <c r="E64" s="182" t="s">
        <v>227</v>
      </c>
      <c r="F64" s="183" t="str">
        <f t="shared" si="5"/>
        <v>-</v>
      </c>
      <c r="G64" s="182">
        <v>2.4325228641534689</v>
      </c>
      <c r="H64" s="183" t="str">
        <f t="shared" si="5"/>
        <v>-</v>
      </c>
      <c r="I64" s="182">
        <v>2.7499333511063715</v>
      </c>
      <c r="J64" s="183">
        <f t="shared" si="5"/>
        <v>0.31741048695290264</v>
      </c>
      <c r="K64" s="182">
        <v>2.6366930917327291</v>
      </c>
      <c r="L64" s="183">
        <f t="shared" si="6"/>
        <v>-0.11324025937364235</v>
      </c>
      <c r="M64" s="182"/>
      <c r="N64" s="183"/>
    </row>
    <row r="65" spans="1:15" ht="15.75" x14ac:dyDescent="0.25">
      <c r="B65" s="117" t="s">
        <v>30</v>
      </c>
      <c r="C65" s="184" t="s">
        <v>227</v>
      </c>
      <c r="D65" s="185" t="s">
        <v>227</v>
      </c>
      <c r="E65" s="184" t="s">
        <v>227</v>
      </c>
      <c r="F65" s="185" t="str">
        <f t="shared" si="5"/>
        <v>-</v>
      </c>
      <c r="G65" s="184">
        <v>2.7547137248133926</v>
      </c>
      <c r="H65" s="185" t="str">
        <f t="shared" si="5"/>
        <v>-</v>
      </c>
      <c r="I65" s="184">
        <v>2.6597626112759643</v>
      </c>
      <c r="J65" s="185">
        <f t="shared" si="5"/>
        <v>-9.4951113537428355E-2</v>
      </c>
      <c r="K65" s="184">
        <v>2.7683008187607401</v>
      </c>
      <c r="L65" s="185">
        <f t="shared" si="6"/>
        <v>0.10853820748477583</v>
      </c>
      <c r="M65" s="184">
        <v>2.8401337792642138</v>
      </c>
      <c r="N65" s="185">
        <v>-7.8501976420137343E-2</v>
      </c>
    </row>
    <row r="66" spans="1:15" ht="6" customHeight="1" x14ac:dyDescent="0.25"/>
    <row r="67" spans="1:15" x14ac:dyDescent="0.25">
      <c r="B67" s="105" t="s">
        <v>55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</row>
    <row r="70" spans="1:15" ht="48.75" customHeight="1" thickBot="1" x14ac:dyDescent="0.3">
      <c r="B70" s="264" t="s">
        <v>296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1" t="s">
        <v>101</v>
      </c>
    </row>
    <row r="71" spans="1:15" ht="10.5" customHeight="1" thickBot="1" x14ac:dyDescent="0.3">
      <c r="B71" s="10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39"/>
      <c r="N71" s="39"/>
      <c r="O71" s="1" t="s">
        <v>102</v>
      </c>
    </row>
    <row r="72" spans="1:15" ht="22.5" thickTop="1" thickBot="1" x14ac:dyDescent="0.3">
      <c r="B72" s="109"/>
      <c r="C72" s="296" t="s">
        <v>62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</row>
    <row r="73" spans="1:15" ht="22.5" thickTop="1" thickBot="1" x14ac:dyDescent="0.3">
      <c r="B73" s="109"/>
      <c r="C73" s="288">
        <v>2020</v>
      </c>
      <c r="D73" s="289"/>
      <c r="E73" s="290">
        <v>2021</v>
      </c>
      <c r="F73" s="289"/>
      <c r="G73" s="290">
        <v>2022</v>
      </c>
      <c r="H73" s="289"/>
      <c r="I73" s="290">
        <v>2023</v>
      </c>
      <c r="J73" s="289"/>
      <c r="K73" s="290">
        <v>2024</v>
      </c>
      <c r="L73" s="289"/>
      <c r="M73" s="290">
        <f>M$7</f>
        <v>2025</v>
      </c>
      <c r="N73" s="291"/>
    </row>
    <row r="74" spans="1:15" ht="16.5" thickTop="1" thickBot="1" x14ac:dyDescent="0.3">
      <c r="B74" s="85"/>
      <c r="C74" s="111" t="s">
        <v>69</v>
      </c>
      <c r="D74" s="112" t="str">
        <f>CONCATENATE("dif ",RIGHT(C73,2),"/",RIGHT(C73-1,2))</f>
        <v>dif 20/19</v>
      </c>
      <c r="E74" s="113" t="s">
        <v>69</v>
      </c>
      <c r="F74" s="112" t="str">
        <f>CONCATENATE("dif ",RIGHT(E73,2),"/",RIGHT(C73,2))</f>
        <v>dif 21/20</v>
      </c>
      <c r="G74" s="113" t="s">
        <v>69</v>
      </c>
      <c r="H74" s="112" t="str">
        <f>CONCATENATE("dif ",RIGHT(G73,2),"/",RIGHT(E73,2))</f>
        <v>dif 22/21</v>
      </c>
      <c r="I74" s="113" t="s">
        <v>69</v>
      </c>
      <c r="J74" s="112" t="str">
        <f>CONCATENATE("dif ",RIGHT(I73,2),"/",RIGHT(G73,2))</f>
        <v>dif 23/22</v>
      </c>
      <c r="K74" s="113" t="s">
        <v>69</v>
      </c>
      <c r="L74" s="112" t="str">
        <f>CONCATENATE("dif ",RIGHT(K73,2),"/",RIGHT(I73,2))</f>
        <v>dif 24/23</v>
      </c>
      <c r="M74" s="113" t="s">
        <v>69</v>
      </c>
      <c r="N74" s="112" t="str">
        <f>CONCATENATE("def ",RIGHT(M73,2),"/",RIGHT(K73,2))</f>
        <v>def 25/24</v>
      </c>
    </row>
    <row r="75" spans="1:15" x14ac:dyDescent="0.25">
      <c r="A75" s="1"/>
      <c r="B75" s="114" t="s">
        <v>71</v>
      </c>
      <c r="C75" s="182">
        <v>1.5508701472556894</v>
      </c>
      <c r="D75" s="183">
        <v>-0.385381042087793</v>
      </c>
      <c r="E75" s="182" t="s">
        <v>227</v>
      </c>
      <c r="F75" s="183" t="str">
        <f t="shared" ref="F75:J87" si="7">IFERROR(E75-C75,"-")</f>
        <v>-</v>
      </c>
      <c r="G75" s="182" t="s">
        <v>227</v>
      </c>
      <c r="H75" s="183" t="str">
        <f t="shared" si="7"/>
        <v>-</v>
      </c>
      <c r="I75" s="182">
        <v>1.8437917222963951</v>
      </c>
      <c r="J75" s="183" t="str">
        <f t="shared" si="7"/>
        <v>-</v>
      </c>
      <c r="K75" s="182">
        <v>2.0355677154582765</v>
      </c>
      <c r="L75" s="183">
        <f t="shared" ref="L75:L87" si="8">IFERROR(K75-I75,"-")</f>
        <v>0.19177599316188143</v>
      </c>
      <c r="M75" s="182">
        <v>1.8365617433414043</v>
      </c>
      <c r="N75" s="183">
        <f>IFERROR(M75-K75,"-")</f>
        <v>-0.19900597211687221</v>
      </c>
    </row>
    <row r="76" spans="1:15" x14ac:dyDescent="0.25">
      <c r="A76" s="1"/>
      <c r="B76" s="114" t="s">
        <v>73</v>
      </c>
      <c r="C76" s="182">
        <v>1.7258248009101251</v>
      </c>
      <c r="D76" s="183">
        <v>-0.16671516356589611</v>
      </c>
      <c r="E76" s="182" t="s">
        <v>227</v>
      </c>
      <c r="F76" s="183" t="str">
        <f t="shared" si="7"/>
        <v>-</v>
      </c>
      <c r="G76" s="182" t="s">
        <v>227</v>
      </c>
      <c r="H76" s="183" t="str">
        <f t="shared" si="7"/>
        <v>-</v>
      </c>
      <c r="I76" s="182">
        <v>1.7271557271557272</v>
      </c>
      <c r="J76" s="183" t="str">
        <f t="shared" si="7"/>
        <v>-</v>
      </c>
      <c r="K76" s="182">
        <v>2.141025641025641</v>
      </c>
      <c r="L76" s="183">
        <f t="shared" si="8"/>
        <v>0.41386991386991379</v>
      </c>
      <c r="M76" s="182"/>
      <c r="N76" s="183"/>
    </row>
    <row r="77" spans="1:15" x14ac:dyDescent="0.25">
      <c r="A77" s="1"/>
      <c r="B77" s="114" t="s">
        <v>75</v>
      </c>
      <c r="C77" s="182">
        <v>1.4400494437577256</v>
      </c>
      <c r="D77" s="183">
        <v>-0.6583924825878833</v>
      </c>
      <c r="E77" s="182" t="s">
        <v>227</v>
      </c>
      <c r="F77" s="183" t="str">
        <f t="shared" si="7"/>
        <v>-</v>
      </c>
      <c r="G77" s="182" t="s">
        <v>227</v>
      </c>
      <c r="H77" s="183" t="str">
        <f t="shared" si="7"/>
        <v>-</v>
      </c>
      <c r="I77" s="182">
        <v>1.712907117008444</v>
      </c>
      <c r="J77" s="183" t="str">
        <f t="shared" si="7"/>
        <v>-</v>
      </c>
      <c r="K77" s="182">
        <v>1.9730769230769232</v>
      </c>
      <c r="L77" s="183">
        <f t="shared" si="8"/>
        <v>0.26016980606847917</v>
      </c>
      <c r="M77" s="182"/>
      <c r="N77" s="183"/>
    </row>
    <row r="78" spans="1:15" x14ac:dyDescent="0.25">
      <c r="A78" s="1"/>
      <c r="B78" s="114" t="s">
        <v>77</v>
      </c>
      <c r="C78" s="182" t="s">
        <v>227</v>
      </c>
      <c r="D78" s="183" t="s">
        <v>227</v>
      </c>
      <c r="E78" s="182" t="s">
        <v>227</v>
      </c>
      <c r="F78" s="183" t="str">
        <f t="shared" si="7"/>
        <v>-</v>
      </c>
      <c r="G78" s="182">
        <v>1.7625570776255708</v>
      </c>
      <c r="H78" s="183" t="str">
        <f t="shared" si="7"/>
        <v>-</v>
      </c>
      <c r="I78" s="182">
        <v>1.7098150782361308</v>
      </c>
      <c r="J78" s="183">
        <f t="shared" si="7"/>
        <v>-5.274199938944002E-2</v>
      </c>
      <c r="K78" s="182">
        <v>1.8083462132921175</v>
      </c>
      <c r="L78" s="183">
        <f t="shared" si="8"/>
        <v>9.8531135055986763E-2</v>
      </c>
      <c r="M78" s="182"/>
      <c r="N78" s="183"/>
    </row>
    <row r="79" spans="1:15" x14ac:dyDescent="0.25">
      <c r="A79" s="1"/>
      <c r="B79" s="114" t="s">
        <v>79</v>
      </c>
      <c r="C79" s="182" t="s">
        <v>227</v>
      </c>
      <c r="D79" s="183" t="s">
        <v>227</v>
      </c>
      <c r="E79" s="182" t="s">
        <v>227</v>
      </c>
      <c r="F79" s="183" t="str">
        <f t="shared" si="7"/>
        <v>-</v>
      </c>
      <c r="G79" s="182">
        <v>1.60075329566855</v>
      </c>
      <c r="H79" s="183" t="str">
        <f t="shared" si="7"/>
        <v>-</v>
      </c>
      <c r="I79" s="182">
        <v>1.8241308793456033</v>
      </c>
      <c r="J79" s="183">
        <f t="shared" si="7"/>
        <v>0.22337758367705329</v>
      </c>
      <c r="K79" s="182">
        <v>2.0141129032258065</v>
      </c>
      <c r="L79" s="183">
        <f t="shared" si="8"/>
        <v>0.18998202388020324</v>
      </c>
      <c r="M79" s="182"/>
      <c r="N79" s="183"/>
    </row>
    <row r="80" spans="1:15" x14ac:dyDescent="0.25">
      <c r="A80" s="1"/>
      <c r="B80" s="114" t="s">
        <v>81</v>
      </c>
      <c r="C80" s="182" t="s">
        <v>227</v>
      </c>
      <c r="D80" s="183" t="s">
        <v>227</v>
      </c>
      <c r="E80" s="182" t="s">
        <v>227</v>
      </c>
      <c r="F80" s="183" t="str">
        <f t="shared" si="7"/>
        <v>-</v>
      </c>
      <c r="G80" s="182">
        <v>1.8062953995157385</v>
      </c>
      <c r="H80" s="183" t="str">
        <f t="shared" si="7"/>
        <v>-</v>
      </c>
      <c r="I80" s="182">
        <v>1.8506493506493507</v>
      </c>
      <c r="J80" s="183">
        <f t="shared" si="7"/>
        <v>4.4353951133612179E-2</v>
      </c>
      <c r="K80" s="182">
        <v>2.1756198347107438</v>
      </c>
      <c r="L80" s="183">
        <f t="shared" si="8"/>
        <v>0.32497048406139317</v>
      </c>
      <c r="M80" s="182"/>
      <c r="N80" s="183"/>
    </row>
    <row r="81" spans="1:15" x14ac:dyDescent="0.25">
      <c r="A81" s="1"/>
      <c r="B81" s="114" t="s">
        <v>83</v>
      </c>
      <c r="C81" s="182" t="s">
        <v>227</v>
      </c>
      <c r="D81" s="183" t="s">
        <v>227</v>
      </c>
      <c r="E81" s="182" t="s">
        <v>227</v>
      </c>
      <c r="F81" s="183" t="str">
        <f t="shared" si="7"/>
        <v>-</v>
      </c>
      <c r="G81" s="182">
        <v>2.5428571428571427</v>
      </c>
      <c r="H81" s="183" t="str">
        <f t="shared" si="7"/>
        <v>-</v>
      </c>
      <c r="I81" s="182" t="s">
        <v>227</v>
      </c>
      <c r="J81" s="183" t="str">
        <f t="shared" si="7"/>
        <v>-</v>
      </c>
      <c r="K81" s="182">
        <v>1.9364599092284418</v>
      </c>
      <c r="L81" s="183" t="str">
        <f t="shared" si="8"/>
        <v>-</v>
      </c>
      <c r="M81" s="182"/>
      <c r="N81" s="183"/>
    </row>
    <row r="82" spans="1:15" x14ac:dyDescent="0.25">
      <c r="A82" s="1"/>
      <c r="B82" s="114" t="s">
        <v>85</v>
      </c>
      <c r="C82" s="182" t="s">
        <v>227</v>
      </c>
      <c r="D82" s="183" t="s">
        <v>227</v>
      </c>
      <c r="E82" s="182" t="s">
        <v>227</v>
      </c>
      <c r="F82" s="183" t="str">
        <f t="shared" si="7"/>
        <v>-</v>
      </c>
      <c r="G82" s="182">
        <v>1.5124113475177305</v>
      </c>
      <c r="H82" s="183" t="str">
        <f t="shared" si="7"/>
        <v>-</v>
      </c>
      <c r="I82" s="182" t="s">
        <v>227</v>
      </c>
      <c r="J82" s="183" t="str">
        <f t="shared" si="7"/>
        <v>-</v>
      </c>
      <c r="K82" s="182">
        <v>1.8826086956521739</v>
      </c>
      <c r="L82" s="183" t="str">
        <f t="shared" si="8"/>
        <v>-</v>
      </c>
      <c r="M82" s="182"/>
      <c r="N82" s="183"/>
    </row>
    <row r="83" spans="1:15" x14ac:dyDescent="0.25">
      <c r="A83" s="1"/>
      <c r="B83" s="114" t="s">
        <v>87</v>
      </c>
      <c r="C83" s="182" t="s">
        <v>227</v>
      </c>
      <c r="D83" s="183" t="s">
        <v>227</v>
      </c>
      <c r="E83" s="182" t="s">
        <v>227</v>
      </c>
      <c r="F83" s="183" t="str">
        <f t="shared" si="7"/>
        <v>-</v>
      </c>
      <c r="G83" s="182">
        <v>1.641711229946524</v>
      </c>
      <c r="H83" s="183" t="str">
        <f t="shared" si="7"/>
        <v>-</v>
      </c>
      <c r="I83" s="182">
        <v>1.941908713692946</v>
      </c>
      <c r="J83" s="183">
        <f t="shared" si="7"/>
        <v>0.30019748374642208</v>
      </c>
      <c r="K83" s="182">
        <v>1.8926174496644295</v>
      </c>
      <c r="L83" s="183">
        <f t="shared" si="8"/>
        <v>-4.9291264028516579E-2</v>
      </c>
      <c r="M83" s="182"/>
      <c r="N83" s="183"/>
    </row>
    <row r="84" spans="1:15" x14ac:dyDescent="0.25">
      <c r="A84" s="1"/>
      <c r="B84" s="114" t="s">
        <v>89</v>
      </c>
      <c r="C84" s="182" t="s">
        <v>227</v>
      </c>
      <c r="D84" s="183" t="s">
        <v>227</v>
      </c>
      <c r="E84" s="182" t="s">
        <v>227</v>
      </c>
      <c r="F84" s="183" t="str">
        <f t="shared" si="7"/>
        <v>-</v>
      </c>
      <c r="G84" s="182">
        <v>2.6287425149700598</v>
      </c>
      <c r="H84" s="183" t="str">
        <f t="shared" si="7"/>
        <v>-</v>
      </c>
      <c r="I84" s="182">
        <v>1.7837837837837838</v>
      </c>
      <c r="J84" s="183">
        <f t="shared" si="7"/>
        <v>-0.84495873118627607</v>
      </c>
      <c r="K84" s="182">
        <v>1.6739974126778785</v>
      </c>
      <c r="L84" s="183">
        <f t="shared" si="8"/>
        <v>-0.10978637110590528</v>
      </c>
      <c r="M84" s="182"/>
      <c r="N84" s="183"/>
    </row>
    <row r="85" spans="1:15" x14ac:dyDescent="0.25">
      <c r="A85" s="1"/>
      <c r="B85" s="114" t="s">
        <v>91</v>
      </c>
      <c r="C85" s="182" t="s">
        <v>227</v>
      </c>
      <c r="D85" s="183" t="s">
        <v>227</v>
      </c>
      <c r="E85" s="182" t="s">
        <v>227</v>
      </c>
      <c r="F85" s="183" t="str">
        <f t="shared" si="7"/>
        <v>-</v>
      </c>
      <c r="G85" s="182">
        <v>1.7217391304347827</v>
      </c>
      <c r="H85" s="183" t="str">
        <f t="shared" si="7"/>
        <v>-</v>
      </c>
      <c r="I85" s="182">
        <v>1.834140435835351</v>
      </c>
      <c r="J85" s="183">
        <f t="shared" si="7"/>
        <v>0.11240130540056836</v>
      </c>
      <c r="K85" s="182">
        <v>1.7532188841201717</v>
      </c>
      <c r="L85" s="183">
        <f t="shared" si="8"/>
        <v>-8.0921551715179341E-2</v>
      </c>
      <c r="M85" s="182"/>
      <c r="N85" s="183"/>
    </row>
    <row r="86" spans="1:15" x14ac:dyDescent="0.25">
      <c r="A86" s="1"/>
      <c r="B86" s="114" t="s">
        <v>93</v>
      </c>
      <c r="C86" s="182" t="s">
        <v>227</v>
      </c>
      <c r="D86" s="183" t="s">
        <v>227</v>
      </c>
      <c r="E86" s="182" t="s">
        <v>227</v>
      </c>
      <c r="F86" s="183" t="str">
        <f t="shared" si="7"/>
        <v>-</v>
      </c>
      <c r="G86" s="182">
        <v>1.7701317715959004</v>
      </c>
      <c r="H86" s="183" t="str">
        <f t="shared" si="7"/>
        <v>-</v>
      </c>
      <c r="I86" s="182">
        <v>1.8573141486810552</v>
      </c>
      <c r="J86" s="183">
        <f t="shared" si="7"/>
        <v>8.718237708515475E-2</v>
      </c>
      <c r="K86" s="182">
        <v>2.0639606396063961</v>
      </c>
      <c r="L86" s="183">
        <f t="shared" si="8"/>
        <v>0.20664649092534093</v>
      </c>
      <c r="M86" s="182"/>
      <c r="N86" s="183"/>
    </row>
    <row r="87" spans="1:15" ht="15.75" x14ac:dyDescent="0.25">
      <c r="B87" s="117" t="s">
        <v>30</v>
      </c>
      <c r="C87" s="184" t="s">
        <v>227</v>
      </c>
      <c r="D87" s="185" t="s">
        <v>227</v>
      </c>
      <c r="E87" s="184" t="s">
        <v>227</v>
      </c>
      <c r="F87" s="185" t="str">
        <f t="shared" si="7"/>
        <v>-</v>
      </c>
      <c r="G87" s="184">
        <v>1.9616059247709998</v>
      </c>
      <c r="H87" s="185" t="str">
        <f t="shared" si="7"/>
        <v>-</v>
      </c>
      <c r="I87" s="184">
        <v>1.8250295780202446</v>
      </c>
      <c r="J87" s="185">
        <f t="shared" si="7"/>
        <v>-0.13657634675075525</v>
      </c>
      <c r="K87" s="184">
        <v>1.9394168875425974</v>
      </c>
      <c r="L87" s="185">
        <f t="shared" si="8"/>
        <v>0.11438730952235288</v>
      </c>
      <c r="M87" s="184">
        <v>1.8365617433414043</v>
      </c>
      <c r="N87" s="185">
        <v>-0.19900597211687221</v>
      </c>
    </row>
    <row r="88" spans="1:15" ht="6" customHeight="1" x14ac:dyDescent="0.25"/>
    <row r="89" spans="1:15" x14ac:dyDescent="0.25">
      <c r="B89" s="105" t="s">
        <v>55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</row>
    <row r="92" spans="1:15" ht="48.75" customHeight="1" thickBot="1" x14ac:dyDescent="0.3">
      <c r="B92" s="264" t="s">
        <v>297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1" t="s">
        <v>114</v>
      </c>
    </row>
    <row r="93" spans="1:15" ht="10.5" customHeight="1" thickBot="1" x14ac:dyDescent="0.3">
      <c r="B93" s="10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39"/>
      <c r="N93" s="39"/>
      <c r="O93" s="1" t="s">
        <v>115</v>
      </c>
    </row>
    <row r="94" spans="1:15" ht="22.5" thickTop="1" thickBot="1" x14ac:dyDescent="0.3">
      <c r="B94" s="121" t="s">
        <v>96</v>
      </c>
      <c r="C94" s="296" t="s">
        <v>32</v>
      </c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</row>
    <row r="95" spans="1:15" ht="22.5" thickTop="1" thickBot="1" x14ac:dyDescent="0.3">
      <c r="B95" s="109"/>
      <c r="C95" s="288">
        <v>2020</v>
      </c>
      <c r="D95" s="289"/>
      <c r="E95" s="290">
        <v>2021</v>
      </c>
      <c r="F95" s="289"/>
      <c r="G95" s="290">
        <v>2022</v>
      </c>
      <c r="H95" s="289"/>
      <c r="I95" s="290">
        <v>2023</v>
      </c>
      <c r="J95" s="289"/>
      <c r="K95" s="290">
        <v>2024</v>
      </c>
      <c r="L95" s="289"/>
      <c r="M95" s="290">
        <f>M$7</f>
        <v>2025</v>
      </c>
      <c r="N95" s="291"/>
    </row>
    <row r="96" spans="1:15" ht="16.5" thickTop="1" thickBot="1" x14ac:dyDescent="0.3">
      <c r="B96" s="85"/>
      <c r="C96" s="111" t="s">
        <v>69</v>
      </c>
      <c r="D96" s="112" t="str">
        <f>CONCATENATE("dif ",RIGHT(C95,2),"/",RIGHT(C95-1,2))</f>
        <v>dif 20/19</v>
      </c>
      <c r="E96" s="113" t="s">
        <v>69</v>
      </c>
      <c r="F96" s="112" t="str">
        <f>CONCATENATE("dif ",RIGHT(E95,2),"/",RIGHT(C95,2))</f>
        <v>dif 21/20</v>
      </c>
      <c r="G96" s="113" t="s">
        <v>69</v>
      </c>
      <c r="H96" s="112" t="str">
        <f>CONCATENATE("dif ",RIGHT(G95,2),"/",RIGHT(E95,2))</f>
        <v>dif 22/21</v>
      </c>
      <c r="I96" s="113" t="s">
        <v>69</v>
      </c>
      <c r="J96" s="112" t="str">
        <f>CONCATENATE("dif ",RIGHT(I95,2),"/",RIGHT(G95,2))</f>
        <v>dif 23/22</v>
      </c>
      <c r="K96" s="113" t="s">
        <v>69</v>
      </c>
      <c r="L96" s="112" t="str">
        <f>CONCATENATE("dif ",RIGHT(K95,2),"/",RIGHT(I95,2))</f>
        <v>dif 24/23</v>
      </c>
      <c r="M96" s="113" t="s">
        <v>69</v>
      </c>
      <c r="N96" s="112" t="str">
        <f>CONCATENATE("def ",RIGHT(M95,2),"/",RIGHT(K95,2))</f>
        <v>def 25/24</v>
      </c>
    </row>
    <row r="97" spans="2:14" x14ac:dyDescent="0.25">
      <c r="B97" s="114" t="s">
        <v>71</v>
      </c>
      <c r="C97" s="182" t="s">
        <v>227</v>
      </c>
      <c r="D97" s="183" t="s">
        <v>227</v>
      </c>
      <c r="E97" s="182" t="s">
        <v>227</v>
      </c>
      <c r="F97" s="183" t="str">
        <f t="shared" ref="F97:J109" si="9">IFERROR(E97-C97,"-")</f>
        <v>-</v>
      </c>
      <c r="G97" s="182" t="s">
        <v>227</v>
      </c>
      <c r="H97" s="183" t="str">
        <f t="shared" si="9"/>
        <v>-</v>
      </c>
      <c r="I97" s="182" t="s">
        <v>227</v>
      </c>
      <c r="J97" s="183" t="str">
        <f t="shared" si="9"/>
        <v>-</v>
      </c>
      <c r="K97" s="182" t="s">
        <v>227</v>
      </c>
      <c r="L97" s="183" t="str">
        <f t="shared" ref="L97:L109" si="10">IFERROR(K97-I97,"-")</f>
        <v>-</v>
      </c>
      <c r="M97" s="182" t="s">
        <v>227</v>
      </c>
      <c r="N97" s="183" t="str">
        <f>IFERROR(M97-K97,"-")</f>
        <v>-</v>
      </c>
    </row>
    <row r="98" spans="2:14" x14ac:dyDescent="0.25">
      <c r="B98" s="114" t="s">
        <v>73</v>
      </c>
      <c r="C98" s="182" t="s">
        <v>227</v>
      </c>
      <c r="D98" s="183" t="s">
        <v>227</v>
      </c>
      <c r="E98" s="182" t="s">
        <v>227</v>
      </c>
      <c r="F98" s="183" t="str">
        <f t="shared" si="9"/>
        <v>-</v>
      </c>
      <c r="G98" s="182" t="s">
        <v>227</v>
      </c>
      <c r="H98" s="183" t="str">
        <f t="shared" si="9"/>
        <v>-</v>
      </c>
      <c r="I98" s="182" t="s">
        <v>227</v>
      </c>
      <c r="J98" s="183" t="str">
        <f t="shared" si="9"/>
        <v>-</v>
      </c>
      <c r="K98" s="182" t="s">
        <v>227</v>
      </c>
      <c r="L98" s="183" t="str">
        <f t="shared" si="10"/>
        <v>-</v>
      </c>
      <c r="M98" s="182"/>
      <c r="N98" s="183"/>
    </row>
    <row r="99" spans="2:14" x14ac:dyDescent="0.25">
      <c r="B99" s="114" t="s">
        <v>75</v>
      </c>
      <c r="C99" s="182" t="s">
        <v>227</v>
      </c>
      <c r="D99" s="183" t="s">
        <v>227</v>
      </c>
      <c r="E99" s="182" t="s">
        <v>227</v>
      </c>
      <c r="F99" s="183" t="str">
        <f t="shared" si="9"/>
        <v>-</v>
      </c>
      <c r="G99" s="182" t="s">
        <v>227</v>
      </c>
      <c r="H99" s="183" t="str">
        <f t="shared" si="9"/>
        <v>-</v>
      </c>
      <c r="I99" s="182" t="s">
        <v>227</v>
      </c>
      <c r="J99" s="183" t="str">
        <f t="shared" si="9"/>
        <v>-</v>
      </c>
      <c r="K99" s="182" t="s">
        <v>227</v>
      </c>
      <c r="L99" s="183" t="str">
        <f t="shared" si="10"/>
        <v>-</v>
      </c>
      <c r="M99" s="182"/>
      <c r="N99" s="183"/>
    </row>
    <row r="100" spans="2:14" x14ac:dyDescent="0.25">
      <c r="B100" s="114" t="s">
        <v>77</v>
      </c>
      <c r="C100" s="182" t="s">
        <v>227</v>
      </c>
      <c r="D100" s="183" t="s">
        <v>227</v>
      </c>
      <c r="E100" s="182" t="s">
        <v>227</v>
      </c>
      <c r="F100" s="183" t="str">
        <f t="shared" si="9"/>
        <v>-</v>
      </c>
      <c r="G100" s="182" t="s">
        <v>227</v>
      </c>
      <c r="H100" s="183" t="str">
        <f t="shared" si="9"/>
        <v>-</v>
      </c>
      <c r="I100" s="182" t="s">
        <v>227</v>
      </c>
      <c r="J100" s="183" t="str">
        <f t="shared" si="9"/>
        <v>-</v>
      </c>
      <c r="K100" s="182" t="s">
        <v>227</v>
      </c>
      <c r="L100" s="183" t="str">
        <f t="shared" si="10"/>
        <v>-</v>
      </c>
      <c r="M100" s="182"/>
      <c r="N100" s="183"/>
    </row>
    <row r="101" spans="2:14" x14ac:dyDescent="0.25">
      <c r="B101" s="114" t="s">
        <v>79</v>
      </c>
      <c r="C101" s="182" t="s">
        <v>227</v>
      </c>
      <c r="D101" s="183" t="s">
        <v>227</v>
      </c>
      <c r="E101" s="182" t="s">
        <v>227</v>
      </c>
      <c r="F101" s="183" t="str">
        <f t="shared" si="9"/>
        <v>-</v>
      </c>
      <c r="G101" s="182" t="s">
        <v>227</v>
      </c>
      <c r="H101" s="183" t="str">
        <f t="shared" si="9"/>
        <v>-</v>
      </c>
      <c r="I101" s="182" t="s">
        <v>227</v>
      </c>
      <c r="J101" s="183" t="str">
        <f t="shared" si="9"/>
        <v>-</v>
      </c>
      <c r="K101" s="182" t="s">
        <v>227</v>
      </c>
      <c r="L101" s="183" t="str">
        <f t="shared" si="10"/>
        <v>-</v>
      </c>
      <c r="M101" s="182"/>
      <c r="N101" s="183"/>
    </row>
    <row r="102" spans="2:14" x14ac:dyDescent="0.25">
      <c r="B102" s="114" t="s">
        <v>81</v>
      </c>
      <c r="C102" s="182" t="s">
        <v>227</v>
      </c>
      <c r="D102" s="183" t="s">
        <v>227</v>
      </c>
      <c r="E102" s="182" t="s">
        <v>227</v>
      </c>
      <c r="F102" s="183" t="str">
        <f t="shared" si="9"/>
        <v>-</v>
      </c>
      <c r="G102" s="182" t="s">
        <v>227</v>
      </c>
      <c r="H102" s="183" t="str">
        <f t="shared" si="9"/>
        <v>-</v>
      </c>
      <c r="I102" s="182" t="s">
        <v>227</v>
      </c>
      <c r="J102" s="183" t="str">
        <f t="shared" si="9"/>
        <v>-</v>
      </c>
      <c r="K102" s="182" t="s">
        <v>227</v>
      </c>
      <c r="L102" s="183" t="str">
        <f t="shared" si="10"/>
        <v>-</v>
      </c>
      <c r="M102" s="182"/>
      <c r="N102" s="183"/>
    </row>
    <row r="103" spans="2:14" x14ac:dyDescent="0.25">
      <c r="B103" s="114" t="s">
        <v>83</v>
      </c>
      <c r="C103" s="182" t="s">
        <v>227</v>
      </c>
      <c r="D103" s="183" t="s">
        <v>227</v>
      </c>
      <c r="E103" s="182" t="s">
        <v>227</v>
      </c>
      <c r="F103" s="183" t="str">
        <f t="shared" si="9"/>
        <v>-</v>
      </c>
      <c r="G103" s="182" t="s">
        <v>227</v>
      </c>
      <c r="H103" s="183" t="str">
        <f t="shared" si="9"/>
        <v>-</v>
      </c>
      <c r="I103" s="182" t="s">
        <v>227</v>
      </c>
      <c r="J103" s="183" t="str">
        <f t="shared" si="9"/>
        <v>-</v>
      </c>
      <c r="K103" s="182" t="s">
        <v>227</v>
      </c>
      <c r="L103" s="183" t="str">
        <f t="shared" si="10"/>
        <v>-</v>
      </c>
      <c r="M103" s="182"/>
      <c r="N103" s="183"/>
    </row>
    <row r="104" spans="2:14" x14ac:dyDescent="0.25">
      <c r="B104" s="114" t="s">
        <v>85</v>
      </c>
      <c r="C104" s="182" t="s">
        <v>227</v>
      </c>
      <c r="D104" s="183" t="s">
        <v>227</v>
      </c>
      <c r="E104" s="182" t="s">
        <v>227</v>
      </c>
      <c r="F104" s="183" t="str">
        <f t="shared" si="9"/>
        <v>-</v>
      </c>
      <c r="G104" s="182" t="s">
        <v>227</v>
      </c>
      <c r="H104" s="183" t="str">
        <f t="shared" si="9"/>
        <v>-</v>
      </c>
      <c r="I104" s="182" t="s">
        <v>227</v>
      </c>
      <c r="J104" s="183" t="str">
        <f t="shared" si="9"/>
        <v>-</v>
      </c>
      <c r="K104" s="182" t="s">
        <v>227</v>
      </c>
      <c r="L104" s="183" t="str">
        <f t="shared" si="10"/>
        <v>-</v>
      </c>
      <c r="M104" s="182"/>
      <c r="N104" s="183"/>
    </row>
    <row r="105" spans="2:14" x14ac:dyDescent="0.25">
      <c r="B105" s="114" t="s">
        <v>87</v>
      </c>
      <c r="C105" s="182" t="s">
        <v>227</v>
      </c>
      <c r="D105" s="183" t="s">
        <v>227</v>
      </c>
      <c r="E105" s="182" t="s">
        <v>227</v>
      </c>
      <c r="F105" s="183" t="str">
        <f t="shared" si="9"/>
        <v>-</v>
      </c>
      <c r="G105" s="182" t="s">
        <v>227</v>
      </c>
      <c r="H105" s="183" t="str">
        <f t="shared" si="9"/>
        <v>-</v>
      </c>
      <c r="I105" s="182" t="s">
        <v>227</v>
      </c>
      <c r="J105" s="183" t="str">
        <f t="shared" si="9"/>
        <v>-</v>
      </c>
      <c r="K105" s="182" t="s">
        <v>227</v>
      </c>
      <c r="L105" s="183" t="str">
        <f t="shared" si="10"/>
        <v>-</v>
      </c>
      <c r="M105" s="182"/>
      <c r="N105" s="183"/>
    </row>
    <row r="106" spans="2:14" x14ac:dyDescent="0.25">
      <c r="B106" s="114" t="s">
        <v>89</v>
      </c>
      <c r="C106" s="182" t="s">
        <v>227</v>
      </c>
      <c r="D106" s="183" t="s">
        <v>227</v>
      </c>
      <c r="E106" s="182" t="s">
        <v>227</v>
      </c>
      <c r="F106" s="183" t="str">
        <f t="shared" si="9"/>
        <v>-</v>
      </c>
      <c r="G106" s="182" t="s">
        <v>227</v>
      </c>
      <c r="H106" s="183" t="str">
        <f t="shared" si="9"/>
        <v>-</v>
      </c>
      <c r="I106" s="182" t="s">
        <v>227</v>
      </c>
      <c r="J106" s="183" t="str">
        <f t="shared" si="9"/>
        <v>-</v>
      </c>
      <c r="K106" s="182" t="s">
        <v>227</v>
      </c>
      <c r="L106" s="183" t="str">
        <f t="shared" si="10"/>
        <v>-</v>
      </c>
      <c r="M106" s="182"/>
      <c r="N106" s="183"/>
    </row>
    <row r="107" spans="2:14" x14ac:dyDescent="0.25">
      <c r="B107" s="114" t="s">
        <v>91</v>
      </c>
      <c r="C107" s="182" t="s">
        <v>227</v>
      </c>
      <c r="D107" s="183" t="s">
        <v>227</v>
      </c>
      <c r="E107" s="182" t="s">
        <v>227</v>
      </c>
      <c r="F107" s="183" t="str">
        <f t="shared" si="9"/>
        <v>-</v>
      </c>
      <c r="G107" s="182" t="s">
        <v>227</v>
      </c>
      <c r="H107" s="183" t="str">
        <f t="shared" si="9"/>
        <v>-</v>
      </c>
      <c r="I107" s="182" t="s">
        <v>227</v>
      </c>
      <c r="J107" s="183" t="str">
        <f t="shared" si="9"/>
        <v>-</v>
      </c>
      <c r="K107" s="182" t="s">
        <v>227</v>
      </c>
      <c r="L107" s="183" t="str">
        <f t="shared" si="10"/>
        <v>-</v>
      </c>
      <c r="M107" s="182"/>
      <c r="N107" s="183"/>
    </row>
    <row r="108" spans="2:14" x14ac:dyDescent="0.25">
      <c r="B108" s="114" t="s">
        <v>93</v>
      </c>
      <c r="C108" s="182" t="s">
        <v>227</v>
      </c>
      <c r="D108" s="183" t="s">
        <v>227</v>
      </c>
      <c r="E108" s="182" t="s">
        <v>227</v>
      </c>
      <c r="F108" s="183" t="str">
        <f t="shared" si="9"/>
        <v>-</v>
      </c>
      <c r="G108" s="182" t="s">
        <v>227</v>
      </c>
      <c r="H108" s="183" t="str">
        <f t="shared" si="9"/>
        <v>-</v>
      </c>
      <c r="I108" s="182" t="s">
        <v>227</v>
      </c>
      <c r="J108" s="183" t="str">
        <f t="shared" si="9"/>
        <v>-</v>
      </c>
      <c r="K108" s="182" t="s">
        <v>227</v>
      </c>
      <c r="L108" s="183" t="str">
        <f t="shared" si="10"/>
        <v>-</v>
      </c>
      <c r="M108" s="182"/>
      <c r="N108" s="183"/>
    </row>
    <row r="109" spans="2:14" ht="15.75" x14ac:dyDescent="0.25">
      <c r="B109" s="117" t="s">
        <v>30</v>
      </c>
      <c r="C109" s="184" t="s">
        <v>227</v>
      </c>
      <c r="D109" s="185" t="s">
        <v>227</v>
      </c>
      <c r="E109" s="184" t="s">
        <v>227</v>
      </c>
      <c r="F109" s="185" t="str">
        <f t="shared" si="9"/>
        <v>-</v>
      </c>
      <c r="G109" s="184" t="s">
        <v>227</v>
      </c>
      <c r="H109" s="185" t="str">
        <f t="shared" si="9"/>
        <v>-</v>
      </c>
      <c r="I109" s="184" t="s">
        <v>227</v>
      </c>
      <c r="J109" s="185" t="str">
        <f t="shared" si="9"/>
        <v>-</v>
      </c>
      <c r="K109" s="184" t="s">
        <v>227</v>
      </c>
      <c r="L109" s="185" t="str">
        <f t="shared" si="10"/>
        <v>-</v>
      </c>
      <c r="M109" s="184" t="s">
        <v>227</v>
      </c>
      <c r="N109" s="185" t="s">
        <v>227</v>
      </c>
    </row>
    <row r="110" spans="2:14" ht="6" customHeight="1" x14ac:dyDescent="0.25"/>
    <row r="111" spans="2:14" x14ac:dyDescent="0.25">
      <c r="B111" s="105" t="s">
        <v>55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384C-24FA-4B47-A902-D54696000CDE}">
  <sheetPr codeName="Hoja32"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26B1-2272-4416-BCE7-3C683EC09BFC}">
  <sheetPr codeName="Hoja33">
    <tabColor rgb="FFAC75D5"/>
  </sheetPr>
  <dimension ref="A1:AC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0"/>
    </row>
    <row r="2" spans="1:16" ht="18.75" x14ac:dyDescent="0.3">
      <c r="D2" s="190"/>
    </row>
    <row r="4" spans="1:16" ht="48.75" customHeight="1" thickBot="1" x14ac:dyDescent="0.3">
      <c r="B4" s="264" t="s">
        <v>298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P4" s="1" t="s">
        <v>150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151</v>
      </c>
    </row>
    <row r="6" spans="1:16" ht="22.5" thickTop="1" thickBot="1" x14ac:dyDescent="0.3">
      <c r="B6" s="109"/>
      <c r="C6" s="286" t="s">
        <v>152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6" ht="22.5" thickTop="1" thickBot="1" x14ac:dyDescent="0.3">
      <c r="B7" s="109"/>
      <c r="C7" s="290" t="s">
        <v>318</v>
      </c>
      <c r="D7" s="291"/>
      <c r="E7" s="290" t="s">
        <v>319</v>
      </c>
      <c r="F7" s="291"/>
      <c r="G7" s="290" t="s">
        <v>320</v>
      </c>
      <c r="H7" s="291"/>
      <c r="I7" s="290">
        <v>2023</v>
      </c>
      <c r="J7" s="291"/>
      <c r="K7" s="290">
        <v>2024</v>
      </c>
      <c r="L7" s="291"/>
      <c r="M7" s="290">
        <v>2025</v>
      </c>
      <c r="N7" s="291"/>
    </row>
    <row r="8" spans="1:16" ht="16.5" thickTop="1" thickBot="1" x14ac:dyDescent="0.3">
      <c r="B8" s="85"/>
      <c r="C8" s="113" t="s">
        <v>69</v>
      </c>
      <c r="D8" s="112" t="s">
        <v>321</v>
      </c>
      <c r="E8" s="113" t="s">
        <v>69</v>
      </c>
      <c r="F8" s="112" t="str">
        <f>CONCATENATE("var ",RIGHT(E7,2),"/",RIGHT(C7,2))</f>
        <v>var 21/20</v>
      </c>
      <c r="G8" s="113" t="s">
        <v>69</v>
      </c>
      <c r="H8" s="112" t="str">
        <f>CONCATENATE("var ",RIGHT(G7,2),"/",RIGHT(E7,2))</f>
        <v>var 22/21</v>
      </c>
      <c r="I8" s="113" t="s">
        <v>69</v>
      </c>
      <c r="J8" s="112" t="str">
        <f>CONCATENATE("var ",RIGHT(I7,2),"/",RIGHT(G7,2))</f>
        <v>var 23/22</v>
      </c>
      <c r="K8" s="113" t="s">
        <v>69</v>
      </c>
      <c r="L8" s="112" t="str">
        <f>CONCATENATE("var ",RIGHT(K7,2),"/",RIGHT(I7,2))</f>
        <v>var 24/23</v>
      </c>
      <c r="M8" s="113" t="s">
        <v>69</v>
      </c>
      <c r="N8" s="112" t="str">
        <f>CONCATENATE("var ",RIGHT(M7,2),"/",RIGHT(K7,2))</f>
        <v>var 25/24</v>
      </c>
    </row>
    <row r="9" spans="1:16" x14ac:dyDescent="0.25">
      <c r="A9" s="1" t="s">
        <v>70</v>
      </c>
      <c r="B9" s="114" t="s">
        <v>71</v>
      </c>
      <c r="C9" s="191">
        <v>0.56399999999999995</v>
      </c>
      <c r="D9" s="116">
        <v>9.4508053561032312E-2</v>
      </c>
      <c r="E9" s="191">
        <v>0.19170000000000001</v>
      </c>
      <c r="F9" s="116">
        <f t="shared" ref="F9:F20" si="0">IFERROR(E9/C9-1,"-")</f>
        <v>-0.66010638297872337</v>
      </c>
      <c r="G9" s="191">
        <v>0.58840000000000003</v>
      </c>
      <c r="H9" s="116">
        <f t="shared" ref="H9:H20" si="1">IFERROR(G9/E9-1,"-")</f>
        <v>2.0693792383933229</v>
      </c>
      <c r="I9" s="191">
        <v>0.69830000000000003</v>
      </c>
      <c r="J9" s="116">
        <f t="shared" ref="J9:J20" si="2">IFERROR(I9/G9-1,"-")</f>
        <v>0.18677770224337187</v>
      </c>
      <c r="K9" s="191">
        <v>0.69889999999999997</v>
      </c>
      <c r="L9" s="116">
        <f t="shared" ref="L9:L14" si="3">IFERROR(K9/I9-1,"-")</f>
        <v>8.5922955749673235E-4</v>
      </c>
      <c r="M9" s="191">
        <v>0.69889999999999997</v>
      </c>
      <c r="N9" s="116">
        <f t="shared" ref="N9:N14" si="4">IFERROR(M9/K9-1,"-")</f>
        <v>0</v>
      </c>
    </row>
    <row r="10" spans="1:16" x14ac:dyDescent="0.25">
      <c r="A10" s="1" t="s">
        <v>72</v>
      </c>
      <c r="B10" s="114" t="s">
        <v>73</v>
      </c>
      <c r="C10" s="191">
        <v>0.63570000000000004</v>
      </c>
      <c r="D10" s="116">
        <v>2.9306994818653065E-2</v>
      </c>
      <c r="E10" s="191">
        <v>0.2379</v>
      </c>
      <c r="F10" s="116">
        <f t="shared" si="0"/>
        <v>-0.62576687116564422</v>
      </c>
      <c r="G10" s="191">
        <v>0.65049999999999997</v>
      </c>
      <c r="H10" s="116">
        <f t="shared" si="1"/>
        <v>1.7343421605716687</v>
      </c>
      <c r="I10" s="191">
        <v>0.76769999999999994</v>
      </c>
      <c r="J10" s="116">
        <f t="shared" si="2"/>
        <v>0.18016910069177561</v>
      </c>
      <c r="K10" s="191">
        <v>0.77560000000000007</v>
      </c>
      <c r="L10" s="116">
        <f t="shared" si="3"/>
        <v>1.0290478051322216E-2</v>
      </c>
      <c r="M10" s="191">
        <v>0.77560000000000007</v>
      </c>
      <c r="N10" s="116">
        <f t="shared" si="4"/>
        <v>0</v>
      </c>
    </row>
    <row r="11" spans="1:16" x14ac:dyDescent="0.25">
      <c r="A11" s="1" t="s">
        <v>74</v>
      </c>
      <c r="B11" s="114" t="s">
        <v>75</v>
      </c>
      <c r="C11" s="191">
        <v>0.2369</v>
      </c>
      <c r="D11" s="116">
        <v>-0.5898545706371191</v>
      </c>
      <c r="E11" s="191">
        <v>0.34399999999999997</v>
      </c>
      <c r="F11" s="116">
        <f t="shared" si="0"/>
        <v>0.45208948923596437</v>
      </c>
      <c r="G11" s="191">
        <v>0.65599999999999992</v>
      </c>
      <c r="H11" s="116">
        <f t="shared" si="1"/>
        <v>0.90697674418604635</v>
      </c>
      <c r="I11" s="191">
        <v>0.75919999999999999</v>
      </c>
      <c r="J11" s="116">
        <f t="shared" si="2"/>
        <v>0.15731707317073185</v>
      </c>
      <c r="K11" s="191">
        <v>0.73299999999999998</v>
      </c>
      <c r="L11" s="116">
        <f t="shared" si="3"/>
        <v>-3.4510010537407765E-2</v>
      </c>
      <c r="M11" s="191">
        <v>0.73299999999999998</v>
      </c>
      <c r="N11" s="116">
        <f t="shared" si="4"/>
        <v>0</v>
      </c>
    </row>
    <row r="12" spans="1:16" x14ac:dyDescent="0.25">
      <c r="A12" s="1" t="s">
        <v>76</v>
      </c>
      <c r="B12" s="114" t="s">
        <v>77</v>
      </c>
      <c r="C12" s="191">
        <v>0</v>
      </c>
      <c r="D12" s="116">
        <v>-1</v>
      </c>
      <c r="E12" s="191">
        <v>0.29299999999999998</v>
      </c>
      <c r="F12" s="116" t="str">
        <f t="shared" si="0"/>
        <v>-</v>
      </c>
      <c r="G12" s="191">
        <v>0.61299999999999999</v>
      </c>
      <c r="H12" s="116">
        <f t="shared" si="1"/>
        <v>1.0921501706484644</v>
      </c>
      <c r="I12" s="191">
        <v>0.63869999999999993</v>
      </c>
      <c r="J12" s="116">
        <f t="shared" si="2"/>
        <v>4.1924959216965707E-2</v>
      </c>
      <c r="K12" s="191">
        <v>0.66559999999999997</v>
      </c>
      <c r="L12" s="116">
        <f t="shared" si="3"/>
        <v>4.2116799749491118E-2</v>
      </c>
      <c r="M12" s="191">
        <v>0.66559999999999997</v>
      </c>
      <c r="N12" s="116">
        <f t="shared" si="4"/>
        <v>0</v>
      </c>
    </row>
    <row r="13" spans="1:16" x14ac:dyDescent="0.25">
      <c r="A13" s="1" t="s">
        <v>78</v>
      </c>
      <c r="B13" s="114" t="s">
        <v>79</v>
      </c>
      <c r="C13" s="191">
        <v>0</v>
      </c>
      <c r="D13" s="116">
        <v>-1</v>
      </c>
      <c r="E13" s="191">
        <v>0.39149999999999996</v>
      </c>
      <c r="F13" s="116" t="str">
        <f t="shared" si="0"/>
        <v>-</v>
      </c>
      <c r="G13" s="191">
        <v>0.49070000000000003</v>
      </c>
      <c r="H13" s="116">
        <f t="shared" si="1"/>
        <v>0.25338441890166052</v>
      </c>
      <c r="I13" s="191">
        <v>0.62240000000000006</v>
      </c>
      <c r="J13" s="116">
        <f t="shared" si="2"/>
        <v>0.26839209292846955</v>
      </c>
      <c r="K13" s="191">
        <v>0.5998</v>
      </c>
      <c r="L13" s="116">
        <f t="shared" si="3"/>
        <v>-3.6311053984575903E-2</v>
      </c>
      <c r="M13" s="191">
        <v>0.5998</v>
      </c>
      <c r="N13" s="116">
        <f t="shared" si="4"/>
        <v>0</v>
      </c>
    </row>
    <row r="14" spans="1:16" x14ac:dyDescent="0.25">
      <c r="A14" s="1" t="s">
        <v>80</v>
      </c>
      <c r="B14" s="114" t="s">
        <v>81</v>
      </c>
      <c r="C14" s="191">
        <v>0</v>
      </c>
      <c r="D14" s="116">
        <v>-1</v>
      </c>
      <c r="E14" s="191">
        <v>0.39329999999999998</v>
      </c>
      <c r="F14" s="116" t="str">
        <f t="shared" si="0"/>
        <v>-</v>
      </c>
      <c r="G14" s="191">
        <v>0.56700000000000006</v>
      </c>
      <c r="H14" s="116">
        <f t="shared" si="1"/>
        <v>0.44164759725400482</v>
      </c>
      <c r="I14" s="191">
        <v>0.52149999999999996</v>
      </c>
      <c r="J14" s="116">
        <f t="shared" si="2"/>
        <v>-8.0246913580247048E-2</v>
      </c>
      <c r="K14" s="191">
        <v>0.501</v>
      </c>
      <c r="L14" s="116">
        <f t="shared" si="3"/>
        <v>-3.9309683604985546E-2</v>
      </c>
      <c r="M14" s="191">
        <v>0.501</v>
      </c>
      <c r="N14" s="116">
        <f t="shared" si="4"/>
        <v>0</v>
      </c>
    </row>
    <row r="15" spans="1:16" x14ac:dyDescent="0.25">
      <c r="A15" s="1" t="s">
        <v>82</v>
      </c>
      <c r="B15" s="114" t="s">
        <v>83</v>
      </c>
      <c r="C15" s="191">
        <v>0</v>
      </c>
      <c r="D15" s="116">
        <v>-1</v>
      </c>
      <c r="E15" s="191">
        <v>0.39350000000000002</v>
      </c>
      <c r="F15" s="116" t="str">
        <f t="shared" si="0"/>
        <v>-</v>
      </c>
      <c r="G15" s="191">
        <v>0.52110000000000001</v>
      </c>
      <c r="H15" s="116">
        <f t="shared" si="1"/>
        <v>0.32426937738246497</v>
      </c>
      <c r="I15" s="191">
        <v>0.46679999999999999</v>
      </c>
      <c r="J15" s="116">
        <f t="shared" si="2"/>
        <v>-0.10420264824409908</v>
      </c>
      <c r="K15" s="191">
        <v>0.48599999999999999</v>
      </c>
      <c r="L15" s="116">
        <f>IFERROR(K15/I15-1,"-")</f>
        <v>4.1131105398457546E-2</v>
      </c>
      <c r="M15" s="191">
        <v>0.48599999999999999</v>
      </c>
      <c r="N15" s="116">
        <f>IFERROR(M15/K15-1,"-")</f>
        <v>0</v>
      </c>
    </row>
    <row r="16" spans="1:16" x14ac:dyDescent="0.25">
      <c r="A16" s="1" t="s">
        <v>84</v>
      </c>
      <c r="B16" s="114" t="s">
        <v>85</v>
      </c>
      <c r="C16" s="191">
        <v>0.76939999999999997</v>
      </c>
      <c r="D16" s="116">
        <v>0.51815311760063132</v>
      </c>
      <c r="E16" s="191">
        <v>0.44319999999999998</v>
      </c>
      <c r="F16" s="116">
        <f t="shared" si="0"/>
        <v>-0.42396672731998963</v>
      </c>
      <c r="G16" s="191">
        <v>0.49969999999999998</v>
      </c>
      <c r="H16" s="116">
        <f t="shared" si="1"/>
        <v>0.12748194945848379</v>
      </c>
      <c r="I16" s="191">
        <v>0.60020000000000007</v>
      </c>
      <c r="J16" s="116">
        <f t="shared" si="2"/>
        <v>0.20112067240344222</v>
      </c>
      <c r="K16" s="191">
        <v>0.44380000000000003</v>
      </c>
      <c r="L16" s="116">
        <f>IFERROR(K16/I16-1,"-")</f>
        <v>-0.26057980673108971</v>
      </c>
      <c r="M16" s="191">
        <v>0.44380000000000003</v>
      </c>
      <c r="N16" s="116">
        <f>IFERROR(M16/K16-1,"-")</f>
        <v>0</v>
      </c>
    </row>
    <row r="17" spans="1:29" x14ac:dyDescent="0.25">
      <c r="A17" s="1" t="s">
        <v>86</v>
      </c>
      <c r="B17" s="114" t="s">
        <v>87</v>
      </c>
      <c r="C17" s="191">
        <v>0.43149999999999999</v>
      </c>
      <c r="D17" s="116">
        <v>-5.538528896672501E-2</v>
      </c>
      <c r="E17" s="191">
        <v>0.51200000000000001</v>
      </c>
      <c r="F17" s="116">
        <f t="shared" si="0"/>
        <v>0.18655851680185398</v>
      </c>
      <c r="G17" s="191">
        <v>0.5514</v>
      </c>
      <c r="H17" s="116">
        <f t="shared" si="1"/>
        <v>7.6953124999999956E-2</v>
      </c>
      <c r="I17" s="191">
        <v>0.53320000000000001</v>
      </c>
      <c r="J17" s="116">
        <f t="shared" si="2"/>
        <v>-3.3006891548784889E-2</v>
      </c>
      <c r="K17" s="191">
        <v>0.56189999999999996</v>
      </c>
      <c r="L17" s="116">
        <f t="shared" ref="L17:L20" si="5">IFERROR(K17/I17-1,"-")</f>
        <v>5.382595648912214E-2</v>
      </c>
      <c r="M17" s="191">
        <v>0.56189999999999996</v>
      </c>
      <c r="N17" s="116">
        <f t="shared" ref="N17:N20" si="6">IFERROR(M17/K17-1,"-")</f>
        <v>0</v>
      </c>
    </row>
    <row r="18" spans="1:29" x14ac:dyDescent="0.25">
      <c r="A18" s="1" t="s">
        <v>88</v>
      </c>
      <c r="B18" s="114" t="s">
        <v>89</v>
      </c>
      <c r="C18" s="191">
        <v>0.39939999999999998</v>
      </c>
      <c r="D18" s="116">
        <v>-9.4331065759637234E-2</v>
      </c>
      <c r="E18" s="191">
        <v>0.52229999999999999</v>
      </c>
      <c r="F18" s="116">
        <f t="shared" si="0"/>
        <v>0.30771156735102667</v>
      </c>
      <c r="G18" s="191">
        <v>0.56420000000000003</v>
      </c>
      <c r="H18" s="116">
        <f t="shared" si="1"/>
        <v>8.0222094581658077E-2</v>
      </c>
      <c r="I18" s="191">
        <v>0.53239999999999998</v>
      </c>
      <c r="J18" s="116">
        <f t="shared" si="2"/>
        <v>-5.6362991846862887E-2</v>
      </c>
      <c r="K18" s="191">
        <v>0.58409999999999995</v>
      </c>
      <c r="L18" s="116">
        <f t="shared" si="5"/>
        <v>9.710743801652888E-2</v>
      </c>
      <c r="M18" s="191">
        <v>0.58409999999999995</v>
      </c>
      <c r="N18" s="116">
        <f t="shared" si="6"/>
        <v>0</v>
      </c>
      <c r="AB18" s="192"/>
    </row>
    <row r="19" spans="1:29" x14ac:dyDescent="0.25">
      <c r="A19" s="1" t="s">
        <v>90</v>
      </c>
      <c r="B19" s="114" t="s">
        <v>91</v>
      </c>
      <c r="C19" s="191">
        <v>0.40720000000000001</v>
      </c>
      <c r="D19" s="116">
        <v>-0.32893869479235327</v>
      </c>
      <c r="E19" s="191">
        <v>0.64989999999999992</v>
      </c>
      <c r="F19" s="116">
        <f t="shared" si="0"/>
        <v>0.59602161100196449</v>
      </c>
      <c r="G19" s="191">
        <v>0.65629999999999999</v>
      </c>
      <c r="H19" s="116">
        <f t="shared" si="1"/>
        <v>9.8476688721342853E-3</v>
      </c>
      <c r="I19" s="191">
        <v>0.65459999999999996</v>
      </c>
      <c r="J19" s="116">
        <f t="shared" si="2"/>
        <v>-2.5902788358982409E-3</v>
      </c>
      <c r="K19" s="191">
        <v>0.74159999999999993</v>
      </c>
      <c r="L19" s="116">
        <f t="shared" si="5"/>
        <v>0.13290559120073331</v>
      </c>
      <c r="M19" s="191">
        <v>0.74159999999999993</v>
      </c>
      <c r="N19" s="116">
        <f t="shared" si="6"/>
        <v>0</v>
      </c>
      <c r="AB19" s="192"/>
      <c r="AC19" s="192"/>
    </row>
    <row r="20" spans="1:29" x14ac:dyDescent="0.25">
      <c r="A20" s="1" t="s">
        <v>92</v>
      </c>
      <c r="B20" s="114" t="s">
        <v>93</v>
      </c>
      <c r="C20" s="191">
        <v>0.48200000000000004</v>
      </c>
      <c r="D20" s="116">
        <v>-0.10707669507224882</v>
      </c>
      <c r="E20" s="191">
        <v>0.57810000000000006</v>
      </c>
      <c r="F20" s="116">
        <f t="shared" si="0"/>
        <v>0.19937759336099581</v>
      </c>
      <c r="G20" s="191">
        <v>0.58939999999999992</v>
      </c>
      <c r="H20" s="116">
        <f t="shared" si="1"/>
        <v>1.954679121259284E-2</v>
      </c>
      <c r="I20" s="191">
        <v>0.56869999999999998</v>
      </c>
      <c r="J20" s="116">
        <f t="shared" si="2"/>
        <v>-3.5120461486257137E-2</v>
      </c>
      <c r="K20" s="191">
        <v>0.63840000000000008</v>
      </c>
      <c r="L20" s="116">
        <f t="shared" si="5"/>
        <v>0.12256022507473197</v>
      </c>
      <c r="M20" s="191">
        <v>0.63840000000000008</v>
      </c>
      <c r="N20" s="116">
        <f t="shared" si="6"/>
        <v>0</v>
      </c>
      <c r="O20" s="122"/>
    </row>
    <row r="21" spans="1:29" ht="15.75" x14ac:dyDescent="0.25">
      <c r="A21" s="1" t="s">
        <v>0</v>
      </c>
      <c r="B21" s="117" t="s">
        <v>30</v>
      </c>
      <c r="C21" s="193">
        <v>0.4768</v>
      </c>
      <c r="D21" s="119">
        <v>-8.825651528730738E-2</v>
      </c>
      <c r="E21" s="193">
        <v>0.42945341263098274</v>
      </c>
      <c r="F21" s="119">
        <v>-9.9300728542402017E-2</v>
      </c>
      <c r="G21" s="193">
        <v>0.57741590694750078</v>
      </c>
      <c r="H21" s="119">
        <v>0.34453677620128276</v>
      </c>
      <c r="I21" s="193">
        <v>0.61259601883208059</v>
      </c>
      <c r="J21" s="119">
        <v>6.0926814556528042E-2</v>
      </c>
      <c r="K21" s="193">
        <v>0.6183064169082243</v>
      </c>
      <c r="L21" s="119">
        <v>9.3216375892071213E-3</v>
      </c>
      <c r="M21" s="193">
        <v>0.6183064169082243</v>
      </c>
      <c r="N21" s="119">
        <v>9.3216375892071213E-3</v>
      </c>
      <c r="O21" s="298"/>
    </row>
    <row r="22" spans="1:29" ht="6" customHeight="1" x14ac:dyDescent="0.25">
      <c r="O22" s="298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298"/>
    </row>
    <row r="24" spans="1:29" x14ac:dyDescent="0.25">
      <c r="C24" s="194"/>
      <c r="K24" s="194"/>
      <c r="M24" s="194"/>
      <c r="N24" s="116"/>
      <c r="O24" s="298"/>
    </row>
    <row r="26" spans="1:29" ht="21.75" customHeight="1" thickBot="1" x14ac:dyDescent="0.3">
      <c r="B26" s="264" t="s">
        <v>299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P26" s="1" t="s">
        <v>153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154</v>
      </c>
    </row>
    <row r="28" spans="1:29" ht="22.5" thickTop="1" thickBot="1" x14ac:dyDescent="0.3">
      <c r="B28" s="109"/>
      <c r="C28" s="286" t="s">
        <v>60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29" ht="22.5" thickTop="1" thickBot="1" x14ac:dyDescent="0.3">
      <c r="B29" s="109"/>
      <c r="C29" s="290" t="s">
        <v>318</v>
      </c>
      <c r="D29" s="291"/>
      <c r="E29" s="290" t="s">
        <v>319</v>
      </c>
      <c r="F29" s="291"/>
      <c r="G29" s="290" t="s">
        <v>320</v>
      </c>
      <c r="H29" s="291"/>
      <c r="I29" s="290">
        <v>2023</v>
      </c>
      <c r="J29" s="291"/>
      <c r="K29" s="290">
        <v>2024</v>
      </c>
      <c r="L29" s="291"/>
      <c r="M29" s="290">
        <v>2025</v>
      </c>
      <c r="N29" s="291"/>
    </row>
    <row r="30" spans="1:29" ht="16.5" thickTop="1" thickBot="1" x14ac:dyDescent="0.3">
      <c r="B30" s="85"/>
      <c r="C30" s="113" t="s">
        <v>69</v>
      </c>
      <c r="D30" s="112" t="s">
        <v>321</v>
      </c>
      <c r="E30" s="113" t="s">
        <v>69</v>
      </c>
      <c r="F30" s="112" t="str">
        <f>CONCATENATE("var ",RIGHT(E29,2),"/",RIGHT(C29,2))</f>
        <v>var 21/20</v>
      </c>
      <c r="G30" s="113" t="s">
        <v>69</v>
      </c>
      <c r="H30" s="112" t="str">
        <f>CONCATENATE("var ",RIGHT(G29,2),"/",RIGHT(E29,2))</f>
        <v>var 22/21</v>
      </c>
      <c r="I30" s="113" t="s">
        <v>69</v>
      </c>
      <c r="J30" s="112" t="str">
        <f>CONCATENATE("var ",RIGHT(I29,2),"/",RIGHT(G29,2))</f>
        <v>var 23/22</v>
      </c>
      <c r="K30" s="113" t="s">
        <v>69</v>
      </c>
      <c r="L30" s="112" t="str">
        <f>CONCATENATE("var ",RIGHT(K29,2),"/",RIGHT(I29,2))</f>
        <v>var 24/23</v>
      </c>
      <c r="M30" s="113" t="s">
        <v>69</v>
      </c>
      <c r="N30" s="112" t="str">
        <f>CONCATENATE("var ",RIGHT(M29,2),"/",RIGHT(K29,2))</f>
        <v>var 25/24</v>
      </c>
    </row>
    <row r="31" spans="1:29" x14ac:dyDescent="0.25">
      <c r="B31" s="114" t="s">
        <v>71</v>
      </c>
      <c r="C31" s="191">
        <v>0.56399999999999995</v>
      </c>
      <c r="D31" s="116">
        <v>9.4508053561032312E-2</v>
      </c>
      <c r="E31" s="191">
        <v>0.19170000000000001</v>
      </c>
      <c r="F31" s="116">
        <f t="shared" ref="F31:F42" si="7">IFERROR(E31/C31-1,"-")</f>
        <v>-0.66010638297872337</v>
      </c>
      <c r="G31" s="191">
        <v>0.58840000000000003</v>
      </c>
      <c r="H31" s="116">
        <f t="shared" ref="H31:H42" si="8">IFERROR(G31/E31-1,"-")</f>
        <v>2.0693792383933229</v>
      </c>
      <c r="I31" s="191">
        <v>0.69830000000000003</v>
      </c>
      <c r="J31" s="116">
        <f t="shared" ref="J31:J42" si="9">IFERROR(I31/G31-1,"-")</f>
        <v>0.18677770224337187</v>
      </c>
      <c r="K31" s="191">
        <v>0.69889999999999997</v>
      </c>
      <c r="L31" s="116">
        <f t="shared" ref="L31:L39" si="10">IFERROR(K31/I31-1,"-")</f>
        <v>8.5922955749673235E-4</v>
      </c>
      <c r="M31" s="191">
        <v>0.68330000000000002</v>
      </c>
      <c r="N31" s="116">
        <f t="shared" ref="N31:N39" si="11">IFERROR(M31/K31-1,"-")</f>
        <v>-2.2320789812562469E-2</v>
      </c>
    </row>
    <row r="32" spans="1:29" x14ac:dyDescent="0.25">
      <c r="B32" s="114" t="s">
        <v>73</v>
      </c>
      <c r="C32" s="191">
        <v>0.63570000000000004</v>
      </c>
      <c r="D32" s="116">
        <v>2.9306994818653065E-2</v>
      </c>
      <c r="E32" s="191">
        <v>0.2379</v>
      </c>
      <c r="F32" s="116">
        <f t="shared" si="7"/>
        <v>-0.62576687116564422</v>
      </c>
      <c r="G32" s="191">
        <v>0.65049999999999997</v>
      </c>
      <c r="H32" s="116">
        <f t="shared" si="8"/>
        <v>1.7343421605716687</v>
      </c>
      <c r="I32" s="191">
        <v>0.76769999999999994</v>
      </c>
      <c r="J32" s="116">
        <f t="shared" si="9"/>
        <v>0.18016910069177561</v>
      </c>
      <c r="K32" s="191">
        <v>0.80330000000000001</v>
      </c>
      <c r="L32" s="116">
        <f t="shared" si="10"/>
        <v>4.6372280838869351E-2</v>
      </c>
      <c r="M32" s="191"/>
      <c r="N32" s="116"/>
    </row>
    <row r="33" spans="2:16" x14ac:dyDescent="0.25">
      <c r="B33" s="114" t="s">
        <v>75</v>
      </c>
      <c r="C33" s="191">
        <v>0.2369</v>
      </c>
      <c r="D33" s="116">
        <v>-0.5898545706371191</v>
      </c>
      <c r="E33" s="191">
        <v>0.34399999999999997</v>
      </c>
      <c r="F33" s="116">
        <f t="shared" si="7"/>
        <v>0.45208948923596437</v>
      </c>
      <c r="G33" s="191">
        <v>0.65599999999999992</v>
      </c>
      <c r="H33" s="116">
        <f t="shared" si="8"/>
        <v>0.90697674418604635</v>
      </c>
      <c r="I33" s="191">
        <v>0.75919999999999999</v>
      </c>
      <c r="J33" s="116">
        <f t="shared" si="9"/>
        <v>0.15731707317073185</v>
      </c>
      <c r="K33" s="191">
        <v>0.73299999999999998</v>
      </c>
      <c r="L33" s="116">
        <f t="shared" si="10"/>
        <v>-3.4510010537407765E-2</v>
      </c>
      <c r="M33" s="191"/>
      <c r="N33" s="116"/>
    </row>
    <row r="34" spans="2:16" x14ac:dyDescent="0.25">
      <c r="B34" s="114" t="s">
        <v>77</v>
      </c>
      <c r="C34" s="191">
        <v>0</v>
      </c>
      <c r="D34" s="116">
        <v>-1</v>
      </c>
      <c r="E34" s="191">
        <v>0.29299999999999998</v>
      </c>
      <c r="F34" s="116" t="str">
        <f t="shared" si="7"/>
        <v>-</v>
      </c>
      <c r="G34" s="191">
        <v>0.61299999999999999</v>
      </c>
      <c r="H34" s="116">
        <f t="shared" si="8"/>
        <v>1.0921501706484644</v>
      </c>
      <c r="I34" s="191">
        <v>0.63869999999999993</v>
      </c>
      <c r="J34" s="116">
        <f t="shared" si="9"/>
        <v>4.1924959216965707E-2</v>
      </c>
      <c r="K34" s="191">
        <v>0.66559999999999997</v>
      </c>
      <c r="L34" s="116">
        <f t="shared" si="10"/>
        <v>4.2116799749491118E-2</v>
      </c>
      <c r="M34" s="191"/>
      <c r="N34" s="116"/>
    </row>
    <row r="35" spans="2:16" x14ac:dyDescent="0.25">
      <c r="B35" s="114" t="s">
        <v>79</v>
      </c>
      <c r="C35" s="191">
        <v>0</v>
      </c>
      <c r="D35" s="116">
        <v>-1</v>
      </c>
      <c r="E35" s="191">
        <v>0.39149999999999996</v>
      </c>
      <c r="F35" s="116" t="str">
        <f t="shared" si="7"/>
        <v>-</v>
      </c>
      <c r="G35" s="191">
        <v>0.49070000000000003</v>
      </c>
      <c r="H35" s="116">
        <f t="shared" si="8"/>
        <v>0.25338441890166052</v>
      </c>
      <c r="I35" s="191">
        <v>0.62240000000000006</v>
      </c>
      <c r="J35" s="116">
        <f t="shared" si="9"/>
        <v>0.26839209292846955</v>
      </c>
      <c r="K35" s="191">
        <v>0.5998</v>
      </c>
      <c r="L35" s="116">
        <f t="shared" si="10"/>
        <v>-3.6311053984575903E-2</v>
      </c>
      <c r="M35" s="191"/>
      <c r="N35" s="116"/>
    </row>
    <row r="36" spans="2:16" x14ac:dyDescent="0.25">
      <c r="B36" s="114" t="s">
        <v>81</v>
      </c>
      <c r="C36" s="191">
        <v>0</v>
      </c>
      <c r="D36" s="116">
        <v>-1</v>
      </c>
      <c r="E36" s="191">
        <v>0.39329999999999998</v>
      </c>
      <c r="F36" s="116" t="str">
        <f t="shared" si="7"/>
        <v>-</v>
      </c>
      <c r="G36" s="191">
        <v>0.56700000000000006</v>
      </c>
      <c r="H36" s="116">
        <f t="shared" si="8"/>
        <v>0.44164759725400482</v>
      </c>
      <c r="I36" s="191">
        <v>0.52149999999999996</v>
      </c>
      <c r="J36" s="116">
        <f t="shared" si="9"/>
        <v>-8.0246913580247048E-2</v>
      </c>
      <c r="K36" s="191">
        <v>0.501</v>
      </c>
      <c r="L36" s="116">
        <f t="shared" si="10"/>
        <v>-3.9309683604985546E-2</v>
      </c>
      <c r="M36" s="191"/>
      <c r="N36" s="116"/>
    </row>
    <row r="37" spans="2:16" x14ac:dyDescent="0.25">
      <c r="B37" s="114" t="s">
        <v>83</v>
      </c>
      <c r="C37" s="191">
        <v>0</v>
      </c>
      <c r="D37" s="116">
        <v>-1</v>
      </c>
      <c r="E37" s="191">
        <v>0.39350000000000002</v>
      </c>
      <c r="F37" s="116" t="str">
        <f t="shared" si="7"/>
        <v>-</v>
      </c>
      <c r="G37" s="191">
        <v>0.52110000000000001</v>
      </c>
      <c r="H37" s="116">
        <f t="shared" si="8"/>
        <v>0.32426937738246497</v>
      </c>
      <c r="I37" s="191">
        <v>0.46679999999999999</v>
      </c>
      <c r="J37" s="116">
        <f t="shared" si="9"/>
        <v>-0.10420264824409908</v>
      </c>
      <c r="K37" s="191">
        <v>0.48599999999999999</v>
      </c>
      <c r="L37" s="116">
        <f t="shared" si="10"/>
        <v>4.1131105398457546E-2</v>
      </c>
      <c r="M37" s="191"/>
      <c r="N37" s="116"/>
    </row>
    <row r="38" spans="2:16" x14ac:dyDescent="0.25">
      <c r="B38" s="114" t="s">
        <v>85</v>
      </c>
      <c r="C38" s="191">
        <v>0.76939999999999997</v>
      </c>
      <c r="D38" s="116">
        <v>0.51815311760063132</v>
      </c>
      <c r="E38" s="191">
        <v>0.44319999999999998</v>
      </c>
      <c r="F38" s="116">
        <f t="shared" si="7"/>
        <v>-0.42396672731998963</v>
      </c>
      <c r="G38" s="191">
        <v>0.49969999999999998</v>
      </c>
      <c r="H38" s="116">
        <f t="shared" si="8"/>
        <v>0.12748194945848379</v>
      </c>
      <c r="I38" s="191">
        <v>0.60020000000000007</v>
      </c>
      <c r="J38" s="116">
        <f t="shared" si="9"/>
        <v>0.20112067240344222</v>
      </c>
      <c r="K38" s="191">
        <v>0.44380000000000003</v>
      </c>
      <c r="L38" s="116">
        <f t="shared" si="10"/>
        <v>-0.26057980673108971</v>
      </c>
      <c r="M38" s="191"/>
      <c r="N38" s="116"/>
    </row>
    <row r="39" spans="2:16" x14ac:dyDescent="0.25">
      <c r="B39" s="114" t="s">
        <v>87</v>
      </c>
      <c r="C39" s="191">
        <v>0.43149999999999999</v>
      </c>
      <c r="D39" s="116">
        <v>-5.538528896672501E-2</v>
      </c>
      <c r="E39" s="191">
        <v>0.51200000000000001</v>
      </c>
      <c r="F39" s="116">
        <f t="shared" si="7"/>
        <v>0.18655851680185398</v>
      </c>
      <c r="G39" s="191">
        <v>0.5514</v>
      </c>
      <c r="H39" s="116">
        <f t="shared" si="8"/>
        <v>7.6953124999999956E-2</v>
      </c>
      <c r="I39" s="191">
        <v>0.53320000000000001</v>
      </c>
      <c r="J39" s="116">
        <f t="shared" si="9"/>
        <v>-3.3006891548784889E-2</v>
      </c>
      <c r="K39" s="191">
        <v>0.56189999999999996</v>
      </c>
      <c r="L39" s="116">
        <f t="shared" si="10"/>
        <v>5.382595648912214E-2</v>
      </c>
      <c r="M39" s="191"/>
      <c r="N39" s="116"/>
    </row>
    <row r="40" spans="2:16" x14ac:dyDescent="0.25">
      <c r="B40" s="114" t="s">
        <v>89</v>
      </c>
      <c r="C40" s="191">
        <v>0.39939999999999998</v>
      </c>
      <c r="D40" s="116">
        <v>-9.4331065759637234E-2</v>
      </c>
      <c r="E40" s="191">
        <v>0.52229999999999999</v>
      </c>
      <c r="F40" s="116">
        <f t="shared" si="7"/>
        <v>0.30771156735102667</v>
      </c>
      <c r="G40" s="191">
        <v>0.56420000000000003</v>
      </c>
      <c r="H40" s="116">
        <f t="shared" si="8"/>
        <v>8.0222094581658077E-2</v>
      </c>
      <c r="I40" s="191">
        <v>0.53239999999999998</v>
      </c>
      <c r="J40" s="116">
        <f>IFERROR(I40/G40-1,"-")</f>
        <v>-5.6362991846862887E-2</v>
      </c>
      <c r="K40" s="191">
        <v>0.58409999999999995</v>
      </c>
      <c r="L40" s="116">
        <f>IFERROR(K40/I40-1,"-")</f>
        <v>9.710743801652888E-2</v>
      </c>
      <c r="M40" s="191"/>
      <c r="N40" s="116"/>
    </row>
    <row r="41" spans="2:16" x14ac:dyDescent="0.25">
      <c r="B41" s="114" t="s">
        <v>91</v>
      </c>
      <c r="C41" s="191">
        <v>0.40720000000000001</v>
      </c>
      <c r="D41" s="116">
        <v>-0.32893869479235327</v>
      </c>
      <c r="E41" s="191">
        <v>0.64989999999999992</v>
      </c>
      <c r="F41" s="116">
        <f t="shared" si="7"/>
        <v>0.59602161100196449</v>
      </c>
      <c r="G41" s="191">
        <v>0.65629999999999999</v>
      </c>
      <c r="H41" s="116">
        <f t="shared" si="8"/>
        <v>9.8476688721342853E-3</v>
      </c>
      <c r="I41" s="191">
        <v>0.65459999999999996</v>
      </c>
      <c r="J41" s="116">
        <f t="shared" si="9"/>
        <v>-2.5902788358982409E-3</v>
      </c>
      <c r="K41" s="191">
        <v>0.74159999999999993</v>
      </c>
      <c r="L41" s="116">
        <f>IFERROR(K41/I41-1,"-")</f>
        <v>0.13290559120073331</v>
      </c>
      <c r="M41" s="191"/>
      <c r="N41" s="116"/>
    </row>
    <row r="42" spans="2:16" x14ac:dyDescent="0.25">
      <c r="B42" s="114" t="s">
        <v>93</v>
      </c>
      <c r="C42" s="191">
        <v>0.48200000000000004</v>
      </c>
      <c r="D42" s="116">
        <v>-0.10707669507224882</v>
      </c>
      <c r="E42" s="191">
        <v>0.57810000000000006</v>
      </c>
      <c r="F42" s="116">
        <f t="shared" si="7"/>
        <v>0.19937759336099581</v>
      </c>
      <c r="G42" s="191">
        <v>0.58939999999999992</v>
      </c>
      <c r="H42" s="116">
        <f t="shared" si="8"/>
        <v>1.954679121259284E-2</v>
      </c>
      <c r="I42" s="191">
        <v>0.56869999999999998</v>
      </c>
      <c r="J42" s="116">
        <f t="shared" si="9"/>
        <v>-3.5120461486257137E-2</v>
      </c>
      <c r="K42" s="191">
        <v>0.63840000000000008</v>
      </c>
      <c r="L42" s="116">
        <f>IFERROR(K42/I42-1,"-")</f>
        <v>0.12256022507473197</v>
      </c>
      <c r="M42" s="191"/>
      <c r="N42" s="116"/>
    </row>
    <row r="43" spans="2:16" ht="15.75" x14ac:dyDescent="0.25">
      <c r="B43" s="117" t="s">
        <v>30</v>
      </c>
      <c r="C43" s="193">
        <v>0.4768</v>
      </c>
      <c r="D43" s="119">
        <v>-8.825651528730738E-2</v>
      </c>
      <c r="E43" s="193">
        <v>0.42945341263098274</v>
      </c>
      <c r="F43" s="119">
        <v>-9.9300728542402017E-2</v>
      </c>
      <c r="G43" s="193">
        <v>0.57741590694750078</v>
      </c>
      <c r="H43" s="119">
        <v>0.34453677620128276</v>
      </c>
      <c r="I43" s="193">
        <v>0.61259601883208059</v>
      </c>
      <c r="J43" s="119">
        <v>6.0926814556528042E-2</v>
      </c>
      <c r="K43" s="193">
        <v>0.62</v>
      </c>
      <c r="L43" s="119">
        <v>9.3216375892071213E-3</v>
      </c>
      <c r="M43" s="193">
        <v>0.68330000000000002</v>
      </c>
      <c r="N43" s="119">
        <v>-2.1999999999999999E-2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C46" s="194"/>
      <c r="K46" s="194"/>
      <c r="L46" s="194"/>
    </row>
    <row r="48" spans="2:16" ht="21.75" customHeight="1" thickBot="1" x14ac:dyDescent="0.3">
      <c r="B48" s="264" t="s">
        <v>300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P48" s="1" t="s">
        <v>155</v>
      </c>
    </row>
    <row r="49" spans="2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156</v>
      </c>
    </row>
    <row r="50" spans="2:16" ht="22.5" thickTop="1" thickBot="1" x14ac:dyDescent="0.3">
      <c r="B50" s="109"/>
      <c r="C50" s="286" t="s">
        <v>61</v>
      </c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2:16" ht="22.5" thickTop="1" thickBot="1" x14ac:dyDescent="0.3">
      <c r="B51" s="109"/>
      <c r="C51" s="290" t="s">
        <v>318</v>
      </c>
      <c r="D51" s="291"/>
      <c r="E51" s="290" t="s">
        <v>319</v>
      </c>
      <c r="F51" s="291"/>
      <c r="G51" s="290" t="s">
        <v>320</v>
      </c>
      <c r="H51" s="291"/>
      <c r="I51" s="290">
        <v>2023</v>
      </c>
      <c r="J51" s="291"/>
      <c r="K51" s="290">
        <v>2024</v>
      </c>
      <c r="L51" s="291"/>
      <c r="M51" s="290">
        <v>2025</v>
      </c>
      <c r="N51" s="291"/>
    </row>
    <row r="52" spans="2:16" ht="16.5" thickTop="1" thickBot="1" x14ac:dyDescent="0.3">
      <c r="B52" s="85"/>
      <c r="C52" s="113" t="s">
        <v>69</v>
      </c>
      <c r="D52" s="112" t="s">
        <v>321</v>
      </c>
      <c r="E52" s="113" t="s">
        <v>69</v>
      </c>
      <c r="F52" s="112" t="str">
        <f>CONCATENATE("var ",RIGHT(E51,2),"/",RIGHT(C51,2))</f>
        <v>var 21/20</v>
      </c>
      <c r="G52" s="113" t="s">
        <v>69</v>
      </c>
      <c r="H52" s="112" t="str">
        <f>CONCATENATE("var ",RIGHT(G51,2),"/",RIGHT(E51,2))</f>
        <v>var 22/21</v>
      </c>
      <c r="I52" s="113" t="s">
        <v>69</v>
      </c>
      <c r="J52" s="112" t="str">
        <f>CONCATENATE("var ",RIGHT(I51,2),"/",RIGHT(G51,2))</f>
        <v>var 23/22</v>
      </c>
      <c r="K52" s="113" t="s">
        <v>69</v>
      </c>
      <c r="L52" s="112" t="str">
        <f>CONCATENATE("var ",RIGHT(K51,2),"/",RIGHT(I51,2))</f>
        <v>var 24/23</v>
      </c>
      <c r="M52" s="113" t="s">
        <v>69</v>
      </c>
      <c r="N52" s="112" t="str">
        <f>CONCATENATE("var ",RIGHT(M51,2),"/",RIGHT(K51,2))</f>
        <v>var 25/24</v>
      </c>
    </row>
    <row r="53" spans="2:16" x14ac:dyDescent="0.25">
      <c r="B53" s="114" t="s">
        <v>71</v>
      </c>
      <c r="C53" s="191" t="s">
        <v>227</v>
      </c>
      <c r="D53" s="116" t="s">
        <v>227</v>
      </c>
      <c r="E53" s="191" t="s">
        <v>227</v>
      </c>
      <c r="F53" s="116" t="str">
        <f t="shared" ref="F53:F64" si="12">IFERROR(E53/C53-1,"-")</f>
        <v>-</v>
      </c>
      <c r="G53" s="191">
        <v>0</v>
      </c>
      <c r="H53" s="116" t="str">
        <f t="shared" ref="H53:H64" si="13">IFERROR(G53/E53-1,"-")</f>
        <v>-</v>
      </c>
      <c r="I53" s="191">
        <v>0.69739999999999991</v>
      </c>
      <c r="J53" s="116" t="str">
        <f t="shared" ref="J53:J64" si="14">IFERROR(I53/G53-1,"-")</f>
        <v>-</v>
      </c>
      <c r="K53" s="191">
        <v>0.70389999999999997</v>
      </c>
      <c r="L53" s="116">
        <f t="shared" ref="L53:L61" si="15">IFERROR(K53/I53-1,"-")</f>
        <v>9.3203326641813078E-3</v>
      </c>
      <c r="M53" s="191">
        <v>0.68479999999999996</v>
      </c>
      <c r="N53" s="116">
        <f t="shared" ref="N53:N61" si="16">IFERROR(M53/K53-1,"-")</f>
        <v>-2.7134536155703937E-2</v>
      </c>
    </row>
    <row r="54" spans="2:16" x14ac:dyDescent="0.25">
      <c r="B54" s="114" t="s">
        <v>73</v>
      </c>
      <c r="C54" s="191" t="s">
        <v>227</v>
      </c>
      <c r="D54" s="116" t="s">
        <v>227</v>
      </c>
      <c r="E54" s="191" t="s">
        <v>227</v>
      </c>
      <c r="F54" s="116" t="str">
        <f t="shared" si="12"/>
        <v>-</v>
      </c>
      <c r="G54" s="191">
        <v>0</v>
      </c>
      <c r="H54" s="116" t="str">
        <f t="shared" si="13"/>
        <v>-</v>
      </c>
      <c r="I54" s="191">
        <v>0.76840000000000008</v>
      </c>
      <c r="J54" s="116" t="str">
        <f t="shared" si="14"/>
        <v>-</v>
      </c>
      <c r="K54" s="191">
        <v>0.80169999999999997</v>
      </c>
      <c r="L54" s="116">
        <f t="shared" si="15"/>
        <v>4.3336803748047714E-2</v>
      </c>
      <c r="M54" s="191"/>
      <c r="N54" s="116"/>
    </row>
    <row r="55" spans="2:16" x14ac:dyDescent="0.25">
      <c r="B55" s="114" t="s">
        <v>75</v>
      </c>
      <c r="C55" s="191" t="s">
        <v>227</v>
      </c>
      <c r="D55" s="116" t="s">
        <v>227</v>
      </c>
      <c r="E55" s="191" t="s">
        <v>227</v>
      </c>
      <c r="F55" s="116" t="str">
        <f t="shared" si="12"/>
        <v>-</v>
      </c>
      <c r="G55" s="191">
        <v>0</v>
      </c>
      <c r="H55" s="116" t="str">
        <f t="shared" si="13"/>
        <v>-</v>
      </c>
      <c r="I55" s="191">
        <v>0.76249999999999996</v>
      </c>
      <c r="J55" s="116" t="str">
        <f t="shared" si="14"/>
        <v>-</v>
      </c>
      <c r="K55" s="191">
        <v>0.73939999999999995</v>
      </c>
      <c r="L55" s="116">
        <f t="shared" si="15"/>
        <v>-3.0295081967213089E-2</v>
      </c>
      <c r="M55" s="191"/>
      <c r="N55" s="116"/>
    </row>
    <row r="56" spans="2:16" x14ac:dyDescent="0.25">
      <c r="B56" s="114" t="s">
        <v>77</v>
      </c>
      <c r="C56" s="191" t="s">
        <v>227</v>
      </c>
      <c r="D56" s="116" t="s">
        <v>227</v>
      </c>
      <c r="E56" s="191" t="s">
        <v>227</v>
      </c>
      <c r="F56" s="116" t="str">
        <f t="shared" si="12"/>
        <v>-</v>
      </c>
      <c r="G56" s="191">
        <v>0.63450000000000006</v>
      </c>
      <c r="H56" s="116" t="str">
        <f t="shared" si="13"/>
        <v>-</v>
      </c>
      <c r="I56" s="191">
        <v>0.63890000000000002</v>
      </c>
      <c r="J56" s="116">
        <f t="shared" si="14"/>
        <v>6.9345941686367318E-3</v>
      </c>
      <c r="K56" s="191">
        <v>0.68159999999999998</v>
      </c>
      <c r="L56" s="116">
        <f t="shared" si="15"/>
        <v>6.6833620284864503E-2</v>
      </c>
      <c r="M56" s="191"/>
      <c r="N56" s="116"/>
    </row>
    <row r="57" spans="2:16" x14ac:dyDescent="0.25">
      <c r="B57" s="114" t="s">
        <v>79</v>
      </c>
      <c r="C57" s="191" t="s">
        <v>227</v>
      </c>
      <c r="D57" s="116" t="s">
        <v>227</v>
      </c>
      <c r="E57" s="191" t="s">
        <v>227</v>
      </c>
      <c r="F57" s="116" t="str">
        <f t="shared" si="12"/>
        <v>-</v>
      </c>
      <c r="G57" s="191">
        <v>0.4965</v>
      </c>
      <c r="H57" s="116" t="str">
        <f t="shared" si="13"/>
        <v>-</v>
      </c>
      <c r="I57" s="191">
        <v>0.63979999999999992</v>
      </c>
      <c r="J57" s="116">
        <f t="shared" si="14"/>
        <v>0.28862034239677725</v>
      </c>
      <c r="K57" s="191">
        <v>0.61899999999999999</v>
      </c>
      <c r="L57" s="116">
        <f t="shared" si="15"/>
        <v>-3.2510159424820162E-2</v>
      </c>
      <c r="M57" s="191"/>
      <c r="N57" s="116"/>
    </row>
    <row r="58" spans="2:16" x14ac:dyDescent="0.25">
      <c r="B58" s="114" t="s">
        <v>81</v>
      </c>
      <c r="C58" s="191" t="s">
        <v>227</v>
      </c>
      <c r="D58" s="116" t="s">
        <v>227</v>
      </c>
      <c r="E58" s="191" t="s">
        <v>227</v>
      </c>
      <c r="F58" s="116" t="str">
        <f t="shared" si="12"/>
        <v>-</v>
      </c>
      <c r="G58" s="191">
        <v>0.58509999999999995</v>
      </c>
      <c r="H58" s="116" t="str">
        <f t="shared" si="13"/>
        <v>-</v>
      </c>
      <c r="I58" s="191">
        <v>0.52880000000000005</v>
      </c>
      <c r="J58" s="116">
        <f t="shared" si="14"/>
        <v>-9.6222867885831342E-2</v>
      </c>
      <c r="K58" s="191">
        <v>0.50340000000000007</v>
      </c>
      <c r="L58" s="116">
        <f t="shared" si="15"/>
        <v>-4.8033282904689778E-2</v>
      </c>
      <c r="M58" s="191"/>
      <c r="N58" s="116"/>
    </row>
    <row r="59" spans="2:16" x14ac:dyDescent="0.25">
      <c r="B59" s="114" t="s">
        <v>83</v>
      </c>
      <c r="C59" s="191" t="s">
        <v>227</v>
      </c>
      <c r="D59" s="116" t="s">
        <v>227</v>
      </c>
      <c r="E59" s="191" t="s">
        <v>227</v>
      </c>
      <c r="F59" s="116" t="str">
        <f t="shared" si="12"/>
        <v>-</v>
      </c>
      <c r="G59" s="191">
        <v>0.5232</v>
      </c>
      <c r="H59" s="116" t="str">
        <f t="shared" si="13"/>
        <v>-</v>
      </c>
      <c r="I59" s="191">
        <v>0</v>
      </c>
      <c r="J59" s="116">
        <f t="shared" si="14"/>
        <v>-1</v>
      </c>
      <c r="K59" s="191">
        <v>0.4763</v>
      </c>
      <c r="L59" s="116" t="str">
        <f t="shared" si="15"/>
        <v>-</v>
      </c>
      <c r="M59" s="191"/>
      <c r="N59" s="116"/>
    </row>
    <row r="60" spans="2:16" x14ac:dyDescent="0.25">
      <c r="B60" s="114" t="s">
        <v>85</v>
      </c>
      <c r="C60" s="191" t="s">
        <v>227</v>
      </c>
      <c r="D60" s="116" t="s">
        <v>227</v>
      </c>
      <c r="E60" s="191" t="s">
        <v>227</v>
      </c>
      <c r="F60" s="116" t="str">
        <f t="shared" si="12"/>
        <v>-</v>
      </c>
      <c r="G60" s="191">
        <v>0.50629999999999997</v>
      </c>
      <c r="H60" s="116" t="str">
        <f t="shared" si="13"/>
        <v>-</v>
      </c>
      <c r="I60" s="191">
        <v>0</v>
      </c>
      <c r="J60" s="116">
        <f t="shared" si="14"/>
        <v>-1</v>
      </c>
      <c r="K60" s="191">
        <v>0.47450000000000003</v>
      </c>
      <c r="L60" s="116" t="str">
        <f t="shared" si="15"/>
        <v>-</v>
      </c>
      <c r="M60" s="191"/>
      <c r="N60" s="116"/>
    </row>
    <row r="61" spans="2:16" x14ac:dyDescent="0.25">
      <c r="B61" s="114" t="s">
        <v>87</v>
      </c>
      <c r="C61" s="191" t="s">
        <v>227</v>
      </c>
      <c r="D61" s="116" t="s">
        <v>227</v>
      </c>
      <c r="E61" s="191" t="s">
        <v>227</v>
      </c>
      <c r="F61" s="116" t="str">
        <f t="shared" si="12"/>
        <v>-</v>
      </c>
      <c r="G61" s="191">
        <v>0.55810000000000004</v>
      </c>
      <c r="H61" s="116" t="str">
        <f t="shared" si="13"/>
        <v>-</v>
      </c>
      <c r="I61" s="191">
        <v>0.53720000000000001</v>
      </c>
      <c r="J61" s="116">
        <f t="shared" si="14"/>
        <v>-3.7448485934420406E-2</v>
      </c>
      <c r="K61" s="191">
        <v>0.56759999999999999</v>
      </c>
      <c r="L61" s="116">
        <f t="shared" si="15"/>
        <v>5.6589724497393856E-2</v>
      </c>
      <c r="M61" s="191"/>
      <c r="N61" s="116"/>
    </row>
    <row r="62" spans="2:16" x14ac:dyDescent="0.25">
      <c r="B62" s="114" t="s">
        <v>89</v>
      </c>
      <c r="C62" s="191" t="s">
        <v>227</v>
      </c>
      <c r="D62" s="116" t="s">
        <v>227</v>
      </c>
      <c r="E62" s="191" t="s">
        <v>227</v>
      </c>
      <c r="F62" s="116" t="str">
        <f t="shared" si="12"/>
        <v>-</v>
      </c>
      <c r="G62" s="191">
        <v>0.55259999999999998</v>
      </c>
      <c r="H62" s="116" t="str">
        <f t="shared" si="13"/>
        <v>-</v>
      </c>
      <c r="I62" s="191">
        <v>0.52969999999999995</v>
      </c>
      <c r="J62" s="116">
        <f t="shared" si="14"/>
        <v>-4.1440463264567517E-2</v>
      </c>
      <c r="K62" s="191">
        <v>0.58560000000000001</v>
      </c>
      <c r="L62" s="116">
        <f>IFERROR(K62/I62-1,"-")</f>
        <v>0.10553143288653977</v>
      </c>
      <c r="M62" s="191"/>
      <c r="N62" s="116"/>
    </row>
    <row r="63" spans="2:16" x14ac:dyDescent="0.25">
      <c r="B63" s="114" t="s">
        <v>91</v>
      </c>
      <c r="C63" s="191" t="s">
        <v>227</v>
      </c>
      <c r="D63" s="116" t="s">
        <v>227</v>
      </c>
      <c r="E63" s="191" t="s">
        <v>227</v>
      </c>
      <c r="F63" s="116" t="str">
        <f t="shared" si="12"/>
        <v>-</v>
      </c>
      <c r="G63" s="191">
        <v>0.65920000000000001</v>
      </c>
      <c r="H63" s="116" t="str">
        <f t="shared" si="13"/>
        <v>-</v>
      </c>
      <c r="I63" s="191">
        <v>0.65010000000000001</v>
      </c>
      <c r="J63" s="116">
        <f t="shared" si="14"/>
        <v>-1.380461165048541E-2</v>
      </c>
      <c r="K63" s="191">
        <v>0.74099999999999999</v>
      </c>
      <c r="L63" s="116">
        <f>IFERROR(K63/I63-1,"-")</f>
        <v>0.13982464236271341</v>
      </c>
      <c r="M63" s="191"/>
      <c r="N63" s="116"/>
    </row>
    <row r="64" spans="2:16" x14ac:dyDescent="0.25">
      <c r="B64" s="114" t="s">
        <v>93</v>
      </c>
      <c r="C64" s="191" t="s">
        <v>227</v>
      </c>
      <c r="D64" s="116" t="s">
        <v>227</v>
      </c>
      <c r="E64" s="191" t="s">
        <v>227</v>
      </c>
      <c r="F64" s="116" t="str">
        <f t="shared" si="12"/>
        <v>-</v>
      </c>
      <c r="G64" s="191">
        <v>0.58630000000000004</v>
      </c>
      <c r="H64" s="116" t="str">
        <f t="shared" si="13"/>
        <v>-</v>
      </c>
      <c r="I64" s="191">
        <v>0.55459999999999998</v>
      </c>
      <c r="J64" s="116">
        <f t="shared" si="14"/>
        <v>-5.406788333617607E-2</v>
      </c>
      <c r="K64" s="191">
        <v>0.62590000000000001</v>
      </c>
      <c r="L64" s="116">
        <f>IFERROR(K64/I64-1,"-")</f>
        <v>0.12856112513523277</v>
      </c>
      <c r="M64" s="191"/>
      <c r="N64" s="116"/>
    </row>
    <row r="65" spans="2:16" ht="15.75" x14ac:dyDescent="0.25">
      <c r="B65" s="117" t="s">
        <v>30</v>
      </c>
      <c r="C65" s="193">
        <v>0</v>
      </c>
      <c r="D65" s="119">
        <v>-1</v>
      </c>
      <c r="E65" s="193" t="s">
        <v>227</v>
      </c>
      <c r="F65" s="119" t="s">
        <v>227</v>
      </c>
      <c r="G65" s="193">
        <v>0.58309999999999995</v>
      </c>
      <c r="H65" s="119" t="s">
        <v>227</v>
      </c>
      <c r="I65" s="193">
        <v>0.6139</v>
      </c>
      <c r="J65" s="119">
        <v>5.282112845138065E-2</v>
      </c>
      <c r="K65" s="193">
        <v>0.62529999999999997</v>
      </c>
      <c r="L65" s="119">
        <f>K65/I65-1</f>
        <v>1.8569799641635409E-2</v>
      </c>
      <c r="M65" s="193">
        <v>0.68479999999999996</v>
      </c>
      <c r="N65" s="119">
        <v>-2.7134536155703937E-2</v>
      </c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C68" s="194"/>
      <c r="K68" s="194"/>
      <c r="L68" s="194"/>
    </row>
    <row r="70" spans="2:16" ht="21.75" customHeight="1" thickBot="1" x14ac:dyDescent="0.3">
      <c r="B70" s="264" t="s">
        <v>301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P70" s="1" t="s">
        <v>157</v>
      </c>
    </row>
    <row r="71" spans="2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158</v>
      </c>
    </row>
    <row r="72" spans="2:16" ht="22.5" thickTop="1" thickBot="1" x14ac:dyDescent="0.3">
      <c r="B72" s="109"/>
      <c r="C72" s="286" t="s">
        <v>62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2:16" ht="22.5" thickTop="1" thickBot="1" x14ac:dyDescent="0.3">
      <c r="B73" s="109"/>
      <c r="C73" s="290" t="s">
        <v>318</v>
      </c>
      <c r="D73" s="291"/>
      <c r="E73" s="290" t="s">
        <v>319</v>
      </c>
      <c r="F73" s="291"/>
      <c r="G73" s="290" t="s">
        <v>320</v>
      </c>
      <c r="H73" s="291"/>
      <c r="I73" s="290">
        <v>2023</v>
      </c>
      <c r="J73" s="291"/>
      <c r="K73" s="290">
        <v>2024</v>
      </c>
      <c r="L73" s="291"/>
      <c r="M73" s="290">
        <v>2025</v>
      </c>
      <c r="N73" s="291"/>
    </row>
    <row r="74" spans="2:16" ht="16.5" thickTop="1" thickBot="1" x14ac:dyDescent="0.3">
      <c r="B74" s="85"/>
      <c r="C74" s="113" t="s">
        <v>69</v>
      </c>
      <c r="D74" s="112" t="s">
        <v>321</v>
      </c>
      <c r="E74" s="113" t="s">
        <v>69</v>
      </c>
      <c r="F74" s="112" t="str">
        <f>CONCATENATE("var ",RIGHT(E73,2),"/",RIGHT(C73,2))</f>
        <v>var 21/20</v>
      </c>
      <c r="G74" s="113" t="s">
        <v>69</v>
      </c>
      <c r="H74" s="112" t="str">
        <f>CONCATENATE("var ",RIGHT(G73,2),"/",RIGHT(E73,2))</f>
        <v>var 22/21</v>
      </c>
      <c r="I74" s="113" t="s">
        <v>69</v>
      </c>
      <c r="J74" s="112" t="str">
        <f>CONCATENATE("var ",RIGHT(I73,2),"/",RIGHT(G73,2))</f>
        <v>var 23/22</v>
      </c>
      <c r="K74" s="113" t="s">
        <v>69</v>
      </c>
      <c r="L74" s="112" t="str">
        <f>CONCATENATE("var ",RIGHT(K73,2),"/",RIGHT(I73,2))</f>
        <v>var 24/23</v>
      </c>
      <c r="M74" s="113" t="s">
        <v>69</v>
      </c>
      <c r="N74" s="112" t="str">
        <f>CONCATENATE("var ",RIGHT(M73,2),"/",RIGHT(K73,2))</f>
        <v>var 25/24</v>
      </c>
    </row>
    <row r="75" spans="2:16" x14ac:dyDescent="0.25">
      <c r="B75" s="114" t="s">
        <v>71</v>
      </c>
      <c r="C75" s="191" t="s">
        <v>227</v>
      </c>
      <c r="D75" s="116" t="s">
        <v>227</v>
      </c>
      <c r="E75" s="191" t="s">
        <v>227</v>
      </c>
      <c r="F75" s="116" t="str">
        <f t="shared" ref="F75:F86" si="17">IFERROR(E75/C75-1,"-")</f>
        <v>-</v>
      </c>
      <c r="G75" s="191">
        <v>0</v>
      </c>
      <c r="H75" s="116" t="str">
        <f t="shared" ref="H75:H86" si="18">IFERROR(G75/E75-1,"-")</f>
        <v>-</v>
      </c>
      <c r="I75" s="191">
        <v>0.70709999999999995</v>
      </c>
      <c r="J75" s="116" t="str">
        <f t="shared" ref="J75:J86" si="19">IFERROR(I75/G75-1,"-")</f>
        <v>-</v>
      </c>
      <c r="K75" s="191">
        <v>0.65749999999999997</v>
      </c>
      <c r="L75" s="116">
        <f t="shared" ref="L75:L83" si="20">IFERROR(K75/I75-1,"-")</f>
        <v>-7.0145665393862244E-2</v>
      </c>
      <c r="M75" s="191">
        <v>0.67030000000000001</v>
      </c>
      <c r="N75" s="116">
        <f t="shared" ref="N75:N83" si="21">IFERROR(M75/K75-1,"-")</f>
        <v>1.9467680608365123E-2</v>
      </c>
    </row>
    <row r="76" spans="2:16" x14ac:dyDescent="0.25">
      <c r="B76" s="114" t="s">
        <v>73</v>
      </c>
      <c r="C76" s="191" t="s">
        <v>227</v>
      </c>
      <c r="D76" s="116" t="s">
        <v>227</v>
      </c>
      <c r="E76" s="191" t="s">
        <v>227</v>
      </c>
      <c r="F76" s="116" t="str">
        <f t="shared" si="17"/>
        <v>-</v>
      </c>
      <c r="G76" s="191">
        <v>0</v>
      </c>
      <c r="H76" s="116" t="str">
        <f t="shared" si="18"/>
        <v>-</v>
      </c>
      <c r="I76" s="191">
        <v>0.76080000000000003</v>
      </c>
      <c r="J76" s="116" t="str">
        <f t="shared" si="19"/>
        <v>-</v>
      </c>
      <c r="K76" s="191">
        <v>0.81700000000000006</v>
      </c>
      <c r="L76" s="116">
        <f t="shared" si="20"/>
        <v>7.3869610935856977E-2</v>
      </c>
      <c r="M76" s="191"/>
      <c r="N76" s="116"/>
    </row>
    <row r="77" spans="2:16" x14ac:dyDescent="0.25">
      <c r="B77" s="114" t="s">
        <v>75</v>
      </c>
      <c r="C77" s="191" t="s">
        <v>227</v>
      </c>
      <c r="D77" s="116" t="s">
        <v>227</v>
      </c>
      <c r="E77" s="191" t="s">
        <v>227</v>
      </c>
      <c r="F77" s="116" t="str">
        <f t="shared" si="17"/>
        <v>-</v>
      </c>
      <c r="G77" s="191">
        <v>0</v>
      </c>
      <c r="H77" s="116" t="str">
        <f t="shared" si="18"/>
        <v>-</v>
      </c>
      <c r="I77" s="191">
        <v>0.72709999999999997</v>
      </c>
      <c r="J77" s="116" t="str">
        <f t="shared" si="19"/>
        <v>-</v>
      </c>
      <c r="K77" s="191">
        <v>0.68010000000000004</v>
      </c>
      <c r="L77" s="116">
        <f t="shared" si="20"/>
        <v>-6.4640352083619734E-2</v>
      </c>
      <c r="M77" s="191"/>
      <c r="N77" s="116"/>
    </row>
    <row r="78" spans="2:16" x14ac:dyDescent="0.25">
      <c r="B78" s="114" t="s">
        <v>77</v>
      </c>
      <c r="C78" s="191" t="s">
        <v>227</v>
      </c>
      <c r="D78" s="116" t="s">
        <v>227</v>
      </c>
      <c r="E78" s="191" t="s">
        <v>227</v>
      </c>
      <c r="F78" s="116" t="str">
        <f t="shared" si="17"/>
        <v>-</v>
      </c>
      <c r="G78" s="191">
        <v>0.40850000000000003</v>
      </c>
      <c r="H78" s="116" t="str">
        <f t="shared" si="18"/>
        <v>-</v>
      </c>
      <c r="I78" s="191">
        <v>0.63600000000000001</v>
      </c>
      <c r="J78" s="116">
        <f t="shared" si="19"/>
        <v>0.55691554467564242</v>
      </c>
      <c r="K78" s="191">
        <v>0.53420000000000001</v>
      </c>
      <c r="L78" s="116">
        <f t="shared" si="20"/>
        <v>-0.16006289308176103</v>
      </c>
      <c r="M78" s="191"/>
      <c r="N78" s="116"/>
    </row>
    <row r="79" spans="2:16" x14ac:dyDescent="0.25">
      <c r="B79" s="114" t="s">
        <v>79</v>
      </c>
      <c r="C79" s="191" t="s">
        <v>227</v>
      </c>
      <c r="D79" s="116" t="s">
        <v>227</v>
      </c>
      <c r="E79" s="191" t="s">
        <v>227</v>
      </c>
      <c r="F79" s="116" t="str">
        <f t="shared" si="17"/>
        <v>-</v>
      </c>
      <c r="G79" s="191">
        <v>0.43520000000000003</v>
      </c>
      <c r="H79" s="116" t="str">
        <f t="shared" si="18"/>
        <v>-</v>
      </c>
      <c r="I79" s="191">
        <v>0.45669999999999999</v>
      </c>
      <c r="J79" s="116">
        <f t="shared" si="19"/>
        <v>4.9402573529411686E-2</v>
      </c>
      <c r="K79" s="191">
        <v>0.44140000000000001</v>
      </c>
      <c r="L79" s="116">
        <f t="shared" si="20"/>
        <v>-3.3501204291657483E-2</v>
      </c>
      <c r="M79" s="191"/>
      <c r="N79" s="116"/>
    </row>
    <row r="80" spans="2:16" x14ac:dyDescent="0.25">
      <c r="B80" s="114" t="s">
        <v>81</v>
      </c>
      <c r="C80" s="191" t="s">
        <v>227</v>
      </c>
      <c r="D80" s="116" t="s">
        <v>227</v>
      </c>
      <c r="E80" s="191" t="s">
        <v>227</v>
      </c>
      <c r="F80" s="116" t="str">
        <f t="shared" si="17"/>
        <v>-</v>
      </c>
      <c r="G80" s="191">
        <v>0.3947</v>
      </c>
      <c r="H80" s="116" t="str">
        <f t="shared" si="18"/>
        <v>-</v>
      </c>
      <c r="I80" s="191">
        <v>0.45240000000000002</v>
      </c>
      <c r="J80" s="116">
        <f t="shared" si="19"/>
        <v>0.14618697745122877</v>
      </c>
      <c r="K80" s="191">
        <v>0.48080000000000001</v>
      </c>
      <c r="L80" s="116">
        <f t="shared" si="20"/>
        <v>6.2776304155614415E-2</v>
      </c>
      <c r="M80" s="191"/>
      <c r="N80" s="116"/>
    </row>
    <row r="81" spans="2:14" x14ac:dyDescent="0.25">
      <c r="B81" s="114" t="s">
        <v>83</v>
      </c>
      <c r="C81" s="191" t="s">
        <v>227</v>
      </c>
      <c r="D81" s="116" t="s">
        <v>227</v>
      </c>
      <c r="E81" s="191" t="s">
        <v>227</v>
      </c>
      <c r="F81" s="116" t="str">
        <f t="shared" si="17"/>
        <v>-</v>
      </c>
      <c r="G81" s="191">
        <v>0.50130000000000008</v>
      </c>
      <c r="H81" s="116" t="str">
        <f t="shared" si="18"/>
        <v>-</v>
      </c>
      <c r="I81" s="191">
        <v>0</v>
      </c>
      <c r="J81" s="116">
        <f t="shared" si="19"/>
        <v>-1</v>
      </c>
      <c r="K81" s="191">
        <v>0.56559999999999999</v>
      </c>
      <c r="L81" s="116" t="str">
        <f t="shared" si="20"/>
        <v>-</v>
      </c>
      <c r="M81" s="191"/>
      <c r="N81" s="116"/>
    </row>
    <row r="82" spans="2:14" x14ac:dyDescent="0.25">
      <c r="B82" s="114" t="s">
        <v>85</v>
      </c>
      <c r="C82" s="191" t="s">
        <v>227</v>
      </c>
      <c r="D82" s="116" t="s">
        <v>227</v>
      </c>
      <c r="E82" s="191" t="s">
        <v>227</v>
      </c>
      <c r="F82" s="116" t="str">
        <f t="shared" si="17"/>
        <v>-</v>
      </c>
      <c r="G82" s="191">
        <v>0.43680000000000002</v>
      </c>
      <c r="H82" s="116" t="str">
        <f t="shared" si="18"/>
        <v>-</v>
      </c>
      <c r="I82" s="191">
        <v>0</v>
      </c>
      <c r="J82" s="116">
        <f t="shared" si="19"/>
        <v>-1</v>
      </c>
      <c r="K82" s="191">
        <v>0.1913</v>
      </c>
      <c r="L82" s="116" t="str">
        <f t="shared" si="20"/>
        <v>-</v>
      </c>
      <c r="M82" s="191"/>
      <c r="N82" s="116"/>
    </row>
    <row r="83" spans="2:14" x14ac:dyDescent="0.25">
      <c r="B83" s="114" t="s">
        <v>87</v>
      </c>
      <c r="C83" s="191" t="s">
        <v>227</v>
      </c>
      <c r="D83" s="116" t="s">
        <v>227</v>
      </c>
      <c r="E83" s="191" t="s">
        <v>227</v>
      </c>
      <c r="F83" s="116" t="str">
        <f t="shared" si="17"/>
        <v>-</v>
      </c>
      <c r="G83" s="191">
        <v>0.48729999999999996</v>
      </c>
      <c r="H83" s="116" t="str">
        <f t="shared" si="18"/>
        <v>-</v>
      </c>
      <c r="I83" s="191">
        <v>0.49520000000000003</v>
      </c>
      <c r="J83" s="116">
        <f t="shared" si="19"/>
        <v>1.6211779191463327E-2</v>
      </c>
      <c r="K83" s="191">
        <v>0.5151</v>
      </c>
      <c r="L83" s="116">
        <f t="shared" si="20"/>
        <v>4.0185783521809348E-2</v>
      </c>
      <c r="M83" s="191"/>
      <c r="N83" s="116"/>
    </row>
    <row r="84" spans="2:14" x14ac:dyDescent="0.25">
      <c r="B84" s="114" t="s">
        <v>89</v>
      </c>
      <c r="C84" s="191" t="s">
        <v>227</v>
      </c>
      <c r="D84" s="116" t="s">
        <v>227</v>
      </c>
      <c r="E84" s="191" t="s">
        <v>227</v>
      </c>
      <c r="F84" s="116" t="str">
        <f t="shared" si="17"/>
        <v>-</v>
      </c>
      <c r="G84" s="191">
        <v>0.67430000000000012</v>
      </c>
      <c r="H84" s="116" t="str">
        <f t="shared" si="18"/>
        <v>-</v>
      </c>
      <c r="I84" s="191">
        <v>0.55409999999999993</v>
      </c>
      <c r="J84" s="116">
        <f t="shared" si="19"/>
        <v>-0.17825893519205127</v>
      </c>
      <c r="K84" s="191">
        <v>0.57179999999999997</v>
      </c>
      <c r="L84" s="116">
        <f>IFERROR(K84/I84-1,"-")</f>
        <v>3.1943692474282637E-2</v>
      </c>
      <c r="M84" s="191"/>
      <c r="N84" s="116"/>
    </row>
    <row r="85" spans="2:14" x14ac:dyDescent="0.25">
      <c r="B85" s="114" t="s">
        <v>91</v>
      </c>
      <c r="C85" s="191" t="s">
        <v>227</v>
      </c>
      <c r="D85" s="116" t="s">
        <v>227</v>
      </c>
      <c r="E85" s="191" t="s">
        <v>227</v>
      </c>
      <c r="F85" s="116" t="str">
        <f t="shared" si="17"/>
        <v>-</v>
      </c>
      <c r="G85" s="191">
        <v>0.62860000000000005</v>
      </c>
      <c r="H85" s="116" t="str">
        <f t="shared" si="18"/>
        <v>-</v>
      </c>
      <c r="I85" s="191">
        <v>0.69180000000000008</v>
      </c>
      <c r="J85" s="116">
        <f t="shared" si="19"/>
        <v>0.10054088450524978</v>
      </c>
      <c r="K85" s="191">
        <v>0.74609999999999999</v>
      </c>
      <c r="L85" s="116">
        <f>IFERROR(K85/I85-1,"-")</f>
        <v>7.8490893321769173E-2</v>
      </c>
      <c r="M85" s="191"/>
      <c r="N85" s="116"/>
    </row>
    <row r="86" spans="2:14" x14ac:dyDescent="0.25">
      <c r="B86" s="114" t="s">
        <v>93</v>
      </c>
      <c r="C86" s="191" t="s">
        <v>227</v>
      </c>
      <c r="D86" s="116" t="s">
        <v>227</v>
      </c>
      <c r="E86" s="191" t="s">
        <v>227</v>
      </c>
      <c r="F86" s="116" t="str">
        <f t="shared" si="17"/>
        <v>-</v>
      </c>
      <c r="G86" s="191">
        <v>0.61899999999999999</v>
      </c>
      <c r="H86" s="116" t="str">
        <f t="shared" si="18"/>
        <v>-</v>
      </c>
      <c r="I86" s="191">
        <v>0.6845</v>
      </c>
      <c r="J86" s="116">
        <f t="shared" si="19"/>
        <v>0.10581583198707589</v>
      </c>
      <c r="K86" s="191">
        <v>0.74150000000000005</v>
      </c>
      <c r="L86" s="116">
        <f>IFERROR(K86/I86-1,"-")</f>
        <v>8.3272461650840013E-2</v>
      </c>
      <c r="M86" s="191"/>
      <c r="N86" s="116"/>
    </row>
    <row r="87" spans="2:14" ht="15.75" x14ac:dyDescent="0.25">
      <c r="B87" s="117" t="s">
        <v>30</v>
      </c>
      <c r="C87" s="193" t="s">
        <v>227</v>
      </c>
      <c r="D87" s="119" t="s">
        <v>227</v>
      </c>
      <c r="E87" s="193" t="s">
        <v>227</v>
      </c>
      <c r="F87" s="119" t="s">
        <v>227</v>
      </c>
      <c r="G87" s="193">
        <v>0.58309999999999995</v>
      </c>
      <c r="H87" s="119" t="s">
        <v>227</v>
      </c>
      <c r="I87" s="193">
        <v>0.6139</v>
      </c>
      <c r="J87" s="119">
        <v>5.282112845138065E-2</v>
      </c>
      <c r="K87" s="193">
        <v>0.57669999999999999</v>
      </c>
      <c r="L87" s="119">
        <f>IFERROR(K87/I87-1,"-")</f>
        <v>-6.0596188304284149E-2</v>
      </c>
      <c r="M87" s="193">
        <v>0.67030000000000001</v>
      </c>
      <c r="N87" s="119">
        <v>1.9467680608365123E-2</v>
      </c>
    </row>
    <row r="88" spans="2:14" ht="6" customHeight="1" x14ac:dyDescent="0.25"/>
    <row r="89" spans="2:14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</sheetData>
  <mergeCells count="33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O21:O24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7E4A-2ECC-42A1-8E55-66184CE44AB2}">
  <sheetPr codeName="Hoja34"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0765-AE74-42F6-AB9C-9E7576E5DF91}">
  <sheetPr codeName="Hoja35"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195"/>
    </row>
    <row r="5" spans="2:48" ht="50.25" customHeight="1" thickBot="1" x14ac:dyDescent="0.3">
      <c r="B5" s="264" t="s">
        <v>160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P5" s="264" t="s">
        <v>161</v>
      </c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D5" s="264" t="s">
        <v>162</v>
      </c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140"/>
      <c r="AV5" s="140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196" t="s">
        <v>258</v>
      </c>
      <c r="D7" s="196" t="s">
        <v>259</v>
      </c>
      <c r="E7" s="196" t="s">
        <v>260</v>
      </c>
      <c r="F7" s="90" t="s">
        <v>261</v>
      </c>
      <c r="G7" s="90" t="s">
        <v>262</v>
      </c>
      <c r="H7" s="14" t="str">
        <f>CONCATENATE("var. ",RIGHT(G7,2),"/",RIGHT(F7,2))</f>
        <v>var. 25/24</v>
      </c>
      <c r="I7" s="196" t="s">
        <v>222</v>
      </c>
      <c r="J7" s="197" t="s">
        <v>223</v>
      </c>
      <c r="K7" s="197" t="s">
        <v>224</v>
      </c>
      <c r="L7" s="13" t="s">
        <v>225</v>
      </c>
      <c r="M7" s="13" t="s">
        <v>226</v>
      </c>
      <c r="N7" s="14" t="str">
        <f>CONCATENATE("var. ",RIGHT(M7,2),"/",RIGHT(L7,2))</f>
        <v>var. 25/24</v>
      </c>
      <c r="P7" s="85"/>
      <c r="Q7" s="196" t="s">
        <v>258</v>
      </c>
      <c r="R7" s="197" t="s">
        <v>259</v>
      </c>
      <c r="S7" s="197" t="s">
        <v>260</v>
      </c>
      <c r="T7" s="90" t="s">
        <v>261</v>
      </c>
      <c r="U7" s="90" t="s">
        <v>262</v>
      </c>
      <c r="V7" s="14" t="str">
        <f>CONCATENATE("var. ",RIGHT(U7,2),"/",RIGHT(T7,2))</f>
        <v>var. 25/24</v>
      </c>
      <c r="W7" s="196" t="s">
        <v>222</v>
      </c>
      <c r="X7" s="196" t="s">
        <v>223</v>
      </c>
      <c r="Y7" s="196" t="s">
        <v>224</v>
      </c>
      <c r="Z7" s="13" t="s">
        <v>225</v>
      </c>
      <c r="AA7" s="13" t="s">
        <v>226</v>
      </c>
      <c r="AB7" s="14" t="str">
        <f>CONCATENATE("var. ",RIGHT(AA7,2),"/",RIGHT(Z7,2))</f>
        <v>var. 25/24</v>
      </c>
      <c r="AD7" s="85"/>
      <c r="AE7" s="196" t="s">
        <v>258</v>
      </c>
      <c r="AF7" s="197" t="s">
        <v>259</v>
      </c>
      <c r="AG7" s="197" t="s">
        <v>260</v>
      </c>
      <c r="AH7" s="90" t="s">
        <v>261</v>
      </c>
      <c r="AI7" s="90" t="s">
        <v>262</v>
      </c>
      <c r="AJ7" s="14" t="str">
        <f>CONCATENATE("var. ",RIGHT(AI7,2),"/",RIGHT(AH7,2))</f>
        <v>var. 25/24</v>
      </c>
      <c r="AK7" s="198" t="str">
        <f>CONCATENATE("dif. ",RIGHT(AI7,2),"/",RIGHT(AH7,2))</f>
        <v>dif. 25/24</v>
      </c>
      <c r="AL7" s="199" t="str">
        <f>CONCATENATE("cuota ",RIGHT(AI7,2))</f>
        <v>cuota 25</v>
      </c>
      <c r="AM7" s="196" t="s">
        <v>222</v>
      </c>
      <c r="AN7" s="197" t="s">
        <v>223</v>
      </c>
      <c r="AO7" s="197" t="s">
        <v>224</v>
      </c>
      <c r="AP7" s="13" t="s">
        <v>225</v>
      </c>
      <c r="AQ7" s="13" t="s">
        <v>226</v>
      </c>
      <c r="AR7" s="14" t="str">
        <f>CONCATENATE("var. ",RIGHT(AQ7,2),"/",RIGHT(AP7,2))</f>
        <v>var. 25/24</v>
      </c>
      <c r="AS7" s="198" t="str">
        <f>CONCATENATE("dif. ",RIGHT(AQ7,2),"/",RIGHT(AP7,2))</f>
        <v>dif. 25/24</v>
      </c>
      <c r="AT7" s="198" t="str">
        <f>CONCATENATE("var. ",RIGHT(AQ7,2),"/",RIGHT(AM7,2))</f>
        <v>var. 25/21</v>
      </c>
      <c r="AU7" s="198" t="str">
        <f>CONCATENATE("dif. ",RIGHT(AQ7,2),"/",RIGHT(AM7,2))</f>
        <v>dif. 25/21</v>
      </c>
      <c r="AV7" s="199" t="str">
        <f>CONCATENATE("cuota ",RIGHT(AQ7,2))</f>
        <v>cuota 25</v>
      </c>
    </row>
    <row r="8" spans="2:48" ht="15.75" x14ac:dyDescent="0.25">
      <c r="B8" s="200" t="s">
        <v>43</v>
      </c>
      <c r="C8" s="201">
        <v>87.93</v>
      </c>
      <c r="D8" s="202">
        <v>105.47</v>
      </c>
      <c r="E8" s="202">
        <v>113.84</v>
      </c>
      <c r="F8" s="203">
        <v>130.28</v>
      </c>
      <c r="G8" s="202">
        <v>139.81</v>
      </c>
      <c r="H8" s="130">
        <f>G8/F8-1</f>
        <v>7.3150138163954548E-2</v>
      </c>
      <c r="I8" s="201">
        <v>87.93</v>
      </c>
      <c r="J8" s="204">
        <v>105.47</v>
      </c>
      <c r="K8" s="204">
        <v>2633.1100000000006</v>
      </c>
      <c r="L8" s="204">
        <v>3002.4699999999993</v>
      </c>
      <c r="M8" s="204">
        <v>3293.57</v>
      </c>
      <c r="N8" s="130">
        <f t="shared" ref="N8:N18" si="0">M8/L8-1</f>
        <v>9.6953508278184497E-2</v>
      </c>
      <c r="P8" s="200" t="s">
        <v>43</v>
      </c>
      <c r="Q8" s="201">
        <v>16.13</v>
      </c>
      <c r="R8" s="203">
        <v>65.180000000000007</v>
      </c>
      <c r="S8" s="203">
        <v>97.69</v>
      </c>
      <c r="T8" s="203">
        <v>114.18</v>
      </c>
      <c r="U8" s="203">
        <v>121.68000000000002</v>
      </c>
      <c r="V8" s="130">
        <f t="shared" ref="V8:V18" si="1">U8/T8-1</f>
        <v>6.5685759327377857E-2</v>
      </c>
      <c r="W8" s="201">
        <v>16.13</v>
      </c>
      <c r="X8" s="204">
        <v>65.180000000000007</v>
      </c>
      <c r="Y8" s="204">
        <v>2194.2100000000005</v>
      </c>
      <c r="Z8" s="204">
        <v>2607.77</v>
      </c>
      <c r="AA8" s="204">
        <v>2852.4500000000003</v>
      </c>
      <c r="AB8" s="130">
        <f t="shared" ref="AB8:AB18" si="2">AA8/Z8-1</f>
        <v>9.3827293051151006E-2</v>
      </c>
      <c r="AD8" s="63" t="s">
        <v>43</v>
      </c>
      <c r="AE8" s="205">
        <v>11449189.720000001</v>
      </c>
      <c r="AF8" s="129">
        <v>101902668.2</v>
      </c>
      <c r="AG8" s="129">
        <v>162652524.09999999</v>
      </c>
      <c r="AH8" s="129">
        <v>189848565.49000001</v>
      </c>
      <c r="AI8" s="129">
        <v>203423839.31</v>
      </c>
      <c r="AJ8" s="130">
        <f t="shared" ref="AJ8:AJ18" si="3">AI8/AH8-1</f>
        <v>7.150580139998497E-2</v>
      </c>
      <c r="AK8" s="129">
        <f t="shared" ref="AK8:AK18" si="4">AI8-AH8</f>
        <v>13575273.819999993</v>
      </c>
      <c r="AL8" s="131">
        <f t="shared" ref="AL8:AL18" si="5">AI8/AI$8</f>
        <v>1</v>
      </c>
      <c r="AM8" s="206">
        <v>11449189.720000001</v>
      </c>
      <c r="AN8" s="207">
        <v>101902668.2</v>
      </c>
      <c r="AO8" s="207">
        <v>487957572.31999999</v>
      </c>
      <c r="AP8" s="207">
        <v>569545696.44000006</v>
      </c>
      <c r="AQ8" s="207">
        <v>610271517.92999995</v>
      </c>
      <c r="AR8" s="130">
        <f t="shared" ref="AR8:AR18" si="6">AQ8/AP8-1</f>
        <v>7.1505801456424933E-2</v>
      </c>
      <c r="AS8" s="129">
        <f t="shared" ref="AS8:AS18" si="7">AQ8-AP8</f>
        <v>40725821.48999989</v>
      </c>
      <c r="AT8" s="130">
        <f t="shared" ref="AT8:AT18" si="8">AQ8/AM8-1</f>
        <v>52.302594581339498</v>
      </c>
      <c r="AU8" s="129">
        <f t="shared" ref="AU8:AU18" si="9">AQ8-AM8</f>
        <v>598822328.20999992</v>
      </c>
      <c r="AV8" s="131">
        <f t="shared" ref="AV8:AV18" si="10">AQ8/AQ$8</f>
        <v>1</v>
      </c>
    </row>
    <row r="9" spans="2:48" x14ac:dyDescent="0.25">
      <c r="B9" s="15" t="s">
        <v>44</v>
      </c>
      <c r="C9" s="208">
        <v>116.06</v>
      </c>
      <c r="D9" s="209">
        <v>135.83000000000001</v>
      </c>
      <c r="E9" s="209">
        <v>143.35</v>
      </c>
      <c r="F9" s="209">
        <v>159.43</v>
      </c>
      <c r="G9" s="209">
        <v>167.71</v>
      </c>
      <c r="H9" s="74">
        <f>G9/F9-1</f>
        <v>5.1935018503418418E-2</v>
      </c>
      <c r="I9" s="208">
        <v>116.06</v>
      </c>
      <c r="J9" s="209">
        <v>135.83000000000001</v>
      </c>
      <c r="K9" s="209">
        <v>143.35</v>
      </c>
      <c r="L9" s="209">
        <v>159.43</v>
      </c>
      <c r="M9" s="209">
        <v>167.71</v>
      </c>
      <c r="N9" s="74">
        <f t="shared" si="0"/>
        <v>5.1935018503418418E-2</v>
      </c>
      <c r="P9" s="15" t="s">
        <v>44</v>
      </c>
      <c r="Q9" s="208">
        <v>22.61</v>
      </c>
      <c r="R9" s="209">
        <v>87.98</v>
      </c>
      <c r="S9" s="209">
        <v>125.75000000000001</v>
      </c>
      <c r="T9" s="209">
        <v>140.99</v>
      </c>
      <c r="U9" s="209">
        <v>149.38999999999999</v>
      </c>
      <c r="V9" s="74">
        <f t="shared" si="1"/>
        <v>5.957869352436318E-2</v>
      </c>
      <c r="W9" s="208">
        <v>22.61</v>
      </c>
      <c r="X9" s="209">
        <v>87.98</v>
      </c>
      <c r="Y9" s="209">
        <v>125.75</v>
      </c>
      <c r="Z9" s="209">
        <v>140.99</v>
      </c>
      <c r="AA9" s="209">
        <v>149.38999999999999</v>
      </c>
      <c r="AB9" s="74">
        <f t="shared" si="2"/>
        <v>5.957869352436318E-2</v>
      </c>
      <c r="AD9" s="15" t="s">
        <v>44</v>
      </c>
      <c r="AE9" s="210">
        <v>5408755.3099999996</v>
      </c>
      <c r="AF9" s="52">
        <v>49794861.5</v>
      </c>
      <c r="AG9" s="52">
        <v>76810128.819999993</v>
      </c>
      <c r="AH9" s="52">
        <v>87467776.670000002</v>
      </c>
      <c r="AI9" s="52">
        <v>90587056.909999996</v>
      </c>
      <c r="AJ9" s="74">
        <f t="shared" si="3"/>
        <v>3.5662050171555881E-2</v>
      </c>
      <c r="AK9" s="52">
        <f t="shared" si="4"/>
        <v>3119280.2399999946</v>
      </c>
      <c r="AL9" s="98">
        <f t="shared" si="5"/>
        <v>0.4453119025639532</v>
      </c>
      <c r="AM9" s="211">
        <v>5408755.3099999996</v>
      </c>
      <c r="AN9" s="212">
        <v>49794861.5</v>
      </c>
      <c r="AO9" s="212">
        <v>76810128.819999993</v>
      </c>
      <c r="AP9" s="212">
        <v>87467776.670000002</v>
      </c>
      <c r="AQ9" s="212">
        <v>90587056.909999996</v>
      </c>
      <c r="AR9" s="74">
        <f t="shared" si="6"/>
        <v>3.5662050171555881E-2</v>
      </c>
      <c r="AS9" s="52">
        <f t="shared" si="7"/>
        <v>3119280.2399999946</v>
      </c>
      <c r="AT9" s="74">
        <f t="shared" si="8"/>
        <v>15.748226110824007</v>
      </c>
      <c r="AU9" s="52">
        <f t="shared" si="9"/>
        <v>85178301.599999994</v>
      </c>
      <c r="AV9" s="98">
        <f t="shared" si="10"/>
        <v>0.14843730085465109</v>
      </c>
    </row>
    <row r="10" spans="2:48" x14ac:dyDescent="0.25">
      <c r="B10" s="19" t="s">
        <v>45</v>
      </c>
      <c r="C10" s="208">
        <v>67.23</v>
      </c>
      <c r="D10" s="209">
        <v>95.519999999999982</v>
      </c>
      <c r="E10" s="209">
        <v>103.14</v>
      </c>
      <c r="F10" s="209">
        <v>118.92</v>
      </c>
      <c r="G10" s="209">
        <v>129.65</v>
      </c>
      <c r="H10" s="74">
        <f>G10/F10-1</f>
        <v>9.02287251934073E-2</v>
      </c>
      <c r="I10" s="208">
        <v>67.23</v>
      </c>
      <c r="J10" s="209">
        <v>95.52</v>
      </c>
      <c r="K10" s="209">
        <v>103.14</v>
      </c>
      <c r="L10" s="209">
        <v>118.92</v>
      </c>
      <c r="M10" s="209">
        <v>129.65</v>
      </c>
      <c r="N10" s="74">
        <f t="shared" si="0"/>
        <v>9.02287251934073E-2</v>
      </c>
      <c r="P10" s="19" t="s">
        <v>45</v>
      </c>
      <c r="Q10" s="208">
        <v>8.66</v>
      </c>
      <c r="R10" s="209">
        <v>60.81</v>
      </c>
      <c r="S10" s="209">
        <v>87.57</v>
      </c>
      <c r="T10" s="209">
        <v>104.43</v>
      </c>
      <c r="U10" s="209">
        <v>112.2</v>
      </c>
      <c r="V10" s="74">
        <f t="shared" si="1"/>
        <v>7.4403906923297791E-2</v>
      </c>
      <c r="W10" s="208">
        <v>8.66</v>
      </c>
      <c r="X10" s="209">
        <v>60.81</v>
      </c>
      <c r="Y10" s="209">
        <v>87.57</v>
      </c>
      <c r="Z10" s="209">
        <v>104.43</v>
      </c>
      <c r="AA10" s="209">
        <v>112.2</v>
      </c>
      <c r="AB10" s="74">
        <f t="shared" si="2"/>
        <v>7.4403906923297791E-2</v>
      </c>
      <c r="AD10" s="19" t="s">
        <v>45</v>
      </c>
      <c r="AE10" s="210">
        <v>1655019.23</v>
      </c>
      <c r="AF10" s="52">
        <v>26621450.43</v>
      </c>
      <c r="AG10" s="52">
        <v>40744112.909999996</v>
      </c>
      <c r="AH10" s="52">
        <v>46862147.049999997</v>
      </c>
      <c r="AI10" s="52">
        <v>52278162.850000001</v>
      </c>
      <c r="AJ10" s="74">
        <f t="shared" si="3"/>
        <v>0.11557336018388864</v>
      </c>
      <c r="AK10" s="52">
        <f t="shared" si="4"/>
        <v>5416015.8000000045</v>
      </c>
      <c r="AL10" s="98">
        <f t="shared" si="5"/>
        <v>0.2569913291742208</v>
      </c>
      <c r="AM10" s="211">
        <v>1655019.23</v>
      </c>
      <c r="AN10" s="212">
        <v>26621450.43</v>
      </c>
      <c r="AO10" s="212">
        <v>40744112.909999996</v>
      </c>
      <c r="AP10" s="212">
        <v>46862147.049999997</v>
      </c>
      <c r="AQ10" s="212">
        <v>52278162.850000001</v>
      </c>
      <c r="AR10" s="74">
        <f t="shared" si="6"/>
        <v>0.11557336018388864</v>
      </c>
      <c r="AS10" s="52">
        <f t="shared" si="7"/>
        <v>5416015.8000000045</v>
      </c>
      <c r="AT10" s="74">
        <f t="shared" si="8"/>
        <v>30.587646779185764</v>
      </c>
      <c r="AU10" s="52">
        <f t="shared" si="9"/>
        <v>50623143.620000005</v>
      </c>
      <c r="AV10" s="98">
        <f t="shared" si="10"/>
        <v>8.5663776391406932E-2</v>
      </c>
    </row>
    <row r="11" spans="2:48" x14ac:dyDescent="0.25">
      <c r="B11" s="19" t="s">
        <v>46</v>
      </c>
      <c r="C11" s="208">
        <v>54.51</v>
      </c>
      <c r="D11" s="209">
        <v>76.489999999999995</v>
      </c>
      <c r="E11" s="209">
        <v>78.790000000000006</v>
      </c>
      <c r="F11" s="209">
        <v>102.68</v>
      </c>
      <c r="G11" s="209">
        <v>118.34999999999998</v>
      </c>
      <c r="H11" s="74">
        <f>G11/F11-1</f>
        <v>0.15261005064277344</v>
      </c>
      <c r="I11" s="208">
        <v>54.51</v>
      </c>
      <c r="J11" s="209">
        <v>76.489999999999995</v>
      </c>
      <c r="K11" s="209">
        <v>78.790000000000006</v>
      </c>
      <c r="L11" s="209">
        <v>102.68</v>
      </c>
      <c r="M11" s="209">
        <v>118.35</v>
      </c>
      <c r="N11" s="74">
        <f t="shared" si="0"/>
        <v>0.15261005064277344</v>
      </c>
      <c r="P11" s="19" t="s">
        <v>46</v>
      </c>
      <c r="Q11" s="208">
        <v>16.559999999999999</v>
      </c>
      <c r="R11" s="209">
        <v>58.460000000000008</v>
      </c>
      <c r="S11" s="209">
        <v>64.33</v>
      </c>
      <c r="T11" s="209">
        <v>93.41</v>
      </c>
      <c r="U11" s="209">
        <v>92.02</v>
      </c>
      <c r="V11" s="74">
        <f t="shared" si="1"/>
        <v>-1.4880633765121498E-2</v>
      </c>
      <c r="W11" s="208">
        <v>16.559999999999999</v>
      </c>
      <c r="X11" s="209">
        <v>58.46</v>
      </c>
      <c r="Y11" s="209">
        <v>64.33</v>
      </c>
      <c r="Z11" s="209">
        <v>93.41</v>
      </c>
      <c r="AA11" s="209">
        <v>92.02</v>
      </c>
      <c r="AB11" s="74">
        <f t="shared" si="2"/>
        <v>-1.4880633765121498E-2</v>
      </c>
      <c r="AD11" s="19" t="s">
        <v>46</v>
      </c>
      <c r="AE11" s="210">
        <v>121182.48</v>
      </c>
      <c r="AF11" s="52">
        <v>703206.12</v>
      </c>
      <c r="AG11" s="52">
        <v>897449.88</v>
      </c>
      <c r="AH11" s="52">
        <v>1303105.22</v>
      </c>
      <c r="AI11" s="52">
        <v>1289416.3999999999</v>
      </c>
      <c r="AJ11" s="74">
        <f t="shared" si="3"/>
        <v>-1.0504769522755808E-2</v>
      </c>
      <c r="AK11" s="52">
        <f t="shared" si="4"/>
        <v>-13688.820000000065</v>
      </c>
      <c r="AL11" s="98">
        <f t="shared" si="5"/>
        <v>6.3385707612913693E-3</v>
      </c>
      <c r="AM11" s="211">
        <v>121182.48</v>
      </c>
      <c r="AN11" s="212">
        <v>703206.12</v>
      </c>
      <c r="AO11" s="212">
        <v>897449.88</v>
      </c>
      <c r="AP11" s="212">
        <v>1303105.22</v>
      </c>
      <c r="AQ11" s="212">
        <v>1289416.3999999999</v>
      </c>
      <c r="AR11" s="74">
        <f t="shared" si="6"/>
        <v>-1.0504769522755808E-2</v>
      </c>
      <c r="AS11" s="52">
        <f t="shared" si="7"/>
        <v>-13688.820000000065</v>
      </c>
      <c r="AT11" s="74">
        <f t="shared" si="8"/>
        <v>9.6402872758504365</v>
      </c>
      <c r="AU11" s="52">
        <f t="shared" si="9"/>
        <v>1168233.92</v>
      </c>
      <c r="AV11" s="98">
        <f t="shared" si="10"/>
        <v>2.1128569204304569E-3</v>
      </c>
    </row>
    <row r="12" spans="2:48" x14ac:dyDescent="0.25">
      <c r="B12" s="19" t="s">
        <v>47</v>
      </c>
      <c r="C12" s="208">
        <v>160.44999999999999</v>
      </c>
      <c r="D12" s="209">
        <v>127.25</v>
      </c>
      <c r="E12" s="209">
        <v>149.52000000000001</v>
      </c>
      <c r="F12" s="209">
        <v>244.88</v>
      </c>
      <c r="G12" s="209">
        <v>228.74</v>
      </c>
      <c r="H12" s="74">
        <f t="shared" ref="H12:H18" si="11">G12/F12-1</f>
        <v>-6.5909833387781669E-2</v>
      </c>
      <c r="I12" s="208">
        <v>160.44999999999999</v>
      </c>
      <c r="J12" s="209">
        <v>127.25</v>
      </c>
      <c r="K12" s="209">
        <v>149.52000000000001</v>
      </c>
      <c r="L12" s="209">
        <v>244.88</v>
      </c>
      <c r="M12" s="209">
        <v>228.74</v>
      </c>
      <c r="N12" s="74">
        <f t="shared" si="0"/>
        <v>-6.5909833387781669E-2</v>
      </c>
      <c r="P12" s="19" t="s">
        <v>47</v>
      </c>
      <c r="Q12" s="208">
        <v>31.82</v>
      </c>
      <c r="R12" s="209">
        <v>46.18</v>
      </c>
      <c r="S12" s="209">
        <v>100.71</v>
      </c>
      <c r="T12" s="209">
        <v>164.19</v>
      </c>
      <c r="U12" s="209">
        <v>176.91</v>
      </c>
      <c r="V12" s="74">
        <f t="shared" si="1"/>
        <v>7.7471222364333903E-2</v>
      </c>
      <c r="W12" s="208">
        <v>31.82</v>
      </c>
      <c r="X12" s="209">
        <v>46.18</v>
      </c>
      <c r="Y12" s="209">
        <v>100.71</v>
      </c>
      <c r="Z12" s="209">
        <v>164.19</v>
      </c>
      <c r="AA12" s="209">
        <v>176.91</v>
      </c>
      <c r="AB12" s="74">
        <f t="shared" si="2"/>
        <v>7.7471222364333903E-2</v>
      </c>
      <c r="AD12" s="19" t="s">
        <v>47</v>
      </c>
      <c r="AE12" s="210">
        <v>1204548.25</v>
      </c>
      <c r="AF12" s="52">
        <v>2150164.62</v>
      </c>
      <c r="AG12" s="52">
        <v>5154413.03</v>
      </c>
      <c r="AH12" s="52">
        <v>7629730.4900000002</v>
      </c>
      <c r="AI12" s="52">
        <v>9268511.25</v>
      </c>
      <c r="AJ12" s="74">
        <f t="shared" si="3"/>
        <v>0.21478881359543278</v>
      </c>
      <c r="AK12" s="52">
        <f t="shared" si="4"/>
        <v>1638780.7599999998</v>
      </c>
      <c r="AL12" s="98">
        <f t="shared" si="5"/>
        <v>4.5562561799237331E-2</v>
      </c>
      <c r="AM12" s="211">
        <v>1204548.25</v>
      </c>
      <c r="AN12" s="212">
        <v>2150164.62</v>
      </c>
      <c r="AO12" s="212">
        <v>5154413.03</v>
      </c>
      <c r="AP12" s="212">
        <v>7629730.4900000002</v>
      </c>
      <c r="AQ12" s="212">
        <v>9268511.25</v>
      </c>
      <c r="AR12" s="74">
        <f t="shared" si="6"/>
        <v>0.21478881359543278</v>
      </c>
      <c r="AS12" s="52">
        <f t="shared" si="7"/>
        <v>1638780.7599999998</v>
      </c>
      <c r="AT12" s="74">
        <f t="shared" si="8"/>
        <v>6.694595255939312</v>
      </c>
      <c r="AU12" s="52">
        <f t="shared" si="9"/>
        <v>8063963</v>
      </c>
      <c r="AV12" s="98">
        <f t="shared" si="10"/>
        <v>1.518752059974578E-2</v>
      </c>
    </row>
    <row r="13" spans="2:48" x14ac:dyDescent="0.25">
      <c r="B13" s="19" t="s">
        <v>48</v>
      </c>
      <c r="C13" s="208">
        <v>37.630000000000003</v>
      </c>
      <c r="D13" s="209">
        <v>56.019999999999996</v>
      </c>
      <c r="E13" s="209">
        <v>66.25</v>
      </c>
      <c r="F13" s="209">
        <v>76.650000000000006</v>
      </c>
      <c r="G13" s="209">
        <v>85.99</v>
      </c>
      <c r="H13" s="74">
        <f t="shared" si="11"/>
        <v>0.12185257664709703</v>
      </c>
      <c r="I13" s="208">
        <v>37.630000000000003</v>
      </c>
      <c r="J13" s="209">
        <v>56.02</v>
      </c>
      <c r="K13" s="209">
        <v>66.25</v>
      </c>
      <c r="L13" s="209">
        <v>76.650000000000006</v>
      </c>
      <c r="M13" s="209">
        <v>85.99</v>
      </c>
      <c r="N13" s="74">
        <f t="shared" si="0"/>
        <v>0.12185257664709703</v>
      </c>
      <c r="P13" s="19" t="s">
        <v>48</v>
      </c>
      <c r="Q13" s="208">
        <v>7.79</v>
      </c>
      <c r="R13" s="209">
        <v>30.57</v>
      </c>
      <c r="S13" s="209">
        <v>57.86999999999999</v>
      </c>
      <c r="T13" s="209">
        <v>67.03</v>
      </c>
      <c r="U13" s="209">
        <v>74.489999999999995</v>
      </c>
      <c r="V13" s="74">
        <f t="shared" si="1"/>
        <v>0.1112934506937191</v>
      </c>
      <c r="W13" s="208">
        <v>7.79</v>
      </c>
      <c r="X13" s="209">
        <v>30.57</v>
      </c>
      <c r="Y13" s="209">
        <v>57.87</v>
      </c>
      <c r="Z13" s="209">
        <v>67.03</v>
      </c>
      <c r="AA13" s="209">
        <v>74.489999999999995</v>
      </c>
      <c r="AB13" s="74">
        <f t="shared" si="2"/>
        <v>0.1112934506937191</v>
      </c>
      <c r="AD13" s="19" t="s">
        <v>48</v>
      </c>
      <c r="AE13" s="210">
        <v>747311.27</v>
      </c>
      <c r="AF13" s="52">
        <v>8362651.5199999996</v>
      </c>
      <c r="AG13" s="52">
        <v>16682580.9</v>
      </c>
      <c r="AH13" s="52">
        <v>20004250.93</v>
      </c>
      <c r="AI13" s="52">
        <v>22203708.059999999</v>
      </c>
      <c r="AJ13" s="74">
        <f t="shared" si="3"/>
        <v>0.10994948712133557</v>
      </c>
      <c r="AK13" s="52">
        <f t="shared" si="4"/>
        <v>2199457.129999999</v>
      </c>
      <c r="AL13" s="98">
        <f t="shared" si="5"/>
        <v>0.10914998033324651</v>
      </c>
      <c r="AM13" s="211">
        <v>747311.27</v>
      </c>
      <c r="AN13" s="212">
        <v>8362651.5199999996</v>
      </c>
      <c r="AO13" s="212">
        <v>16682580.9</v>
      </c>
      <c r="AP13" s="212">
        <v>20004250.93</v>
      </c>
      <c r="AQ13" s="212">
        <v>22203708.059999999</v>
      </c>
      <c r="AR13" s="74">
        <f t="shared" si="6"/>
        <v>0.10994948712133557</v>
      </c>
      <c r="AS13" s="52">
        <f t="shared" si="7"/>
        <v>2199457.129999999</v>
      </c>
      <c r="AT13" s="74">
        <f t="shared" si="8"/>
        <v>28.71145886773526</v>
      </c>
      <c r="AU13" s="52">
        <f t="shared" si="9"/>
        <v>21456396.789999999</v>
      </c>
      <c r="AV13" s="98">
        <f t="shared" si="10"/>
        <v>3.6383326777748838E-2</v>
      </c>
    </row>
    <row r="14" spans="2:48" x14ac:dyDescent="0.25">
      <c r="B14" s="19" t="s">
        <v>49</v>
      </c>
      <c r="C14" s="208">
        <v>82.080000000000013</v>
      </c>
      <c r="D14" s="209">
        <v>90.78</v>
      </c>
      <c r="E14" s="209">
        <v>104.66</v>
      </c>
      <c r="F14" s="209">
        <v>122.34</v>
      </c>
      <c r="G14" s="209">
        <v>123.07999999999998</v>
      </c>
      <c r="H14" s="74">
        <f t="shared" si="11"/>
        <v>6.0487166911882273E-3</v>
      </c>
      <c r="I14" s="208">
        <v>82.08</v>
      </c>
      <c r="J14" s="209">
        <v>90.78</v>
      </c>
      <c r="K14" s="209">
        <v>104.66</v>
      </c>
      <c r="L14" s="209">
        <v>122.34</v>
      </c>
      <c r="M14" s="209">
        <v>123.08</v>
      </c>
      <c r="N14" s="74">
        <f t="shared" si="0"/>
        <v>6.0487166911884493E-3</v>
      </c>
      <c r="P14" s="19" t="s">
        <v>49</v>
      </c>
      <c r="Q14" s="208">
        <v>25.34</v>
      </c>
      <c r="R14" s="209">
        <v>67.819999999999993</v>
      </c>
      <c r="S14" s="209">
        <v>89.79</v>
      </c>
      <c r="T14" s="209">
        <v>110.25000000000001</v>
      </c>
      <c r="U14" s="209">
        <v>108.94</v>
      </c>
      <c r="V14" s="74">
        <f t="shared" si="1"/>
        <v>-1.1882086167800621E-2</v>
      </c>
      <c r="W14" s="208">
        <v>25.34</v>
      </c>
      <c r="X14" s="209">
        <v>67.819999999999993</v>
      </c>
      <c r="Y14" s="209">
        <v>89.79</v>
      </c>
      <c r="Z14" s="209">
        <v>110.25</v>
      </c>
      <c r="AA14" s="209">
        <v>108.94</v>
      </c>
      <c r="AB14" s="74">
        <f t="shared" si="2"/>
        <v>-1.188208616780051E-2</v>
      </c>
      <c r="AD14" s="19" t="s">
        <v>49</v>
      </c>
      <c r="AE14" s="210">
        <v>186155.69</v>
      </c>
      <c r="AF14" s="52">
        <v>664353.46</v>
      </c>
      <c r="AG14" s="52">
        <v>943653.78</v>
      </c>
      <c r="AH14" s="52">
        <v>1175669.8799999999</v>
      </c>
      <c r="AI14" s="52">
        <v>1161773.55</v>
      </c>
      <c r="AJ14" s="74">
        <f t="shared" si="3"/>
        <v>-1.1819925164706868E-2</v>
      </c>
      <c r="AK14" s="52">
        <f t="shared" si="4"/>
        <v>-13896.329999999842</v>
      </c>
      <c r="AL14" s="98">
        <f t="shared" si="5"/>
        <v>5.7110983350852976E-3</v>
      </c>
      <c r="AM14" s="211">
        <v>186155.69</v>
      </c>
      <c r="AN14" s="212">
        <v>664353.46</v>
      </c>
      <c r="AO14" s="212">
        <v>943653.78</v>
      </c>
      <c r="AP14" s="212">
        <v>1175669.8799999999</v>
      </c>
      <c r="AQ14" s="212">
        <v>1161773.55</v>
      </c>
      <c r="AR14" s="74">
        <f t="shared" si="6"/>
        <v>-1.1819925164706868E-2</v>
      </c>
      <c r="AS14" s="52">
        <f t="shared" si="7"/>
        <v>-13896.329999999842</v>
      </c>
      <c r="AT14" s="74">
        <f t="shared" si="8"/>
        <v>5.2408704778242345</v>
      </c>
      <c r="AU14" s="52">
        <f t="shared" si="9"/>
        <v>975617.8600000001</v>
      </c>
      <c r="AV14" s="98">
        <f t="shared" si="10"/>
        <v>1.9036994450284325E-3</v>
      </c>
    </row>
    <row r="15" spans="2:48" x14ac:dyDescent="0.25">
      <c r="B15" s="19" t="s">
        <v>50</v>
      </c>
      <c r="C15" s="208">
        <v>66.31</v>
      </c>
      <c r="D15" s="209">
        <v>120.00999999999999</v>
      </c>
      <c r="E15" s="209">
        <v>137.74</v>
      </c>
      <c r="F15" s="209">
        <v>156.54</v>
      </c>
      <c r="G15" s="209">
        <v>221.06</v>
      </c>
      <c r="H15" s="74">
        <f t="shared" si="11"/>
        <v>0.41216302542481165</v>
      </c>
      <c r="I15" s="208">
        <v>66.31</v>
      </c>
      <c r="J15" s="209">
        <v>120.01</v>
      </c>
      <c r="K15" s="209">
        <v>137.74</v>
      </c>
      <c r="L15" s="209">
        <v>156.54</v>
      </c>
      <c r="M15" s="209">
        <v>221.06</v>
      </c>
      <c r="N15" s="74">
        <f t="shared" si="0"/>
        <v>0.41216302542481165</v>
      </c>
      <c r="P15" s="19" t="s">
        <v>50</v>
      </c>
      <c r="Q15" s="208">
        <v>13.73</v>
      </c>
      <c r="R15" s="209">
        <v>86.23</v>
      </c>
      <c r="S15" s="209">
        <v>110.6</v>
      </c>
      <c r="T15" s="209">
        <v>138.41999999999999</v>
      </c>
      <c r="U15" s="209">
        <v>190.38</v>
      </c>
      <c r="V15" s="74">
        <f t="shared" si="1"/>
        <v>0.37537928045080204</v>
      </c>
      <c r="W15" s="208">
        <v>13.73</v>
      </c>
      <c r="X15" s="209">
        <v>86.23</v>
      </c>
      <c r="Y15" s="209">
        <v>110.6</v>
      </c>
      <c r="Z15" s="209">
        <v>138.41999999999999</v>
      </c>
      <c r="AA15" s="209">
        <v>190.38</v>
      </c>
      <c r="AB15" s="74">
        <f t="shared" si="2"/>
        <v>0.37537928045080204</v>
      </c>
      <c r="AD15" s="19" t="s">
        <v>50</v>
      </c>
      <c r="AE15" s="210">
        <v>285522.39</v>
      </c>
      <c r="AF15" s="52">
        <v>4116745.18</v>
      </c>
      <c r="AG15" s="52">
        <v>6119826.8399999999</v>
      </c>
      <c r="AH15" s="52">
        <v>7672300.4100000001</v>
      </c>
      <c r="AI15" s="52">
        <v>10687868.289999999</v>
      </c>
      <c r="AJ15" s="74">
        <f t="shared" si="3"/>
        <v>0.39304611639939679</v>
      </c>
      <c r="AK15" s="52">
        <f t="shared" si="4"/>
        <v>3015567.879999999</v>
      </c>
      <c r="AL15" s="98">
        <f t="shared" si="5"/>
        <v>5.2539900565501715E-2</v>
      </c>
      <c r="AM15" s="211">
        <v>285522.39</v>
      </c>
      <c r="AN15" s="212">
        <v>4116745.18</v>
      </c>
      <c r="AO15" s="212">
        <v>6119826.8399999999</v>
      </c>
      <c r="AP15" s="212">
        <v>7672300.4100000001</v>
      </c>
      <c r="AQ15" s="212">
        <v>10687868.289999999</v>
      </c>
      <c r="AR15" s="74">
        <f t="shared" si="6"/>
        <v>0.39304611639939679</v>
      </c>
      <c r="AS15" s="52">
        <f t="shared" si="7"/>
        <v>3015567.879999999</v>
      </c>
      <c r="AT15" s="74">
        <f t="shared" si="8"/>
        <v>36.432680113107764</v>
      </c>
      <c r="AU15" s="52">
        <f t="shared" si="9"/>
        <v>10402345.899999999</v>
      </c>
      <c r="AV15" s="98">
        <f t="shared" si="10"/>
        <v>1.7513300188500572E-2</v>
      </c>
    </row>
    <row r="16" spans="2:48" x14ac:dyDescent="0.25">
      <c r="B16" s="19" t="s">
        <v>51</v>
      </c>
      <c r="C16" s="208">
        <v>59.19</v>
      </c>
      <c r="D16" s="209">
        <v>77.3</v>
      </c>
      <c r="E16" s="209">
        <v>86.57</v>
      </c>
      <c r="F16" s="209">
        <v>95.9</v>
      </c>
      <c r="G16" s="209">
        <v>111.62</v>
      </c>
      <c r="H16" s="74">
        <f t="shared" si="11"/>
        <v>0.16392075078206458</v>
      </c>
      <c r="I16" s="208">
        <v>59.19</v>
      </c>
      <c r="J16" s="209">
        <v>77.3</v>
      </c>
      <c r="K16" s="209">
        <v>86.57</v>
      </c>
      <c r="L16" s="209">
        <v>95.9</v>
      </c>
      <c r="M16" s="209">
        <v>111.62</v>
      </c>
      <c r="N16" s="74">
        <f t="shared" si="0"/>
        <v>0.16392075078206458</v>
      </c>
      <c r="P16" s="19" t="s">
        <v>51</v>
      </c>
      <c r="Q16" s="208">
        <v>15.74</v>
      </c>
      <c r="R16" s="209">
        <v>55.36999999999999</v>
      </c>
      <c r="S16" s="209">
        <v>69.73</v>
      </c>
      <c r="T16" s="209">
        <v>83.62</v>
      </c>
      <c r="U16" s="209">
        <v>89.42</v>
      </c>
      <c r="V16" s="74">
        <f t="shared" si="1"/>
        <v>6.9361396795025065E-2</v>
      </c>
      <c r="W16" s="208">
        <v>15.74</v>
      </c>
      <c r="X16" s="209">
        <v>55.37</v>
      </c>
      <c r="Y16" s="209">
        <v>69.73</v>
      </c>
      <c r="Z16" s="209">
        <v>83.62</v>
      </c>
      <c r="AA16" s="209">
        <v>89.42</v>
      </c>
      <c r="AB16" s="74">
        <f t="shared" si="2"/>
        <v>6.9361396795025065E-2</v>
      </c>
      <c r="AD16" s="19" t="s">
        <v>51</v>
      </c>
      <c r="AE16" s="210">
        <v>442587.87</v>
      </c>
      <c r="AF16" s="52">
        <v>2251898.52</v>
      </c>
      <c r="AG16" s="52">
        <v>3292257.81</v>
      </c>
      <c r="AH16" s="52">
        <v>3810782.68</v>
      </c>
      <c r="AI16" s="52">
        <v>3903097.96</v>
      </c>
      <c r="AJ16" s="74">
        <f t="shared" si="3"/>
        <v>2.4224755844644452E-2</v>
      </c>
      <c r="AK16" s="52">
        <f t="shared" si="4"/>
        <v>92315.279999999795</v>
      </c>
      <c r="AL16" s="98">
        <f t="shared" si="5"/>
        <v>1.9187023375623259E-2</v>
      </c>
      <c r="AM16" s="211">
        <v>442587.87</v>
      </c>
      <c r="AN16" s="212">
        <v>2251898.52</v>
      </c>
      <c r="AO16" s="212">
        <v>3292257.81</v>
      </c>
      <c r="AP16" s="212">
        <v>3810782.68</v>
      </c>
      <c r="AQ16" s="212">
        <v>3903097.96</v>
      </c>
      <c r="AR16" s="74">
        <f t="shared" si="6"/>
        <v>2.4224755844644452E-2</v>
      </c>
      <c r="AS16" s="52">
        <f t="shared" si="7"/>
        <v>92315.279999999795</v>
      </c>
      <c r="AT16" s="74">
        <f t="shared" si="8"/>
        <v>7.8188091553435477</v>
      </c>
      <c r="AU16" s="52">
        <f t="shared" si="9"/>
        <v>3460510.09</v>
      </c>
      <c r="AV16" s="98">
        <f t="shared" si="10"/>
        <v>6.3956744585410875E-3</v>
      </c>
    </row>
    <row r="17" spans="2:48" x14ac:dyDescent="0.25">
      <c r="B17" s="19" t="s">
        <v>52</v>
      </c>
      <c r="C17" s="208">
        <v>92.39</v>
      </c>
      <c r="D17" s="209">
        <v>109.46</v>
      </c>
      <c r="E17" s="209">
        <v>122.19</v>
      </c>
      <c r="F17" s="209">
        <v>140.36000000000001</v>
      </c>
      <c r="G17" s="209">
        <v>122.53000000000002</v>
      </c>
      <c r="H17" s="74">
        <f t="shared" si="11"/>
        <v>-0.12703049301795377</v>
      </c>
      <c r="I17" s="208">
        <v>92.39</v>
      </c>
      <c r="J17" s="209">
        <v>109.46</v>
      </c>
      <c r="K17" s="209">
        <v>122.19</v>
      </c>
      <c r="L17" s="209">
        <v>140.36000000000001</v>
      </c>
      <c r="M17" s="209">
        <v>122.53</v>
      </c>
      <c r="N17" s="74">
        <f t="shared" si="0"/>
        <v>-0.12703049301795388</v>
      </c>
      <c r="P17" s="19" t="s">
        <v>52</v>
      </c>
      <c r="Q17" s="208">
        <v>22.36</v>
      </c>
      <c r="R17" s="209">
        <v>66.27</v>
      </c>
      <c r="S17" s="209">
        <v>109.73</v>
      </c>
      <c r="T17" s="209">
        <v>128.38999999999999</v>
      </c>
      <c r="U17" s="209">
        <v>109.37999999999998</v>
      </c>
      <c r="V17" s="74">
        <f t="shared" si="1"/>
        <v>-0.14806449100397234</v>
      </c>
      <c r="W17" s="208">
        <v>22.36</v>
      </c>
      <c r="X17" s="209">
        <v>66.27</v>
      </c>
      <c r="Y17" s="209">
        <v>109.73</v>
      </c>
      <c r="Z17" s="209">
        <v>128.38999999999999</v>
      </c>
      <c r="AA17" s="209">
        <v>109.38</v>
      </c>
      <c r="AB17" s="74">
        <f t="shared" si="2"/>
        <v>-0.14806449100397223</v>
      </c>
      <c r="AD17" s="19" t="s">
        <v>52</v>
      </c>
      <c r="AE17" s="210">
        <v>1038902.95</v>
      </c>
      <c r="AF17" s="52">
        <v>5589738.9500000002</v>
      </c>
      <c r="AG17" s="52">
        <v>9259544.6799999997</v>
      </c>
      <c r="AH17" s="52">
        <v>10833925.029999999</v>
      </c>
      <c r="AI17" s="52">
        <v>9293845.9399999995</v>
      </c>
      <c r="AJ17" s="74">
        <f t="shared" si="3"/>
        <v>-0.14215338261390942</v>
      </c>
      <c r="AK17" s="52">
        <f t="shared" si="4"/>
        <v>-1540079.0899999999</v>
      </c>
      <c r="AL17" s="98">
        <f t="shared" si="5"/>
        <v>4.5687103200510323E-2</v>
      </c>
      <c r="AM17" s="211">
        <v>1038902.95</v>
      </c>
      <c r="AN17" s="212">
        <v>5589738.9500000002</v>
      </c>
      <c r="AO17" s="212">
        <v>9259544.6799999997</v>
      </c>
      <c r="AP17" s="212">
        <v>10833925.029999999</v>
      </c>
      <c r="AQ17" s="212">
        <v>9293845.9399999995</v>
      </c>
      <c r="AR17" s="74">
        <f t="shared" si="6"/>
        <v>-0.14215338261390942</v>
      </c>
      <c r="AS17" s="52">
        <f t="shared" si="7"/>
        <v>-1540079.0899999999</v>
      </c>
      <c r="AT17" s="74">
        <f t="shared" si="8"/>
        <v>7.9458268840222281</v>
      </c>
      <c r="AU17" s="52">
        <f t="shared" si="9"/>
        <v>8254942.9899999993</v>
      </c>
      <c r="AV17" s="98">
        <f t="shared" si="10"/>
        <v>1.522903440017011E-2</v>
      </c>
    </row>
    <row r="18" spans="2:48" x14ac:dyDescent="0.25">
      <c r="B18" s="23" t="s">
        <v>53</v>
      </c>
      <c r="C18" s="208">
        <v>87.46</v>
      </c>
      <c r="D18" s="209">
        <v>69.650000000000006</v>
      </c>
      <c r="E18" s="209">
        <v>83.16</v>
      </c>
      <c r="F18" s="209">
        <v>90.53</v>
      </c>
      <c r="G18" s="209">
        <v>82.26</v>
      </c>
      <c r="H18" s="74">
        <f t="shared" si="11"/>
        <v>-9.1350933392245648E-2</v>
      </c>
      <c r="I18" s="208">
        <v>87.46</v>
      </c>
      <c r="J18" s="209">
        <v>69.650000000000006</v>
      </c>
      <c r="K18" s="209">
        <v>83.16</v>
      </c>
      <c r="L18" s="209">
        <v>90.53</v>
      </c>
      <c r="M18" s="209">
        <v>82.26</v>
      </c>
      <c r="N18" s="74">
        <f t="shared" si="0"/>
        <v>-9.1350933392245648E-2</v>
      </c>
      <c r="P18" s="23" t="s">
        <v>53</v>
      </c>
      <c r="Q18" s="208">
        <v>10.130000000000001</v>
      </c>
      <c r="R18" s="209">
        <v>36.729999999999997</v>
      </c>
      <c r="S18" s="209">
        <v>72.319999999999993</v>
      </c>
      <c r="T18" s="209">
        <v>79.900000000000006</v>
      </c>
      <c r="U18" s="209">
        <v>69.48</v>
      </c>
      <c r="V18" s="74">
        <f t="shared" si="1"/>
        <v>-0.13041301627033797</v>
      </c>
      <c r="W18" s="208">
        <v>10.130000000000001</v>
      </c>
      <c r="X18" s="209">
        <v>36.729999999999997</v>
      </c>
      <c r="Y18" s="209">
        <v>72.319999999999993</v>
      </c>
      <c r="Z18" s="209">
        <v>79.900000000000006</v>
      </c>
      <c r="AA18" s="209">
        <v>69.48</v>
      </c>
      <c r="AB18" s="74">
        <f t="shared" si="2"/>
        <v>-0.13041301627033797</v>
      </c>
      <c r="AD18" s="23" t="s">
        <v>53</v>
      </c>
      <c r="AE18" s="210">
        <v>359204.29</v>
      </c>
      <c r="AF18" s="52">
        <v>1647597.89</v>
      </c>
      <c r="AG18" s="52">
        <v>2748555.45</v>
      </c>
      <c r="AH18" s="52">
        <v>3088877.12</v>
      </c>
      <c r="AI18" s="52">
        <v>2750398.09</v>
      </c>
      <c r="AJ18" s="74">
        <f t="shared" si="3"/>
        <v>-0.10957995959386047</v>
      </c>
      <c r="AK18" s="52">
        <f t="shared" si="4"/>
        <v>-338479.03000000026</v>
      </c>
      <c r="AL18" s="98">
        <f t="shared" si="5"/>
        <v>1.3520529842171721E-2</v>
      </c>
      <c r="AM18" s="211">
        <v>359204.29</v>
      </c>
      <c r="AN18" s="212">
        <v>1647597.89</v>
      </c>
      <c r="AO18" s="212">
        <v>2748555.45</v>
      </c>
      <c r="AP18" s="212">
        <v>3088877.12</v>
      </c>
      <c r="AQ18" s="212">
        <v>2750398.09</v>
      </c>
      <c r="AR18" s="74">
        <f t="shared" si="6"/>
        <v>-0.10957995959386047</v>
      </c>
      <c r="AS18" s="52">
        <f t="shared" si="7"/>
        <v>-338479.03000000026</v>
      </c>
      <c r="AT18" s="74">
        <f t="shared" si="8"/>
        <v>6.6569188246610302</v>
      </c>
      <c r="AU18" s="52">
        <f t="shared" si="9"/>
        <v>2391193.7999999998</v>
      </c>
      <c r="AV18" s="98">
        <f t="shared" si="10"/>
        <v>4.5068432807239076E-3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13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62" t="s">
        <v>163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P21" s="262" t="s">
        <v>164</v>
      </c>
      <c r="Q21" s="262"/>
      <c r="R21" s="262"/>
      <c r="S21" s="262"/>
      <c r="T21" s="262"/>
      <c r="U21" s="262"/>
      <c r="V21" s="262"/>
      <c r="W21" s="262"/>
      <c r="X21" s="214"/>
      <c r="Y21" s="214"/>
      <c r="Z21" s="214"/>
      <c r="AA21" s="214"/>
      <c r="AB21" s="214"/>
      <c r="AD21" s="300" t="s">
        <v>165</v>
      </c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</row>
    <row r="22" spans="2:48" ht="24" customHeight="1" x14ac:dyDescent="0.25">
      <c r="B22" s="262" t="s">
        <v>166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P22" s="301" t="s">
        <v>167</v>
      </c>
      <c r="Q22" s="301"/>
      <c r="R22" s="301"/>
      <c r="S22" s="301"/>
      <c r="T22" s="301"/>
      <c r="U22" s="301"/>
      <c r="V22" s="301"/>
      <c r="W22" s="301"/>
      <c r="X22" s="215"/>
      <c r="Y22" s="215"/>
      <c r="Z22" s="215"/>
      <c r="AA22" s="215"/>
      <c r="AB22" s="215"/>
      <c r="AQ22" s="52">
        <f>AQ11/M11</f>
        <v>10894.942120828053</v>
      </c>
    </row>
    <row r="23" spans="2:48" x14ac:dyDescent="0.25"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</row>
    <row r="27" spans="2:48" ht="50.25" customHeight="1" thickBot="1" x14ac:dyDescent="0.3">
      <c r="B27" s="264" t="s">
        <v>168</v>
      </c>
      <c r="C27" s="264"/>
      <c r="D27" s="264"/>
      <c r="E27" s="264"/>
      <c r="F27" s="264"/>
      <c r="G27" s="264"/>
      <c r="H27" s="264"/>
      <c r="I27" s="140"/>
      <c r="P27" s="264" t="s">
        <v>169</v>
      </c>
      <c r="Q27" s="264"/>
      <c r="R27" s="264"/>
      <c r="S27" s="264"/>
      <c r="T27" s="264"/>
      <c r="U27" s="264"/>
      <c r="V27" s="264"/>
      <c r="W27" s="264"/>
      <c r="AE27" s="264" t="s">
        <v>170</v>
      </c>
      <c r="AF27" s="264"/>
      <c r="AG27" s="264"/>
      <c r="AH27" s="264"/>
      <c r="AI27" s="264"/>
      <c r="AJ27" s="264"/>
      <c r="AK27" s="264"/>
      <c r="AL27" s="140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1">
        <v>2020</v>
      </c>
      <c r="D29" s="181">
        <v>2021</v>
      </c>
      <c r="E29" s="181">
        <v>2022</v>
      </c>
      <c r="F29" s="181">
        <v>2023</v>
      </c>
      <c r="G29" s="181">
        <v>2024</v>
      </c>
      <c r="H29" s="14" t="str">
        <f>CONCATENATE("var. ",RIGHT(G29,2),"/",RIGHT(F29,2))</f>
        <v>var. 24/23</v>
      </c>
      <c r="I29" s="198" t="str">
        <f>CONCATENATE("dif. ",RIGHT(G29,2),"/",RIGHT(F29,2))</f>
        <v>dif. 24/23</v>
      </c>
      <c r="P29" s="85"/>
      <c r="Q29" s="181">
        <v>2020</v>
      </c>
      <c r="R29" s="181">
        <v>2021</v>
      </c>
      <c r="S29" s="181">
        <v>2022</v>
      </c>
      <c r="T29" s="181">
        <v>2023</v>
      </c>
      <c r="U29" s="181">
        <v>2024</v>
      </c>
      <c r="V29" s="14" t="str">
        <f>CONCATENATE("var. ",RIGHT(U29,2),"/",RIGHT(T29,2))</f>
        <v>var. 24/23</v>
      </c>
      <c r="W29" s="198" t="str">
        <f>CONCATENATE("dif. ",RIGHT(U29,2),"/",RIGHT(T29,2))</f>
        <v>dif. 24/23</v>
      </c>
      <c r="AE29" s="85"/>
      <c r="AF29" s="181">
        <v>2020</v>
      </c>
      <c r="AG29" s="181">
        <v>2021</v>
      </c>
      <c r="AH29" s="181">
        <v>2022</v>
      </c>
      <c r="AI29" s="181">
        <v>2023</v>
      </c>
      <c r="AJ29" s="181">
        <v>2024</v>
      </c>
      <c r="AK29" s="14" t="str">
        <f>CONCATENATE("var. ",RIGHT(AJ29,2),"/",RIGHT(AI29,2))</f>
        <v>var. 24/23</v>
      </c>
      <c r="AL29" s="198" t="str">
        <f>CONCATENATE("dif. ",RIGHT(AJ29,2),"/",RIGHT(AI29,2))</f>
        <v>dif. 24/23</v>
      </c>
    </row>
    <row r="30" spans="2:48" ht="15.75" x14ac:dyDescent="0.25">
      <c r="B30" s="200" t="s">
        <v>43</v>
      </c>
      <c r="C30" s="201">
        <v>95.05</v>
      </c>
      <c r="D30" s="201">
        <v>99.07</v>
      </c>
      <c r="E30" s="201">
        <v>105.63</v>
      </c>
      <c r="F30" s="201">
        <v>113.88</v>
      </c>
      <c r="G30" s="201">
        <v>125.25</v>
      </c>
      <c r="H30" s="130">
        <f>G30/F30-1</f>
        <v>9.984193888303472E-2</v>
      </c>
      <c r="I30" s="201">
        <f>G30-F30</f>
        <v>11.370000000000005</v>
      </c>
      <c r="P30" s="200" t="s">
        <v>43</v>
      </c>
      <c r="Q30" s="201">
        <v>47.83</v>
      </c>
      <c r="R30" s="201">
        <v>53</v>
      </c>
      <c r="S30" s="201">
        <v>80.58</v>
      </c>
      <c r="T30" s="201">
        <v>93.24</v>
      </c>
      <c r="U30" s="201">
        <v>104.71</v>
      </c>
      <c r="V30" s="130">
        <f>U30/T30-1</f>
        <v>0.12301587301587302</v>
      </c>
      <c r="W30" s="201">
        <f>U30-T30</f>
        <v>11.469999999999999</v>
      </c>
      <c r="AE30" s="200" t="s">
        <v>43</v>
      </c>
      <c r="AF30" s="206">
        <v>477122731.20999998</v>
      </c>
      <c r="AG30" s="206">
        <v>651901800.17999995</v>
      </c>
      <c r="AH30" s="206">
        <v>1528879517.8</v>
      </c>
      <c r="AI30" s="206">
        <v>1797799676.5999999</v>
      </c>
      <c r="AJ30" s="206">
        <v>2045218052.5</v>
      </c>
      <c r="AK30" s="130">
        <f>AJ30/AI30-1</f>
        <v>0.13762288375082909</v>
      </c>
      <c r="AL30" s="129">
        <f>AJ30-AI30</f>
        <v>247418375.9000001</v>
      </c>
    </row>
    <row r="31" spans="2:48" ht="15.75" customHeight="1" x14ac:dyDescent="0.25">
      <c r="B31" s="15" t="s">
        <v>44</v>
      </c>
      <c r="C31" s="208">
        <v>119.42</v>
      </c>
      <c r="D31" s="208">
        <v>126.49</v>
      </c>
      <c r="E31" s="208">
        <v>131.02000000000001</v>
      </c>
      <c r="F31" s="208">
        <v>139.02000000000001</v>
      </c>
      <c r="G31" s="208">
        <v>151.54</v>
      </c>
      <c r="H31" s="74">
        <f t="shared" ref="H31:H35" si="12">G31/F31-1</f>
        <v>9.0058984318802882E-2</v>
      </c>
      <c r="I31" s="209">
        <f t="shared" ref="I31:I40" si="13">G31-F31</f>
        <v>12.519999999999982</v>
      </c>
      <c r="P31" s="15" t="s">
        <v>44</v>
      </c>
      <c r="Q31" s="208">
        <v>61.17</v>
      </c>
      <c r="R31" s="209">
        <v>72.88</v>
      </c>
      <c r="S31" s="209">
        <v>107.72</v>
      </c>
      <c r="T31" s="209">
        <v>119.35</v>
      </c>
      <c r="U31" s="209">
        <v>131.18</v>
      </c>
      <c r="V31" s="74">
        <f t="shared" ref="V31:V40" si="14">U31/T31-1</f>
        <v>9.9120234604105573E-2</v>
      </c>
      <c r="W31" s="209">
        <f t="shared" ref="W31:W40" si="15">U31-T31</f>
        <v>11.830000000000013</v>
      </c>
      <c r="AE31" s="15" t="s">
        <v>44</v>
      </c>
      <c r="AF31" s="211">
        <v>217815325.03999999</v>
      </c>
      <c r="AG31" s="212">
        <v>333738906.93000001</v>
      </c>
      <c r="AH31" s="212">
        <v>743382276.49000001</v>
      </c>
      <c r="AI31" s="212">
        <v>857710368.34000003</v>
      </c>
      <c r="AJ31" s="212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08">
        <v>89.5</v>
      </c>
      <c r="D32" s="208">
        <v>85.87</v>
      </c>
      <c r="E32" s="208">
        <v>93.47</v>
      </c>
      <c r="F32" s="208">
        <v>101.28999999999999</v>
      </c>
      <c r="G32" s="208">
        <v>115.79999999999998</v>
      </c>
      <c r="H32" s="74">
        <f t="shared" si="12"/>
        <v>0.14325204857340301</v>
      </c>
      <c r="I32" s="209">
        <f t="shared" si="13"/>
        <v>14.509999999999991</v>
      </c>
      <c r="P32" s="19" t="s">
        <v>45</v>
      </c>
      <c r="Q32" s="208">
        <v>44.55</v>
      </c>
      <c r="R32" s="209">
        <v>43.14</v>
      </c>
      <c r="S32" s="209">
        <v>71.23</v>
      </c>
      <c r="T32" s="209">
        <v>83.79</v>
      </c>
      <c r="U32" s="209">
        <v>97.120000000000019</v>
      </c>
      <c r="V32" s="74">
        <f t="shared" si="14"/>
        <v>0.15908819668218177</v>
      </c>
      <c r="W32" s="209">
        <f t="shared" si="15"/>
        <v>13.330000000000013</v>
      </c>
      <c r="AE32" s="19" t="s">
        <v>45</v>
      </c>
      <c r="AF32" s="211">
        <v>122348722.31</v>
      </c>
      <c r="AG32" s="212">
        <v>137154616.22</v>
      </c>
      <c r="AH32" s="212">
        <v>381071528.48000002</v>
      </c>
      <c r="AI32" s="212">
        <v>437636228.67000002</v>
      </c>
      <c r="AJ32" s="212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08">
        <v>70.819999999999993</v>
      </c>
      <c r="D33" s="208">
        <v>66.41</v>
      </c>
      <c r="E33" s="208">
        <v>77.45</v>
      </c>
      <c r="F33" s="208">
        <v>80.180000000000007</v>
      </c>
      <c r="G33" s="208">
        <v>89.86</v>
      </c>
      <c r="H33" s="74">
        <f t="shared" si="12"/>
        <v>0.12072836118732844</v>
      </c>
      <c r="I33" s="209">
        <f t="shared" si="13"/>
        <v>9.6799999999999926</v>
      </c>
      <c r="P33" s="19" t="s">
        <v>46</v>
      </c>
      <c r="Q33" s="208">
        <v>38.090000000000003</v>
      </c>
      <c r="R33" s="209">
        <v>36.92</v>
      </c>
      <c r="S33" s="209">
        <v>53.920000000000009</v>
      </c>
      <c r="T33" s="209">
        <v>54.70000000000001</v>
      </c>
      <c r="U33" s="209">
        <v>64.64</v>
      </c>
      <c r="V33" s="74">
        <f t="shared" si="14"/>
        <v>0.18171846435100525</v>
      </c>
      <c r="W33" s="209">
        <f t="shared" si="15"/>
        <v>9.9399999999999906</v>
      </c>
      <c r="AE33" s="19" t="s">
        <v>46</v>
      </c>
      <c r="AF33" s="211">
        <v>2812428.07</v>
      </c>
      <c r="AG33" s="212">
        <v>4381169.17</v>
      </c>
      <c r="AH33" s="212">
        <v>8179727.9699999997</v>
      </c>
      <c r="AI33" s="212">
        <v>8858381.8200000003</v>
      </c>
      <c r="AJ33" s="212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08">
        <v>135.87</v>
      </c>
      <c r="D34" s="208">
        <v>154.08000000000001</v>
      </c>
      <c r="E34" s="208">
        <v>185.51</v>
      </c>
      <c r="F34" s="208">
        <v>208.15999999999997</v>
      </c>
      <c r="G34" s="208">
        <v>202.39</v>
      </c>
      <c r="H34" s="74">
        <f t="shared" si="12"/>
        <v>-2.7719062259800031E-2</v>
      </c>
      <c r="I34" s="209">
        <f t="shared" si="13"/>
        <v>-5.7699999999999818</v>
      </c>
      <c r="P34" s="19" t="s">
        <v>47</v>
      </c>
      <c r="Q34" s="208">
        <v>44.86</v>
      </c>
      <c r="R34" s="209">
        <v>46.13</v>
      </c>
      <c r="S34" s="209">
        <v>94.79</v>
      </c>
      <c r="T34" s="209">
        <v>114.31</v>
      </c>
      <c r="U34" s="209">
        <v>127.83</v>
      </c>
      <c r="V34" s="74">
        <f t="shared" si="14"/>
        <v>0.11827486659084951</v>
      </c>
      <c r="W34" s="209">
        <f t="shared" si="15"/>
        <v>13.519999999999996</v>
      </c>
      <c r="AE34" s="19" t="s">
        <v>47</v>
      </c>
      <c r="AF34" s="211">
        <v>19929247.640000001</v>
      </c>
      <c r="AG34" s="212">
        <v>22694182.550000001</v>
      </c>
      <c r="AH34" s="212">
        <v>56687870.049999997</v>
      </c>
      <c r="AI34" s="212">
        <v>62672686.409999996</v>
      </c>
      <c r="AJ34" s="212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08">
        <v>53.52</v>
      </c>
      <c r="D35" s="208">
        <v>51.25</v>
      </c>
      <c r="E35" s="208">
        <v>59.12</v>
      </c>
      <c r="F35" s="208">
        <v>65.87</v>
      </c>
      <c r="G35" s="208">
        <v>74.569999999999993</v>
      </c>
      <c r="H35" s="74">
        <f t="shared" si="12"/>
        <v>0.13207833611659314</v>
      </c>
      <c r="I35" s="209">
        <f t="shared" si="13"/>
        <v>8.6999999999999886</v>
      </c>
      <c r="P35" s="19" t="s">
        <v>48</v>
      </c>
      <c r="Q35" s="208">
        <v>28.760000000000005</v>
      </c>
      <c r="R35" s="209">
        <v>28.24</v>
      </c>
      <c r="S35" s="209">
        <v>42.01</v>
      </c>
      <c r="T35" s="209">
        <v>51.99</v>
      </c>
      <c r="U35" s="209">
        <v>61.31</v>
      </c>
      <c r="V35" s="74">
        <f t="shared" si="14"/>
        <v>0.17926524331602223</v>
      </c>
      <c r="W35" s="209">
        <f t="shared" si="15"/>
        <v>9.32</v>
      </c>
      <c r="AE35" s="19" t="s">
        <v>48</v>
      </c>
      <c r="AF35" s="211">
        <v>46497100.399999999</v>
      </c>
      <c r="AG35" s="212">
        <v>54944687.289999999</v>
      </c>
      <c r="AH35" s="212">
        <v>136922674.63999999</v>
      </c>
      <c r="AI35" s="212">
        <v>177625996.66999999</v>
      </c>
      <c r="AJ35" s="212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08">
        <v>86.79</v>
      </c>
      <c r="D36" s="208">
        <v>84.44</v>
      </c>
      <c r="E36" s="208">
        <v>89.45</v>
      </c>
      <c r="F36" s="208">
        <v>98.5</v>
      </c>
      <c r="G36" s="208">
        <v>108.5</v>
      </c>
      <c r="H36" s="74">
        <f>G36/F36-1</f>
        <v>0.10152284263959399</v>
      </c>
      <c r="I36" s="209">
        <f t="shared" si="13"/>
        <v>10</v>
      </c>
      <c r="P36" s="19" t="s">
        <v>49</v>
      </c>
      <c r="Q36" s="208">
        <v>49.1</v>
      </c>
      <c r="R36" s="209">
        <v>45.63</v>
      </c>
      <c r="S36" s="209">
        <v>64.64</v>
      </c>
      <c r="T36" s="209">
        <v>73.62</v>
      </c>
      <c r="U36" s="209">
        <v>81.849999999999994</v>
      </c>
      <c r="V36" s="74">
        <f t="shared" si="14"/>
        <v>0.11179027438196121</v>
      </c>
      <c r="W36" s="209">
        <f t="shared" si="15"/>
        <v>8.2299999999999898</v>
      </c>
      <c r="AE36" s="19" t="s">
        <v>49</v>
      </c>
      <c r="AF36" s="211">
        <v>3114952.08</v>
      </c>
      <c r="AG36" s="212">
        <v>4498900.47</v>
      </c>
      <c r="AH36" s="212">
        <v>7864755.4299999997</v>
      </c>
      <c r="AI36" s="212">
        <v>9097368.0999999996</v>
      </c>
      <c r="AJ36" s="212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08">
        <v>106.13</v>
      </c>
      <c r="D37" s="208">
        <v>125.31</v>
      </c>
      <c r="E37" s="208">
        <v>128.06</v>
      </c>
      <c r="F37" s="208">
        <v>149.08000000000001</v>
      </c>
      <c r="G37" s="208">
        <v>167.62</v>
      </c>
      <c r="H37" s="74">
        <f t="shared" ref="H37:H40" si="18">G37/F37-1</f>
        <v>0.12436275825060372</v>
      </c>
      <c r="I37" s="209">
        <f t="shared" si="13"/>
        <v>18.539999999999992</v>
      </c>
      <c r="P37" s="19" t="s">
        <v>50</v>
      </c>
      <c r="Q37" s="208">
        <v>64.31</v>
      </c>
      <c r="R37" s="209">
        <v>82.55</v>
      </c>
      <c r="S37" s="209">
        <v>96.70999999999998</v>
      </c>
      <c r="T37" s="209">
        <v>122.12</v>
      </c>
      <c r="U37" s="209">
        <v>143.97</v>
      </c>
      <c r="V37" s="74">
        <f t="shared" si="14"/>
        <v>0.17892237143792977</v>
      </c>
      <c r="W37" s="209">
        <f t="shared" si="15"/>
        <v>21.849999999999994</v>
      </c>
      <c r="AE37" s="19" t="s">
        <v>50</v>
      </c>
      <c r="AF37" s="211">
        <v>18804870.850000001</v>
      </c>
      <c r="AG37" s="212">
        <v>30921945.879999999</v>
      </c>
      <c r="AH37" s="212">
        <v>58482134.030000001</v>
      </c>
      <c r="AI37" s="212">
        <v>79534420.480000004</v>
      </c>
      <c r="AJ37" s="212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08">
        <v>64.19</v>
      </c>
      <c r="D38" s="208">
        <v>68.989999999999995</v>
      </c>
      <c r="E38" s="208">
        <v>76.34</v>
      </c>
      <c r="F38" s="208">
        <v>86.65</v>
      </c>
      <c r="G38" s="208">
        <v>96.86</v>
      </c>
      <c r="H38" s="74">
        <f t="shared" si="18"/>
        <v>0.1178303519907673</v>
      </c>
      <c r="I38" s="209">
        <f t="shared" si="13"/>
        <v>10.209999999999994</v>
      </c>
      <c r="P38" s="19" t="s">
        <v>51</v>
      </c>
      <c r="Q38" s="208">
        <v>33.54</v>
      </c>
      <c r="R38" s="209">
        <v>37.840000000000003</v>
      </c>
      <c r="S38" s="209">
        <v>53.16</v>
      </c>
      <c r="T38" s="209">
        <v>62.04999999999999</v>
      </c>
      <c r="U38" s="209">
        <v>69.75</v>
      </c>
      <c r="V38" s="74">
        <f t="shared" si="14"/>
        <v>0.12409347300564089</v>
      </c>
      <c r="W38" s="209">
        <f t="shared" si="15"/>
        <v>7.7000000000000099</v>
      </c>
      <c r="AE38" s="19" t="s">
        <v>51</v>
      </c>
      <c r="AF38" s="211">
        <v>10173605.369999999</v>
      </c>
      <c r="AG38" s="212">
        <v>16610861.380000001</v>
      </c>
      <c r="AH38" s="212">
        <v>27747259.210000001</v>
      </c>
      <c r="AI38" s="212">
        <v>33504230.199999999</v>
      </c>
      <c r="AJ38" s="212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08">
        <v>102.24</v>
      </c>
      <c r="D39" s="208">
        <v>98.71</v>
      </c>
      <c r="E39" s="208">
        <v>114.5</v>
      </c>
      <c r="F39" s="208">
        <v>129.04</v>
      </c>
      <c r="G39" s="208">
        <v>138.44999999999999</v>
      </c>
      <c r="H39" s="74">
        <f t="shared" si="18"/>
        <v>7.292312461252326E-2</v>
      </c>
      <c r="I39" s="209">
        <f t="shared" si="13"/>
        <v>9.4099999999999966</v>
      </c>
      <c r="P39" s="19" t="s">
        <v>52</v>
      </c>
      <c r="Q39" s="208">
        <v>50.94</v>
      </c>
      <c r="R39" s="209">
        <v>53.72</v>
      </c>
      <c r="S39" s="209">
        <v>88.72</v>
      </c>
      <c r="T39" s="209">
        <v>108.87</v>
      </c>
      <c r="U39" s="209">
        <v>119.53</v>
      </c>
      <c r="V39" s="74">
        <f t="shared" si="14"/>
        <v>9.791494442913562E-2</v>
      </c>
      <c r="W39" s="209">
        <f t="shared" si="15"/>
        <v>10.659999999999997</v>
      </c>
      <c r="AE39" s="19" t="s">
        <v>52</v>
      </c>
      <c r="AF39" s="211">
        <v>28411183</v>
      </c>
      <c r="AG39" s="212">
        <v>34127770.07</v>
      </c>
      <c r="AH39" s="212">
        <v>88124626.280000001</v>
      </c>
      <c r="AI39" s="212">
        <v>107018992.04000001</v>
      </c>
      <c r="AJ39" s="212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08">
        <v>58.1</v>
      </c>
      <c r="D40" s="208">
        <v>74.28</v>
      </c>
      <c r="E40" s="208">
        <v>64.23</v>
      </c>
      <c r="F40" s="208">
        <v>69.86</v>
      </c>
      <c r="G40" s="208">
        <v>72.739999999999995</v>
      </c>
      <c r="H40" s="74">
        <f t="shared" si="18"/>
        <v>4.1225307758373742E-2</v>
      </c>
      <c r="I40" s="209">
        <f t="shared" si="13"/>
        <v>2.8799999999999955</v>
      </c>
      <c r="P40" s="23" t="s">
        <v>53</v>
      </c>
      <c r="Q40" s="208">
        <v>22.7</v>
      </c>
      <c r="R40" s="209">
        <v>29.35</v>
      </c>
      <c r="S40" s="209">
        <v>43.18</v>
      </c>
      <c r="T40" s="209">
        <v>54</v>
      </c>
      <c r="U40" s="209">
        <v>56.57</v>
      </c>
      <c r="V40" s="74">
        <f t="shared" si="14"/>
        <v>4.7592592592592631E-2</v>
      </c>
      <c r="W40" s="209">
        <f t="shared" si="15"/>
        <v>2.5700000000000003</v>
      </c>
      <c r="AE40" s="23" t="s">
        <v>53</v>
      </c>
      <c r="AF40" s="211">
        <v>7215296.4500000002</v>
      </c>
      <c r="AG40" s="212">
        <v>12828760.220000001</v>
      </c>
      <c r="AH40" s="212">
        <v>20416665.23</v>
      </c>
      <c r="AI40" s="212">
        <v>24141003.859999999</v>
      </c>
      <c r="AJ40" s="212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299" t="s">
        <v>55</v>
      </c>
      <c r="C42" s="299"/>
      <c r="D42" s="299"/>
      <c r="E42" s="299"/>
      <c r="F42" s="299"/>
      <c r="G42" s="299"/>
      <c r="H42" s="299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62" t="s">
        <v>163</v>
      </c>
      <c r="C43" s="262"/>
      <c r="D43" s="262"/>
      <c r="E43" s="262"/>
      <c r="F43" s="262"/>
      <c r="G43" s="262"/>
      <c r="H43" s="262"/>
      <c r="P43" s="262" t="s">
        <v>164</v>
      </c>
      <c r="Q43" s="262"/>
      <c r="R43" s="262"/>
      <c r="S43" s="262"/>
      <c r="T43" s="262"/>
      <c r="U43" s="262"/>
      <c r="V43" s="262"/>
      <c r="W43" s="262"/>
      <c r="AE43" s="300" t="s">
        <v>165</v>
      </c>
      <c r="AF43" s="300"/>
      <c r="AG43" s="300"/>
      <c r="AH43" s="300"/>
      <c r="AI43" s="300"/>
      <c r="AJ43" s="300"/>
      <c r="AK43" s="300"/>
      <c r="AL43" s="300"/>
      <c r="AM43" s="300"/>
    </row>
    <row r="44" spans="2:39" ht="24" customHeight="1" x14ac:dyDescent="0.25">
      <c r="B44" s="262" t="s">
        <v>166</v>
      </c>
      <c r="C44" s="262"/>
      <c r="D44" s="262"/>
      <c r="E44" s="262"/>
      <c r="F44" s="262"/>
      <c r="G44" s="262"/>
      <c r="H44" s="262"/>
      <c r="P44" s="301" t="s">
        <v>167</v>
      </c>
      <c r="Q44" s="301"/>
      <c r="R44" s="301"/>
      <c r="S44" s="301"/>
      <c r="T44" s="301"/>
      <c r="U44" s="301"/>
      <c r="V44" s="301"/>
      <c r="W44" s="301"/>
      <c r="AF44" s="120"/>
      <c r="AG44" s="120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433F-B9E3-41B8-AA55-302A4B9DFDC8}">
  <sheetPr codeName="Hoja36"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9E99-B92C-45C9-AD6F-6160B5D88AB3}">
  <sheetPr codeName="Hoja37"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302</v>
      </c>
      <c r="C1" s="1"/>
      <c r="D1" s="1"/>
      <c r="F1" s="217"/>
      <c r="G1" s="217"/>
      <c r="H1" s="217"/>
      <c r="J1" s="217"/>
    </row>
    <row r="3" spans="1:31" s="4" customFormat="1" ht="25.5" customHeight="1" thickBot="1" x14ac:dyDescent="0.3">
      <c r="B3" s="62" t="s">
        <v>303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68" t="s">
        <v>257</v>
      </c>
      <c r="D5" s="168" t="s">
        <v>258</v>
      </c>
      <c r="E5" s="168" t="s">
        <v>259</v>
      </c>
      <c r="F5" s="168" t="s">
        <v>260</v>
      </c>
      <c r="G5" s="169" t="str">
        <f>CONCATENATE("var. ",RIGHT(F5,2),"/",RIGHT(E5,2))</f>
        <v>var. 23/22</v>
      </c>
      <c r="H5" s="169" t="str">
        <f>CONCATENATE("dif. ",RIGHT(F5,2),"/",RIGHT(E5,2))</f>
        <v>dif. 23/22</v>
      </c>
      <c r="I5" s="169" t="str">
        <f>CONCATENATE("%/s total España ",RIGHT(F5,4))</f>
        <v>%/s total España 2023</v>
      </c>
      <c r="J5" s="168" t="s">
        <v>261</v>
      </c>
      <c r="K5" s="169" t="str">
        <f>CONCATENATE("var. ",RIGHT(J5,2),"/",RIGHT(F5,2))</f>
        <v>var. 24/23</v>
      </c>
      <c r="L5" s="169" t="str">
        <f>CONCATENATE("dif. ",RIGHT(J5,2),"/",RIGHT(F5,2))</f>
        <v>dif. 24/23</v>
      </c>
      <c r="M5" s="169" t="str">
        <f>CONCATENATE("%/s total España ",RIGHT(J5,4))</f>
        <v>%/s total España 2024</v>
      </c>
      <c r="N5" s="168" t="s">
        <v>262</v>
      </c>
      <c r="O5" s="169" t="str">
        <f>CONCATENATE("var. ",RIGHT(N5,2),"/",RIGHT(J5,2))</f>
        <v>var. 25/24</v>
      </c>
      <c r="P5" s="169" t="str">
        <f>CONCATENATE("dif. ",RIGHT(N5,2),"/",RIGHT(J5,2))</f>
        <v>dif. 25/24</v>
      </c>
      <c r="Q5" s="169" t="str">
        <f>CONCATENATE("var. ",RIGHT(N5,2),"/",RIGHT(C5,2))</f>
        <v>var. 25/20</v>
      </c>
      <c r="R5" s="169" t="str">
        <f>CONCATENATE("dif. ",RIGHT(N5,2),"/",RIGHT(C5,2))</f>
        <v>dif. 25/20</v>
      </c>
      <c r="S5" s="169" t="str">
        <f>CONCATENATE("%/s total España ",RIGHT(N5,4))</f>
        <v>%/s total España 2025</v>
      </c>
      <c r="T5" s="169" t="str">
        <f>CONCATENATE("%/s total Turistas ",RIGHT(N5,4))</f>
        <v>%/s total Turistas 2025</v>
      </c>
      <c r="AE5" s="1"/>
    </row>
    <row r="6" spans="1:31" s="4" customFormat="1" ht="18.75" x14ac:dyDescent="0.3">
      <c r="B6" s="218" t="s">
        <v>171</v>
      </c>
      <c r="C6" s="219">
        <v>5197</v>
      </c>
      <c r="D6" s="219">
        <v>1146</v>
      </c>
      <c r="E6" s="219">
        <v>3527</v>
      </c>
      <c r="F6" s="219">
        <v>5390</v>
      </c>
      <c r="G6" s="220">
        <f t="shared" ref="G6:G11" si="0">F6/E6-1</f>
        <v>0.52821094414516589</v>
      </c>
      <c r="H6" s="219">
        <f t="shared" ref="H6:H11" si="1">F6-E6</f>
        <v>1863</v>
      </c>
      <c r="I6" s="220"/>
      <c r="J6" s="219">
        <v>5217</v>
      </c>
      <c r="K6" s="220">
        <f t="shared" ref="K6:K11" si="2">J6/F6-1</f>
        <v>-3.2096474953617782E-2</v>
      </c>
      <c r="L6" s="219">
        <f t="shared" ref="L6:L11" si="3">J6-F6</f>
        <v>-173</v>
      </c>
      <c r="M6" s="220"/>
      <c r="N6" s="219">
        <v>5311</v>
      </c>
      <c r="O6" s="220">
        <f t="shared" ref="O6:O11" si="4">N6/J6-1</f>
        <v>1.8018018018018056E-2</v>
      </c>
      <c r="P6" s="219">
        <f t="shared" ref="P6:P11" si="5">N6-J6</f>
        <v>94</v>
      </c>
      <c r="Q6" s="220">
        <f>N6/C6-1</f>
        <v>2.1935732153165244E-2</v>
      </c>
      <c r="R6" s="219">
        <f>N6-C6</f>
        <v>114</v>
      </c>
      <c r="S6" s="220"/>
      <c r="T6" s="220"/>
      <c r="V6" s="29"/>
      <c r="AE6" s="1"/>
    </row>
    <row r="7" spans="1:31" ht="18.75" x14ac:dyDescent="0.3">
      <c r="A7" s="4"/>
      <c r="B7" s="218" t="s">
        <v>172</v>
      </c>
      <c r="C7" s="219">
        <v>3059</v>
      </c>
      <c r="D7" s="219">
        <v>582</v>
      </c>
      <c r="E7" s="219">
        <v>1773</v>
      </c>
      <c r="F7" s="219">
        <v>3042</v>
      </c>
      <c r="G7" s="220">
        <f t="shared" si="0"/>
        <v>0.71573604060913709</v>
      </c>
      <c r="H7" s="219">
        <f t="shared" si="1"/>
        <v>1269</v>
      </c>
      <c r="I7" s="220">
        <f>F7/$F$7</f>
        <v>1</v>
      </c>
      <c r="J7" s="219">
        <v>2177</v>
      </c>
      <c r="K7" s="220">
        <f t="shared" si="2"/>
        <v>-0.28435239973701509</v>
      </c>
      <c r="L7" s="219">
        <f t="shared" si="3"/>
        <v>-865</v>
      </c>
      <c r="M7" s="220">
        <f>J7/$J$7</f>
        <v>1</v>
      </c>
      <c r="N7" s="219">
        <v>2652</v>
      </c>
      <c r="O7" s="220">
        <f t="shared" si="4"/>
        <v>0.21819016995865881</v>
      </c>
      <c r="P7" s="219">
        <f t="shared" si="5"/>
        <v>475</v>
      </c>
      <c r="Q7" s="220">
        <f t="shared" ref="Q7:Q11" si="6">N7/C7-1</f>
        <v>-0.13305001634521085</v>
      </c>
      <c r="R7" s="219">
        <f t="shared" ref="R7:R11" si="7">N7-C7</f>
        <v>-407</v>
      </c>
      <c r="S7" s="220">
        <f>N7/$N$7</f>
        <v>1</v>
      </c>
      <c r="T7" s="220">
        <f>N7/$N$6</f>
        <v>0.49934099039728863</v>
      </c>
      <c r="V7" s="29"/>
      <c r="W7" s="79"/>
      <c r="AE7" s="1" t="s">
        <v>173</v>
      </c>
    </row>
    <row r="8" spans="1:31" ht="15.75" x14ac:dyDescent="0.25">
      <c r="A8" s="4"/>
      <c r="B8" s="221" t="s">
        <v>100</v>
      </c>
      <c r="C8" s="222">
        <v>1208</v>
      </c>
      <c r="D8" s="222">
        <v>303</v>
      </c>
      <c r="E8" s="222">
        <v>1039</v>
      </c>
      <c r="F8" s="222">
        <v>1557</v>
      </c>
      <c r="G8" s="223">
        <f t="shared" si="0"/>
        <v>0.49855630413859475</v>
      </c>
      <c r="H8" s="222">
        <f t="shared" si="1"/>
        <v>518</v>
      </c>
      <c r="I8" s="223">
        <f>F8/$F$7</f>
        <v>0.51183431952662717</v>
      </c>
      <c r="J8" s="222">
        <v>1445</v>
      </c>
      <c r="K8" s="223">
        <f t="shared" si="2"/>
        <v>-7.1933204881181712E-2</v>
      </c>
      <c r="L8" s="222">
        <f t="shared" si="3"/>
        <v>-112</v>
      </c>
      <c r="M8" s="223">
        <f>J8/$J$7</f>
        <v>0.66375746440055117</v>
      </c>
      <c r="N8" s="222">
        <v>1752</v>
      </c>
      <c r="O8" s="223">
        <f t="shared" si="4"/>
        <v>0.21245674740484422</v>
      </c>
      <c r="P8" s="222">
        <f t="shared" si="5"/>
        <v>307</v>
      </c>
      <c r="Q8" s="223">
        <f t="shared" si="6"/>
        <v>0.45033112582781465</v>
      </c>
      <c r="R8" s="222">
        <f t="shared" si="7"/>
        <v>544</v>
      </c>
      <c r="S8" s="223">
        <f>N8/$N$7</f>
        <v>0.66063348416289591</v>
      </c>
      <c r="T8" s="223">
        <f>N8/$N$6</f>
        <v>0.32988137827151198</v>
      </c>
      <c r="V8" s="29"/>
      <c r="W8" s="79"/>
      <c r="AE8" s="1" t="s">
        <v>174</v>
      </c>
    </row>
    <row r="9" spans="1:31" s="4" customFormat="1" x14ac:dyDescent="0.25">
      <c r="B9" s="224" t="s">
        <v>103</v>
      </c>
      <c r="C9" s="225">
        <v>1851</v>
      </c>
      <c r="D9" s="225">
        <v>279</v>
      </c>
      <c r="E9" s="225">
        <v>734</v>
      </c>
      <c r="F9" s="225">
        <v>1485</v>
      </c>
      <c r="G9" s="226">
        <f t="shared" si="0"/>
        <v>1.0231607629427795</v>
      </c>
      <c r="H9" s="227">
        <f t="shared" si="1"/>
        <v>751</v>
      </c>
      <c r="I9" s="228">
        <f>F9/$F$7</f>
        <v>0.48816568047337278</v>
      </c>
      <c r="J9" s="225">
        <v>732</v>
      </c>
      <c r="K9" s="226">
        <f t="shared" si="2"/>
        <v>-0.50707070707070701</v>
      </c>
      <c r="L9" s="227">
        <f t="shared" si="3"/>
        <v>-753</v>
      </c>
      <c r="M9" s="228">
        <f>J9/$J$7</f>
        <v>0.33624253559944878</v>
      </c>
      <c r="N9" s="225">
        <v>900</v>
      </c>
      <c r="O9" s="226">
        <f t="shared" si="4"/>
        <v>0.22950819672131151</v>
      </c>
      <c r="P9" s="227">
        <f t="shared" si="5"/>
        <v>168</v>
      </c>
      <c r="Q9" s="226">
        <f t="shared" si="6"/>
        <v>-0.51377633711507298</v>
      </c>
      <c r="R9" s="227">
        <f t="shared" si="7"/>
        <v>-951</v>
      </c>
      <c r="S9" s="228">
        <f>N9/$N$7</f>
        <v>0.33936651583710409</v>
      </c>
      <c r="T9" s="228">
        <f>N9/$N$6</f>
        <v>0.16945961212577668</v>
      </c>
      <c r="V9" s="29"/>
      <c r="W9" s="79"/>
      <c r="AE9" s="1" t="s">
        <v>175</v>
      </c>
    </row>
    <row r="10" spans="1:31" s="4" customFormat="1" x14ac:dyDescent="0.25">
      <c r="B10" s="229" t="s">
        <v>176</v>
      </c>
      <c r="C10" s="29">
        <v>128</v>
      </c>
      <c r="D10" s="29">
        <v>9</v>
      </c>
      <c r="E10" s="29">
        <v>60</v>
      </c>
      <c r="F10" s="29">
        <v>93</v>
      </c>
      <c r="G10" s="22">
        <f t="shared" si="0"/>
        <v>0.55000000000000004</v>
      </c>
      <c r="H10" s="20">
        <f t="shared" si="1"/>
        <v>33</v>
      </c>
      <c r="I10" s="31">
        <f>F10/$F$7</f>
        <v>3.0571992110453649E-2</v>
      </c>
      <c r="J10" s="29">
        <v>87</v>
      </c>
      <c r="K10" s="22">
        <f t="shared" si="2"/>
        <v>-6.4516129032258118E-2</v>
      </c>
      <c r="L10" s="20">
        <f t="shared" si="3"/>
        <v>-6</v>
      </c>
      <c r="M10" s="31">
        <f>J10/$J$7</f>
        <v>3.99632521819017E-2</v>
      </c>
      <c r="N10" s="29">
        <v>119</v>
      </c>
      <c r="O10" s="22">
        <f t="shared" si="4"/>
        <v>0.36781609195402298</v>
      </c>
      <c r="P10" s="20">
        <f t="shared" si="5"/>
        <v>32</v>
      </c>
      <c r="Q10" s="22">
        <f t="shared" si="6"/>
        <v>-7.03125E-2</v>
      </c>
      <c r="R10" s="20">
        <f t="shared" si="7"/>
        <v>-9</v>
      </c>
      <c r="S10" s="31">
        <f>N10/$N$7</f>
        <v>4.4871794871794872E-2</v>
      </c>
      <c r="T10" s="31">
        <f>N10/$N$6</f>
        <v>2.2406326492186029E-2</v>
      </c>
      <c r="V10" s="29"/>
      <c r="W10" s="79"/>
      <c r="AE10" s="1" t="s">
        <v>177</v>
      </c>
    </row>
    <row r="11" spans="1:31" s="4" customFormat="1" x14ac:dyDescent="0.25">
      <c r="B11" s="229" t="s">
        <v>178</v>
      </c>
      <c r="C11" s="29">
        <f>C9-C10</f>
        <v>1723</v>
      </c>
      <c r="D11" s="29">
        <f>D9-D10</f>
        <v>270</v>
      </c>
      <c r="E11" s="29">
        <f>E9-E10</f>
        <v>674</v>
      </c>
      <c r="F11" s="29">
        <f>F9-F10</f>
        <v>1392</v>
      </c>
      <c r="G11" s="22">
        <f t="shared" si="0"/>
        <v>1.0652818991097921</v>
      </c>
      <c r="H11" s="20">
        <f t="shared" si="1"/>
        <v>718</v>
      </c>
      <c r="I11" s="31">
        <f>F11/$F$7</f>
        <v>0.45759368836291914</v>
      </c>
      <c r="J11" s="29">
        <f>J9-J10</f>
        <v>645</v>
      </c>
      <c r="K11" s="22">
        <f t="shared" si="2"/>
        <v>-0.53663793103448276</v>
      </c>
      <c r="L11" s="20">
        <f t="shared" si="3"/>
        <v>-747</v>
      </c>
      <c r="M11" s="31">
        <f>J11/$J$7</f>
        <v>0.29627928341754706</v>
      </c>
      <c r="N11" s="29">
        <f>N9-N10</f>
        <v>781</v>
      </c>
      <c r="O11" s="22">
        <f t="shared" si="4"/>
        <v>0.21085271317829468</v>
      </c>
      <c r="P11" s="20">
        <f t="shared" si="5"/>
        <v>136</v>
      </c>
      <c r="Q11" s="22">
        <f t="shared" si="6"/>
        <v>-0.54672083575159602</v>
      </c>
      <c r="R11" s="20">
        <f t="shared" si="7"/>
        <v>-942</v>
      </c>
      <c r="S11" s="31">
        <f>N11/$N$7</f>
        <v>0.29449472096530921</v>
      </c>
      <c r="T11" s="31">
        <f>N11/$N$6</f>
        <v>0.14705328563359066</v>
      </c>
      <c r="V11" s="29"/>
      <c r="W11" s="79"/>
      <c r="AE11" s="1" t="s">
        <v>179</v>
      </c>
    </row>
    <row r="12" spans="1:31" s="4" customFormat="1" ht="7.5" customHeight="1" x14ac:dyDescent="0.25"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AE12" s="1" t="s">
        <v>180</v>
      </c>
    </row>
    <row r="13" spans="1:31" s="4" customFormat="1" x14ac:dyDescent="0.25">
      <c r="B13" s="167" t="s">
        <v>181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AE13" s="1" t="s">
        <v>182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4" t="s">
        <v>183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184</v>
      </c>
      <c r="N39" s="14">
        <v>2021</v>
      </c>
      <c r="O39" s="14" t="s">
        <v>184</v>
      </c>
      <c r="P39" s="14" t="s">
        <v>185</v>
      </c>
      <c r="Q39" s="14" t="s">
        <v>186</v>
      </c>
      <c r="R39" s="14" t="s">
        <v>187</v>
      </c>
      <c r="S39" s="87"/>
      <c r="T39" s="87"/>
      <c r="AE39" s="1"/>
    </row>
    <row r="40" spans="2:31" s="4" customFormat="1" ht="18.75" hidden="1" x14ac:dyDescent="0.3">
      <c r="B40" s="218" t="s">
        <v>171</v>
      </c>
      <c r="C40" s="218"/>
      <c r="D40" s="218"/>
      <c r="E40" s="219"/>
      <c r="F40" s="219"/>
      <c r="G40" s="219"/>
      <c r="H40" s="219"/>
      <c r="I40" s="219"/>
      <c r="J40" s="219">
        <v>1824653</v>
      </c>
      <c r="K40" s="219"/>
      <c r="L40" s="219"/>
      <c r="M40" s="220"/>
      <c r="N40" s="219">
        <v>2354005</v>
      </c>
      <c r="O40" s="220"/>
      <c r="P40" s="220">
        <v>1</v>
      </c>
      <c r="Q40" s="220">
        <v>0.2901110512519367</v>
      </c>
      <c r="R40" s="219">
        <v>529352</v>
      </c>
      <c r="S40" s="231"/>
      <c r="T40" s="231"/>
      <c r="AE40" s="1"/>
    </row>
    <row r="41" spans="2:31" ht="18.75" hidden="1" x14ac:dyDescent="0.3">
      <c r="B41" s="218" t="s">
        <v>172</v>
      </c>
      <c r="C41" s="218"/>
      <c r="D41" s="218"/>
      <c r="E41" s="219"/>
      <c r="F41" s="219"/>
      <c r="G41" s="219"/>
      <c r="H41" s="219"/>
      <c r="I41" s="219"/>
      <c r="J41" s="219">
        <v>603938</v>
      </c>
      <c r="K41" s="219"/>
      <c r="L41" s="219"/>
      <c r="M41" s="220">
        <v>1</v>
      </c>
      <c r="N41" s="219">
        <v>936181</v>
      </c>
      <c r="O41" s="220">
        <v>1</v>
      </c>
      <c r="P41" s="220">
        <v>0.39769711619134201</v>
      </c>
      <c r="Q41" s="220">
        <v>0.55012766211101138</v>
      </c>
      <c r="R41" s="219">
        <v>332243</v>
      </c>
      <c r="S41" s="231"/>
      <c r="T41" s="231"/>
      <c r="AE41" s="1" t="s">
        <v>173</v>
      </c>
    </row>
    <row r="42" spans="2:31" ht="15.75" hidden="1" x14ac:dyDescent="0.25">
      <c r="B42" s="221" t="s">
        <v>100</v>
      </c>
      <c r="C42" s="221"/>
      <c r="D42" s="221"/>
      <c r="E42" s="222"/>
      <c r="F42" s="222"/>
      <c r="G42" s="222"/>
      <c r="H42" s="222"/>
      <c r="I42" s="222"/>
      <c r="J42" s="222">
        <v>276550.36166633503</v>
      </c>
      <c r="K42" s="222"/>
      <c r="L42" s="222"/>
      <c r="M42" s="223">
        <v>0.45791184139155844</v>
      </c>
      <c r="N42" s="222">
        <v>430252.45635520399</v>
      </c>
      <c r="O42" s="223">
        <v>0.4595825554622493</v>
      </c>
      <c r="P42" s="223">
        <v>0.18277465695918402</v>
      </c>
      <c r="Q42" s="223">
        <v>0.55578337978930015</v>
      </c>
      <c r="R42" s="222">
        <v>153702.09468886897</v>
      </c>
      <c r="S42" s="232"/>
      <c r="T42" s="232"/>
      <c r="AE42" s="1" t="s">
        <v>174</v>
      </c>
    </row>
    <row r="43" spans="2:31" s="4" customFormat="1" hidden="1" x14ac:dyDescent="0.25">
      <c r="B43" s="224" t="s">
        <v>103</v>
      </c>
      <c r="C43" s="233"/>
      <c r="D43" s="233"/>
      <c r="E43" s="225"/>
      <c r="F43" s="225"/>
      <c r="G43" s="225"/>
      <c r="H43" s="225"/>
      <c r="I43" s="225"/>
      <c r="J43" s="225">
        <v>327387.63833385095</v>
      </c>
      <c r="K43" s="225"/>
      <c r="L43" s="225"/>
      <c r="M43" s="228">
        <v>0.54208815860874948</v>
      </c>
      <c r="N43" s="225">
        <v>505927.5436448183</v>
      </c>
      <c r="O43" s="228">
        <v>0.54041637636826456</v>
      </c>
      <c r="P43" s="228">
        <v>0.21492203442423372</v>
      </c>
      <c r="Q43" s="226">
        <v>0.54534711884540576</v>
      </c>
      <c r="R43" s="227">
        <v>178539.90531096736</v>
      </c>
      <c r="S43" s="234"/>
      <c r="T43" s="234"/>
      <c r="AE43" s="1" t="s">
        <v>175</v>
      </c>
    </row>
    <row r="44" spans="2:31" s="4" customFormat="1" hidden="1" x14ac:dyDescent="0.25">
      <c r="B44" s="229" t="s">
        <v>176</v>
      </c>
      <c r="C44" s="229"/>
      <c r="D44" s="229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177</v>
      </c>
    </row>
    <row r="45" spans="2:31" s="4" customFormat="1" hidden="1" x14ac:dyDescent="0.25">
      <c r="B45" s="229" t="s">
        <v>178</v>
      </c>
      <c r="C45" s="229"/>
      <c r="D45" s="229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179</v>
      </c>
    </row>
    <row r="46" spans="2:31" s="4" customFormat="1" ht="7.5" hidden="1" customHeight="1" x14ac:dyDescent="0.25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AE46" s="1" t="s">
        <v>180</v>
      </c>
    </row>
    <row r="47" spans="2:31" s="4" customFormat="1" hidden="1" x14ac:dyDescent="0.25">
      <c r="B47" s="263" t="s">
        <v>181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48"/>
      <c r="T47" s="48"/>
      <c r="AE47" s="1" t="s">
        <v>182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303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1">
        <v>2020</v>
      </c>
      <c r="D123" s="181">
        <v>2021</v>
      </c>
      <c r="E123" s="181">
        <v>2022</v>
      </c>
      <c r="F123" s="181">
        <v>2023</v>
      </c>
      <c r="G123" s="169" t="str">
        <f>CONCATENATE("var. ",RIGHT(F123,2),"/",RIGHT(E123,2))</f>
        <v>var. 23/22</v>
      </c>
      <c r="H123" s="169" t="str">
        <f>CONCATENATE("dif. ",RIGHT(F123,2),"/",RIGHT(E123,2))</f>
        <v>dif. 23/22</v>
      </c>
      <c r="I123" s="169" t="str">
        <f>CONCATENATE("%/s total España ",RIGHT(F123,4))</f>
        <v>%/s total España 2023</v>
      </c>
      <c r="J123" s="181">
        <v>2024</v>
      </c>
      <c r="K123" s="169" t="str">
        <f>CONCATENATE("%/s total España ",RIGHT(J123,4))</f>
        <v>%/s total España 2024</v>
      </c>
      <c r="L123" s="169" t="str">
        <f>CONCATENATE("var. ",RIGHT(J123,2),"/",RIGHT(F123,2))</f>
        <v>var. 24/23</v>
      </c>
      <c r="M123" s="169" t="str">
        <f>CONCATENATE("dif. ",RIGHT(J123,2),"/",RIGHT(F123,2))</f>
        <v>dif. 24/23</v>
      </c>
      <c r="N123" s="169" t="str">
        <f>CONCATENATE("var. ",RIGHT(J123,2),"/",RIGHT(D123,2))</f>
        <v>var. 24/21</v>
      </c>
      <c r="O123" s="169" t="str">
        <f>CONCATENATE("dif. ",RIGHT(J123,2),"/",RIGHT(D123,2))</f>
        <v>dif. 24/21</v>
      </c>
      <c r="Z123" s="1"/>
      <c r="AE123"/>
    </row>
    <row r="124" spans="2:31" ht="18.75" x14ac:dyDescent="0.3">
      <c r="B124" s="218" t="s">
        <v>171</v>
      </c>
      <c r="C124" s="219">
        <v>24221</v>
      </c>
      <c r="D124" s="219">
        <v>33444</v>
      </c>
      <c r="E124" s="219">
        <v>51485</v>
      </c>
      <c r="F124" s="219">
        <v>58157</v>
      </c>
      <c r="G124" s="220">
        <f t="shared" ref="G124:G129" si="8">F124/E124-1</f>
        <v>0.12959114305137409</v>
      </c>
      <c r="H124" s="219">
        <f t="shared" ref="H124:H129" si="9">F124-E124</f>
        <v>6672</v>
      </c>
      <c r="I124" s="220"/>
      <c r="J124" s="219">
        <v>57388</v>
      </c>
      <c r="K124" s="220"/>
      <c r="L124" s="220">
        <f t="shared" ref="L124:L129" si="10">J124/F124-1</f>
        <v>-1.3222827862510056E-2</v>
      </c>
      <c r="M124" s="219">
        <f t="shared" ref="M124:M129" si="11">J124-F124</f>
        <v>-769</v>
      </c>
      <c r="N124" s="220">
        <f t="shared" ref="N124:N129" si="12">J124/D124-1</f>
        <v>0.71594306901088389</v>
      </c>
      <c r="O124" s="219">
        <f t="shared" ref="O124:O129" si="13">J124-D124</f>
        <v>23944</v>
      </c>
      <c r="Z124" s="1"/>
      <c r="AE124"/>
    </row>
    <row r="125" spans="2:31" ht="18.75" x14ac:dyDescent="0.3">
      <c r="B125" s="218" t="s">
        <v>172</v>
      </c>
      <c r="C125" s="219">
        <v>16023</v>
      </c>
      <c r="D125" s="219">
        <v>21732</v>
      </c>
      <c r="E125" s="219">
        <v>33809</v>
      </c>
      <c r="F125" s="219">
        <v>37722</v>
      </c>
      <c r="G125" s="220">
        <f t="shared" si="8"/>
        <v>0.11573841284864983</v>
      </c>
      <c r="H125" s="219">
        <f t="shared" si="9"/>
        <v>3913</v>
      </c>
      <c r="I125" s="220">
        <f>F125/$F$7</f>
        <v>12.400394477317555</v>
      </c>
      <c r="J125" s="219">
        <v>35821</v>
      </c>
      <c r="K125" s="220">
        <f>J125/$J$125</f>
        <v>1</v>
      </c>
      <c r="L125" s="220">
        <f t="shared" si="10"/>
        <v>-5.0394994963151474E-2</v>
      </c>
      <c r="M125" s="219">
        <f t="shared" si="11"/>
        <v>-1901</v>
      </c>
      <c r="N125" s="220">
        <f t="shared" si="12"/>
        <v>0.64830664457942211</v>
      </c>
      <c r="O125" s="219">
        <f t="shared" si="13"/>
        <v>14089</v>
      </c>
      <c r="Z125" s="1"/>
      <c r="AE125"/>
    </row>
    <row r="126" spans="2:31" ht="15.75" x14ac:dyDescent="0.25">
      <c r="B126" s="221" t="s">
        <v>100</v>
      </c>
      <c r="C126" s="222">
        <v>7339</v>
      </c>
      <c r="D126" s="222">
        <v>10731</v>
      </c>
      <c r="E126" s="222">
        <v>17520</v>
      </c>
      <c r="F126" s="222">
        <v>25698</v>
      </c>
      <c r="G126" s="223">
        <f t="shared" si="8"/>
        <v>0.46678082191780823</v>
      </c>
      <c r="H126" s="222">
        <f t="shared" si="9"/>
        <v>8178</v>
      </c>
      <c r="I126" s="223">
        <f>F126/$F$7</f>
        <v>8.4477317554240638</v>
      </c>
      <c r="J126" s="222">
        <v>23944</v>
      </c>
      <c r="K126" s="223">
        <f>J126/$J$125</f>
        <v>0.66843471706540858</v>
      </c>
      <c r="L126" s="223">
        <f t="shared" si="10"/>
        <v>-6.8254338859055186E-2</v>
      </c>
      <c r="M126" s="222">
        <f t="shared" si="11"/>
        <v>-1754</v>
      </c>
      <c r="N126" s="223">
        <f t="shared" si="12"/>
        <v>1.2312925170068025</v>
      </c>
      <c r="O126" s="222">
        <f t="shared" si="13"/>
        <v>13213</v>
      </c>
      <c r="Z126" s="1"/>
      <c r="AE126"/>
    </row>
    <row r="127" spans="2:31" x14ac:dyDescent="0.25">
      <c r="B127" s="224" t="s">
        <v>103</v>
      </c>
      <c r="C127" s="225">
        <v>8684</v>
      </c>
      <c r="D127" s="225">
        <v>11001</v>
      </c>
      <c r="E127" s="225">
        <v>16289</v>
      </c>
      <c r="F127" s="225">
        <v>12024</v>
      </c>
      <c r="G127" s="226">
        <f t="shared" si="8"/>
        <v>-0.261833138928111</v>
      </c>
      <c r="H127" s="227">
        <f t="shared" si="9"/>
        <v>-4265</v>
      </c>
      <c r="I127" s="228">
        <f>F127/$F$7</f>
        <v>3.9526627218934913</v>
      </c>
      <c r="J127" s="225">
        <v>11877</v>
      </c>
      <c r="K127" s="228">
        <f>J127/$J$125</f>
        <v>0.33156528293459142</v>
      </c>
      <c r="L127" s="226">
        <f t="shared" si="10"/>
        <v>-1.2225548902195627E-2</v>
      </c>
      <c r="M127" s="227">
        <f t="shared" si="11"/>
        <v>-147</v>
      </c>
      <c r="N127" s="226">
        <f t="shared" si="12"/>
        <v>7.962912462503402E-2</v>
      </c>
      <c r="O127" s="227">
        <f t="shared" si="13"/>
        <v>876</v>
      </c>
      <c r="Z127" s="1"/>
      <c r="AE127"/>
    </row>
    <row r="128" spans="2:31" x14ac:dyDescent="0.25">
      <c r="B128" s="229" t="s">
        <v>176</v>
      </c>
      <c r="C128" s="29">
        <v>753</v>
      </c>
      <c r="D128" s="29">
        <v>159</v>
      </c>
      <c r="E128" s="29">
        <v>1782</v>
      </c>
      <c r="F128" s="29">
        <v>2664</v>
      </c>
      <c r="G128" s="22">
        <f t="shared" si="8"/>
        <v>0.49494949494949503</v>
      </c>
      <c r="H128" s="20">
        <f t="shared" si="9"/>
        <v>882</v>
      </c>
      <c r="I128" s="31">
        <f>F128/$F$7</f>
        <v>0.87573964497041423</v>
      </c>
      <c r="J128" s="29">
        <v>1991</v>
      </c>
      <c r="K128" s="31">
        <f>J128/$J$125</f>
        <v>5.5581921219396445E-2</v>
      </c>
      <c r="L128" s="22">
        <f t="shared" si="10"/>
        <v>-0.25262762762762758</v>
      </c>
      <c r="M128" s="20">
        <f t="shared" si="11"/>
        <v>-673</v>
      </c>
      <c r="N128" s="22">
        <f t="shared" si="12"/>
        <v>11.522012578616351</v>
      </c>
      <c r="O128" s="20">
        <f t="shared" si="13"/>
        <v>1832</v>
      </c>
      <c r="Z128" s="1"/>
      <c r="AE128"/>
    </row>
    <row r="129" spans="2:31" x14ac:dyDescent="0.25">
      <c r="B129" s="229" t="s">
        <v>178</v>
      </c>
      <c r="C129" s="29">
        <f>C127-C128</f>
        <v>7931</v>
      </c>
      <c r="D129" s="29">
        <f>D127-D128</f>
        <v>10842</v>
      </c>
      <c r="E129" s="29">
        <f>E127-E128</f>
        <v>14507</v>
      </c>
      <c r="F129" s="29">
        <f>F127-F128</f>
        <v>9360</v>
      </c>
      <c r="G129" s="22">
        <f t="shared" si="8"/>
        <v>-0.35479423726476877</v>
      </c>
      <c r="H129" s="20">
        <f t="shared" si="9"/>
        <v>-5147</v>
      </c>
      <c r="I129" s="31">
        <f>F129/$F$7</f>
        <v>3.0769230769230771</v>
      </c>
      <c r="J129" s="29">
        <f>J127-J128</f>
        <v>9886</v>
      </c>
      <c r="K129" s="31">
        <f>J129/$J$125</f>
        <v>0.275983361715195</v>
      </c>
      <c r="L129" s="22">
        <f t="shared" si="10"/>
        <v>5.6196581196581219E-2</v>
      </c>
      <c r="M129" s="20">
        <f t="shared" si="11"/>
        <v>526</v>
      </c>
      <c r="N129" s="22">
        <f t="shared" si="12"/>
        <v>-8.8175613355469418E-2</v>
      </c>
      <c r="O129" s="20">
        <f t="shared" si="13"/>
        <v>-956</v>
      </c>
      <c r="Z129" s="1"/>
      <c r="AE129"/>
    </row>
    <row r="130" spans="2:31" x14ac:dyDescent="0.25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Z130" s="1"/>
      <c r="AE130"/>
    </row>
    <row r="131" spans="2:31" x14ac:dyDescent="0.25">
      <c r="B131" s="167" t="s">
        <v>181</v>
      </c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B413-2E28-439E-87B0-2714D1AE1DA1}">
  <sheetPr codeName="Hoja38"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17"/>
      <c r="H1" s="217"/>
      <c r="I1" s="217"/>
      <c r="K1" s="217"/>
    </row>
    <row r="3" spans="1:31" s="4" customFormat="1" ht="25.5" customHeight="1" thickBot="1" x14ac:dyDescent="0.3">
      <c r="B3" s="62" t="s">
        <v>304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5" t="s">
        <v>257</v>
      </c>
      <c r="D5" s="235" t="s">
        <v>258</v>
      </c>
      <c r="E5" s="235" t="s">
        <v>259</v>
      </c>
      <c r="F5" s="236" t="str">
        <f>CONCATENATE("%/s total Tenerife ",RIGHT(E5,4))</f>
        <v>%/s total Tenerife 2022</v>
      </c>
      <c r="G5" s="235" t="s">
        <v>260</v>
      </c>
      <c r="H5" s="236" t="str">
        <f>CONCATENATE("var. ",RIGHT(G5,2),"/",RIGHT(E5,2))</f>
        <v>var. 23/22</v>
      </c>
      <c r="I5" s="236" t="str">
        <f>CONCATENATE("dif. ",RIGHT(G5,2),"/",RIGHT(E5,2))</f>
        <v>dif. 23/22</v>
      </c>
      <c r="J5" s="236" t="str">
        <f>CONCATENATE("%/s total Tenerife ",RIGHT(G5,4))</f>
        <v>%/s total Tenerife 2023</v>
      </c>
      <c r="K5" s="235" t="s">
        <v>261</v>
      </c>
      <c r="L5" s="236" t="str">
        <f>CONCATENATE("var. ",RIGHT(K5,2),"/",RIGHT(G5,2))</f>
        <v>var. 24/23</v>
      </c>
      <c r="M5" s="236" t="str">
        <f>CONCATENATE("dif. ",RIGHT(K5,2),"/",RIGHT(G5,2))</f>
        <v>dif. 24/23</v>
      </c>
      <c r="N5" s="236" t="str">
        <f>CONCATENATE("%/s total Tenerife ",RIGHT(K5,4))</f>
        <v>%/s total Tenerife 2024</v>
      </c>
      <c r="O5" s="235" t="s">
        <v>262</v>
      </c>
      <c r="P5" s="236" t="str">
        <f>CONCATENATE("var. ",RIGHT(O5,2),"/",RIGHT(K5,2))</f>
        <v>var. 25/24</v>
      </c>
      <c r="Q5" s="236" t="str">
        <f>CONCATENATE("dif. ",RIGHT(O5,2),"/",RIGHT(K5,2))</f>
        <v>dif. 25/24</v>
      </c>
      <c r="R5" s="236" t="str">
        <f>CONCATENATE("var. ",RIGHT(O5,2),"/",RIGHT(C5,2))</f>
        <v>var. 25/20</v>
      </c>
      <c r="S5" s="236" t="str">
        <f>CONCATENATE("dif. ",RIGHT(O5,2),"/",RIGHT(C5,2))</f>
        <v>dif. 25/20</v>
      </c>
      <c r="T5" s="236" t="str">
        <f>CONCATENATE("%/s total Tenerife ",RIGHT(O5,4))</f>
        <v>%/s total Tenerife 2025</v>
      </c>
      <c r="AE5" s="1"/>
    </row>
    <row r="6" spans="1:31" ht="18.75" x14ac:dyDescent="0.3">
      <c r="A6" s="4"/>
      <c r="B6" s="218" t="s">
        <v>189</v>
      </c>
      <c r="C6" s="237">
        <v>3059</v>
      </c>
      <c r="D6" s="237">
        <v>582</v>
      </c>
      <c r="E6" s="237">
        <v>1773</v>
      </c>
      <c r="F6" s="238">
        <f>E6/$E$6</f>
        <v>1</v>
      </c>
      <c r="G6" s="237">
        <v>3042</v>
      </c>
      <c r="H6" s="238">
        <f>G6/E6-1</f>
        <v>0.71573604060913709</v>
      </c>
      <c r="I6" s="237">
        <f>G6-E6</f>
        <v>1269</v>
      </c>
      <c r="J6" s="238">
        <f>G6/$G$6</f>
        <v>1</v>
      </c>
      <c r="K6" s="237">
        <v>2177</v>
      </c>
      <c r="L6" s="238">
        <f t="shared" ref="L6:L12" si="0">K6/G6-1</f>
        <v>-0.28435239973701509</v>
      </c>
      <c r="M6" s="237">
        <f t="shared" ref="M6:M12" si="1">K6-G6</f>
        <v>-865</v>
      </c>
      <c r="N6" s="238">
        <f>K6/$K$6</f>
        <v>1</v>
      </c>
      <c r="O6" s="237">
        <v>2652</v>
      </c>
      <c r="P6" s="238">
        <f t="shared" ref="P6:P11" si="2">O6/K6-1</f>
        <v>0.21819016995865881</v>
      </c>
      <c r="Q6" s="237">
        <f t="shared" ref="Q6:Q12" si="3">O6-K6</f>
        <v>475</v>
      </c>
      <c r="R6" s="238">
        <f>O6/C6-1</f>
        <v>-0.13305001634521085</v>
      </c>
      <c r="S6" s="237">
        <f>O6-C6</f>
        <v>-407</v>
      </c>
      <c r="T6" s="238">
        <f>O6/$O$6</f>
        <v>1</v>
      </c>
      <c r="V6" s="29"/>
      <c r="W6" s="79"/>
      <c r="AE6" s="1" t="s">
        <v>173</v>
      </c>
    </row>
    <row r="7" spans="1:31" s="4" customFormat="1" x14ac:dyDescent="0.25">
      <c r="B7" s="239" t="s">
        <v>190</v>
      </c>
      <c r="C7" s="240">
        <v>3059</v>
      </c>
      <c r="D7" s="240">
        <v>582</v>
      </c>
      <c r="E7" s="240">
        <v>1773</v>
      </c>
      <c r="F7" s="241">
        <f t="shared" ref="F7:F12" si="4">E7/$E$6</f>
        <v>1</v>
      </c>
      <c r="G7" s="240">
        <v>3042</v>
      </c>
      <c r="H7" s="242">
        <f>G7/E7-1</f>
        <v>0.71573604060913709</v>
      </c>
      <c r="I7" s="243">
        <f>G7-E7</f>
        <v>1269</v>
      </c>
      <c r="J7" s="241">
        <f>G7/$G$6</f>
        <v>1</v>
      </c>
      <c r="K7" s="240">
        <v>2177</v>
      </c>
      <c r="L7" s="244">
        <f t="shared" si="0"/>
        <v>-0.28435239973701509</v>
      </c>
      <c r="M7" s="245">
        <f t="shared" si="1"/>
        <v>-865</v>
      </c>
      <c r="N7" s="241">
        <f>K7/$K$6</f>
        <v>1</v>
      </c>
      <c r="O7" s="240">
        <v>2652</v>
      </c>
      <c r="P7" s="242">
        <f t="shared" si="2"/>
        <v>0.21819016995865881</v>
      </c>
      <c r="Q7" s="243">
        <f t="shared" si="3"/>
        <v>475</v>
      </c>
      <c r="R7" s="242">
        <f t="shared" ref="R7:R10" si="5">O7/C7-1</f>
        <v>-0.13305001634521085</v>
      </c>
      <c r="S7" s="243">
        <f t="shared" ref="S7:S10" si="6">O7-C7</f>
        <v>-407</v>
      </c>
      <c r="T7" s="241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46">
        <v>993</v>
      </c>
      <c r="D8" s="246">
        <v>0</v>
      </c>
      <c r="E8" s="246">
        <v>0</v>
      </c>
      <c r="F8" s="247">
        <f t="shared" si="4"/>
        <v>0</v>
      </c>
      <c r="G8" s="246">
        <v>460</v>
      </c>
      <c r="H8" s="248" t="str">
        <f>IFERROR(G8/E8-1,"-")</f>
        <v>-</v>
      </c>
      <c r="I8" s="249">
        <f t="shared" ref="I8:I12" si="7">G8-E8</f>
        <v>460</v>
      </c>
      <c r="J8" s="247">
        <f t="shared" ref="J8:J12" si="8">G8/$G$6</f>
        <v>0.15121630506245892</v>
      </c>
      <c r="K8" s="246">
        <v>501</v>
      </c>
      <c r="L8" s="250">
        <f>IFERROR(K8/G8-1,"-")</f>
        <v>8.9130434782608736E-2</v>
      </c>
      <c r="M8" s="251">
        <f>IF(G8=0,"nd",K8-G8)</f>
        <v>41</v>
      </c>
      <c r="N8" s="252">
        <f t="shared" ref="N8:N12" si="9">K8/$K$6</f>
        <v>0.23013321084060634</v>
      </c>
      <c r="O8" s="246">
        <v>486</v>
      </c>
      <c r="P8" s="250">
        <f>IFERROR(O8/K8-1,"-")</f>
        <v>-2.9940119760479056E-2</v>
      </c>
      <c r="Q8" s="253">
        <f t="shared" si="3"/>
        <v>-15</v>
      </c>
      <c r="R8" s="250">
        <f>IFERROR(O8/C8-1,"-")</f>
        <v>-0.5105740181268883</v>
      </c>
      <c r="S8" s="253">
        <f t="shared" si="6"/>
        <v>-507</v>
      </c>
      <c r="T8" s="252">
        <f t="shared" ref="T8:T12" si="10">O8/$O$6</f>
        <v>0.18325791855203619</v>
      </c>
      <c r="V8" s="29"/>
      <c r="W8" s="79"/>
      <c r="AE8" s="1"/>
    </row>
    <row r="9" spans="1:31" s="4" customFormat="1" x14ac:dyDescent="0.25">
      <c r="B9" s="97" t="s">
        <v>61</v>
      </c>
      <c r="C9" s="246">
        <v>2066</v>
      </c>
      <c r="D9" s="246">
        <v>0</v>
      </c>
      <c r="E9" s="246">
        <v>0</v>
      </c>
      <c r="F9" s="252">
        <f t="shared" si="4"/>
        <v>0</v>
      </c>
      <c r="G9" s="246">
        <v>2582</v>
      </c>
      <c r="H9" s="248" t="str">
        <f>IFERROR(G9/E9-1,"-")</f>
        <v>-</v>
      </c>
      <c r="I9" s="253">
        <f t="shared" si="7"/>
        <v>2582</v>
      </c>
      <c r="J9" s="252">
        <f t="shared" si="8"/>
        <v>0.84878369493754113</v>
      </c>
      <c r="K9" s="246">
        <v>1676</v>
      </c>
      <c r="L9" s="250">
        <f>IFERROR(K9/G9-1,"-")</f>
        <v>-0.35089078233927185</v>
      </c>
      <c r="M9" s="251">
        <f>IF(G9=0,"nd",K9-G9)</f>
        <v>-906</v>
      </c>
      <c r="N9" s="252">
        <f t="shared" si="9"/>
        <v>0.76986678915939366</v>
      </c>
      <c r="O9" s="246">
        <v>2166</v>
      </c>
      <c r="P9" s="250">
        <f t="shared" si="2"/>
        <v>0.29236276849642007</v>
      </c>
      <c r="Q9" s="253">
        <f t="shared" si="3"/>
        <v>490</v>
      </c>
      <c r="R9" s="254">
        <f t="shared" si="5"/>
        <v>4.8402710551790795E-2</v>
      </c>
      <c r="S9" s="253">
        <f t="shared" si="6"/>
        <v>100</v>
      </c>
      <c r="T9" s="252">
        <f t="shared" si="10"/>
        <v>0.81674208144796379</v>
      </c>
      <c r="V9" s="29"/>
      <c r="W9" s="79"/>
      <c r="AE9" s="1"/>
    </row>
    <row r="10" spans="1:31" s="4" customFormat="1" x14ac:dyDescent="0.25">
      <c r="B10" s="239" t="s">
        <v>191</v>
      </c>
      <c r="C10" s="255"/>
      <c r="D10" s="255"/>
      <c r="E10" s="255"/>
      <c r="F10" s="256">
        <f>IFERROR(E10/$E$6,"-")</f>
        <v>0</v>
      </c>
      <c r="G10" s="255"/>
      <c r="H10" s="244" t="str">
        <f>IFERROR(G10/E10-1,"-")</f>
        <v>-</v>
      </c>
      <c r="I10" s="245">
        <f>IFERROR(G10-E10,"-")</f>
        <v>0</v>
      </c>
      <c r="J10" s="256">
        <f>IFERROR(G10/$G$6,"-")</f>
        <v>0</v>
      </c>
      <c r="K10" s="255"/>
      <c r="L10" s="244" t="str">
        <f>IFERROR(K10/G10-1,"-")</f>
        <v>-</v>
      </c>
      <c r="M10" s="245">
        <f>IFERROR(K10-G10,"-")</f>
        <v>0</v>
      </c>
      <c r="N10" s="256">
        <f>IFERROR(K10/$K$6,"-")</f>
        <v>0</v>
      </c>
      <c r="O10" s="255"/>
      <c r="P10" s="244" t="str">
        <f>IFERROR(O10/K10-1,"-")</f>
        <v>-</v>
      </c>
      <c r="Q10" s="245">
        <f>IFERROR(O10-K10,"-")</f>
        <v>0</v>
      </c>
      <c r="R10" s="244" t="e">
        <f t="shared" si="5"/>
        <v>#DIV/0!</v>
      </c>
      <c r="S10" s="245">
        <f t="shared" si="6"/>
        <v>0</v>
      </c>
      <c r="T10" s="256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46"/>
      <c r="D11" s="246"/>
      <c r="E11" s="246"/>
      <c r="F11" s="252">
        <f t="shared" si="4"/>
        <v>0</v>
      </c>
      <c r="G11" s="246"/>
      <c r="H11" s="254" t="e">
        <f t="shared" ref="H11:H12" si="11">G11/E11-1</f>
        <v>#DIV/0!</v>
      </c>
      <c r="I11" s="253">
        <f t="shared" si="7"/>
        <v>0</v>
      </c>
      <c r="J11" s="252">
        <f t="shared" si="8"/>
        <v>0</v>
      </c>
      <c r="K11" s="246"/>
      <c r="L11" s="250" t="e">
        <f>K11/G11-1</f>
        <v>#DIV/0!</v>
      </c>
      <c r="M11" s="253">
        <f t="shared" si="1"/>
        <v>0</v>
      </c>
      <c r="N11" s="252">
        <f t="shared" si="9"/>
        <v>0</v>
      </c>
      <c r="O11" s="246"/>
      <c r="P11" s="254" t="e">
        <f t="shared" si="2"/>
        <v>#DIV/0!</v>
      </c>
      <c r="Q11" s="253">
        <f t="shared" si="3"/>
        <v>0</v>
      </c>
      <c r="R11" s="254" t="e">
        <f t="shared" ref="R11:R12" si="12">O11/D11-1</f>
        <v>#DIV/0!</v>
      </c>
      <c r="S11" s="253">
        <f t="shared" ref="S11:S12" si="13">O11-D11</f>
        <v>0</v>
      </c>
      <c r="T11" s="252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46"/>
      <c r="D12" s="246"/>
      <c r="E12" s="246"/>
      <c r="F12" s="252">
        <f t="shared" si="4"/>
        <v>0</v>
      </c>
      <c r="G12" s="246"/>
      <c r="H12" s="254" t="e">
        <f t="shared" si="11"/>
        <v>#DIV/0!</v>
      </c>
      <c r="I12" s="253">
        <f t="shared" si="7"/>
        <v>0</v>
      </c>
      <c r="J12" s="252">
        <f t="shared" si="8"/>
        <v>0</v>
      </c>
      <c r="K12" s="246"/>
      <c r="L12" s="250" t="e">
        <f t="shared" si="0"/>
        <v>#DIV/0!</v>
      </c>
      <c r="M12" s="253">
        <f t="shared" si="1"/>
        <v>0</v>
      </c>
      <c r="N12" s="252">
        <f t="shared" si="9"/>
        <v>0</v>
      </c>
      <c r="O12" s="246"/>
      <c r="P12" s="254" t="e">
        <f>O12/K12-1</f>
        <v>#DIV/0!</v>
      </c>
      <c r="Q12" s="253">
        <f t="shared" si="3"/>
        <v>0</v>
      </c>
      <c r="R12" s="254" t="e">
        <f t="shared" si="12"/>
        <v>#DIV/0!</v>
      </c>
      <c r="S12" s="253">
        <f t="shared" si="13"/>
        <v>0</v>
      </c>
      <c r="T12" s="252">
        <f t="shared" si="10"/>
        <v>0</v>
      </c>
      <c r="V12" s="29"/>
      <c r="W12" s="79"/>
      <c r="AE12" s="1"/>
    </row>
    <row r="13" spans="1:31" s="4" customFormat="1" ht="7.5" customHeigh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57"/>
      <c r="M13" s="230"/>
      <c r="N13" s="230"/>
      <c r="O13" s="230"/>
      <c r="P13" s="230"/>
      <c r="Q13" s="230"/>
      <c r="R13" s="230"/>
      <c r="S13" s="230"/>
      <c r="T13" s="230"/>
      <c r="AE13" s="1" t="s">
        <v>180</v>
      </c>
    </row>
    <row r="14" spans="1:31" s="4" customFormat="1" x14ac:dyDescent="0.25">
      <c r="B14" s="167" t="s">
        <v>181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AE14" s="1" t="s">
        <v>182</v>
      </c>
    </row>
    <row r="15" spans="1:31" s="4" customFormat="1" x14ac:dyDescent="0.25">
      <c r="AE15" s="1"/>
    </row>
    <row r="18" spans="1:27" x14ac:dyDescent="0.25">
      <c r="A18" t="s">
        <v>192</v>
      </c>
    </row>
    <row r="19" spans="1:27" x14ac:dyDescent="0.25">
      <c r="AA19" t="str">
        <f>CONCATENATE("Hoteles: 
",FIXED(O7,0)," viajeros 
cuota: ",FIXED(T7*100,1),"%")</f>
        <v>Hoteles: 
2,652 viajeros 
cuota: 100.0%</v>
      </c>
    </row>
    <row r="20" spans="1:27" x14ac:dyDescent="0.25">
      <c r="AA20" t="str">
        <f>CONCATENATE("Apartamentos: 
",FIXED(O10,0)," viajeros
cuota: ",FIXED(T10*100,1),"%")</f>
        <v>Apartamentos: 
0 viajeros
cuota: 0,0%</v>
      </c>
    </row>
    <row r="38" spans="2:31" s="4" customFormat="1" ht="15.75" hidden="1" customHeight="1" thickBot="1" x14ac:dyDescent="0.3">
      <c r="B38" s="264" t="s">
        <v>183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18" t="s">
        <v>171</v>
      </c>
      <c r="C41" s="219"/>
      <c r="D41" s="219"/>
      <c r="E41" s="219"/>
      <c r="F41" s="219"/>
      <c r="G41" s="219"/>
      <c r="H41" s="219"/>
      <c r="I41" s="219"/>
      <c r="J41" s="219"/>
      <c r="K41" s="219">
        <v>1824653</v>
      </c>
      <c r="L41" s="219"/>
      <c r="M41" s="219"/>
      <c r="N41" s="220"/>
      <c r="O41" s="219">
        <v>2354005</v>
      </c>
      <c r="P41" s="220"/>
      <c r="Q41" s="220">
        <v>1</v>
      </c>
      <c r="R41" s="220">
        <v>0.2901110512519367</v>
      </c>
      <c r="S41" s="219">
        <v>529352</v>
      </c>
      <c r="T41" s="231"/>
      <c r="AE41" s="1"/>
    </row>
    <row r="42" spans="2:31" ht="18.75" hidden="1" x14ac:dyDescent="0.3">
      <c r="B42" s="218" t="s">
        <v>172</v>
      </c>
      <c r="C42" s="219"/>
      <c r="D42" s="219"/>
      <c r="E42" s="219"/>
      <c r="F42" s="219"/>
      <c r="G42" s="219"/>
      <c r="H42" s="219"/>
      <c r="I42" s="219"/>
      <c r="J42" s="219"/>
      <c r="K42" s="219">
        <v>603938</v>
      </c>
      <c r="L42" s="219"/>
      <c r="M42" s="219"/>
      <c r="N42" s="220">
        <v>1</v>
      </c>
      <c r="O42" s="219">
        <v>936181</v>
      </c>
      <c r="P42" s="220">
        <v>1</v>
      </c>
      <c r="Q42" s="220">
        <v>0.39769711619134201</v>
      </c>
      <c r="R42" s="220">
        <v>0.55012766211101138</v>
      </c>
      <c r="S42" s="219">
        <v>332243</v>
      </c>
      <c r="T42" s="231"/>
      <c r="AE42" s="1" t="s">
        <v>173</v>
      </c>
    </row>
    <row r="43" spans="2:31" ht="15.75" hidden="1" x14ac:dyDescent="0.25">
      <c r="B43" s="221" t="s">
        <v>100</v>
      </c>
      <c r="C43" s="222"/>
      <c r="D43" s="222"/>
      <c r="E43" s="222"/>
      <c r="F43" s="222"/>
      <c r="G43" s="222"/>
      <c r="H43" s="222"/>
      <c r="I43" s="222"/>
      <c r="J43" s="222"/>
      <c r="K43" s="222">
        <v>276550.36166633503</v>
      </c>
      <c r="L43" s="222"/>
      <c r="M43" s="222"/>
      <c r="N43" s="223">
        <v>0.45791184139155844</v>
      </c>
      <c r="O43" s="222">
        <v>430252.45635520399</v>
      </c>
      <c r="P43" s="223">
        <v>0.4595825554622493</v>
      </c>
      <c r="Q43" s="223">
        <v>0.18277465695918402</v>
      </c>
      <c r="R43" s="223">
        <v>0.55578337978930015</v>
      </c>
      <c r="S43" s="222">
        <v>153702.09468886897</v>
      </c>
      <c r="T43" s="232"/>
      <c r="AE43" s="1" t="s">
        <v>174</v>
      </c>
    </row>
    <row r="44" spans="2:31" s="4" customFormat="1" hidden="1" x14ac:dyDescent="0.25">
      <c r="B44" s="224" t="s">
        <v>103</v>
      </c>
      <c r="C44" s="225"/>
      <c r="D44" s="225"/>
      <c r="E44" s="225"/>
      <c r="F44" s="225"/>
      <c r="G44" s="225"/>
      <c r="H44" s="225"/>
      <c r="I44" s="225"/>
      <c r="J44" s="225"/>
      <c r="K44" s="225">
        <v>327387.63833385095</v>
      </c>
      <c r="L44" s="225"/>
      <c r="M44" s="225"/>
      <c r="N44" s="228">
        <v>0.54208815860874948</v>
      </c>
      <c r="O44" s="225">
        <v>505927.5436448183</v>
      </c>
      <c r="P44" s="228">
        <v>0.54041637636826456</v>
      </c>
      <c r="Q44" s="228">
        <v>0.21492203442423372</v>
      </c>
      <c r="R44" s="226">
        <v>0.54534711884540576</v>
      </c>
      <c r="S44" s="227">
        <v>178539.90531096736</v>
      </c>
      <c r="T44" s="234"/>
      <c r="AE44" s="1" t="s">
        <v>175</v>
      </c>
    </row>
    <row r="45" spans="2:31" s="4" customFormat="1" hidden="1" x14ac:dyDescent="0.25">
      <c r="B45" s="229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29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AE47" s="1" t="s">
        <v>180</v>
      </c>
    </row>
    <row r="48" spans="2:31" s="4" customFormat="1" hidden="1" x14ac:dyDescent="0.25">
      <c r="B48" s="263" t="s">
        <v>181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193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1">
        <v>2020</v>
      </c>
      <c r="D133" s="181">
        <v>2021</v>
      </c>
      <c r="E133" s="181">
        <v>2022</v>
      </c>
      <c r="F133" s="181">
        <v>2023</v>
      </c>
      <c r="G133" s="169" t="str">
        <f>CONCATENATE("var. ",RIGHT(F133,2),"/",RIGHT(E133,2))</f>
        <v>var. 23/22</v>
      </c>
      <c r="H133" s="169" t="str">
        <f>CONCATENATE("dif. ",RIGHT(F133,2),"/",RIGHT(E133,2))</f>
        <v>dif. 23/22</v>
      </c>
      <c r="I133" s="236" t="str">
        <f>CONCATENATE("%/s total Tenerife ",RIGHT(F133,4))</f>
        <v>%/s total Tenerife 2023</v>
      </c>
      <c r="J133" s="181">
        <v>2024</v>
      </c>
      <c r="K133" s="236" t="str">
        <f>CONCATENATE("%/s total Tenerife ",RIGHT(J133,4))</f>
        <v>%/s total Tenerife 2024</v>
      </c>
      <c r="L133" s="169" t="str">
        <f>CONCATENATE("var. ",RIGHT(J133,2),"/",RIGHT(F133,2))</f>
        <v>var. 24/23</v>
      </c>
      <c r="M133" s="169" t="str">
        <f>CONCATENATE("dif. ",RIGHT(J133,2),"/",RIGHT(F133,2))</f>
        <v>dif. 24/23</v>
      </c>
      <c r="N133" s="169" t="str">
        <f>CONCATENATE("var. ",RIGHT(J133,2),"/",RIGHT(D133,2))</f>
        <v>var. 24/21</v>
      </c>
      <c r="O133" s="169" t="str">
        <f>CONCATENATE("dif. ",RIGHT(J133,2),"/",RIGHT(D133,2))</f>
        <v>dif. 24/21</v>
      </c>
      <c r="Z133" s="1"/>
    </row>
    <row r="134" spans="1:31" ht="18.75" x14ac:dyDescent="0.3">
      <c r="A134" s="4"/>
      <c r="B134" s="218" t="s">
        <v>189</v>
      </c>
      <c r="C134" s="237">
        <v>3059</v>
      </c>
      <c r="D134" s="222">
        <v>10731</v>
      </c>
      <c r="E134" s="222">
        <v>17520</v>
      </c>
      <c r="F134" s="222">
        <v>25698</v>
      </c>
      <c r="G134" s="223">
        <f>F134/E134-1</f>
        <v>0.46678082191780823</v>
      </c>
      <c r="H134" s="222">
        <f>F134-E134</f>
        <v>8178</v>
      </c>
      <c r="I134" s="223">
        <f>F134/F$134</f>
        <v>1</v>
      </c>
      <c r="J134" s="222">
        <v>23944</v>
      </c>
      <c r="K134" s="223">
        <f>J134/J$134</f>
        <v>1</v>
      </c>
      <c r="L134" s="223">
        <f>J134/F134-1</f>
        <v>-6.8254338859055186E-2</v>
      </c>
      <c r="M134" s="222">
        <f>J134-F134</f>
        <v>-1754</v>
      </c>
      <c r="N134" s="223">
        <f>J134/D134-1</f>
        <v>1.2312925170068025</v>
      </c>
      <c r="O134" s="222">
        <f>J134-D134</f>
        <v>13213</v>
      </c>
      <c r="Q134" s="29"/>
      <c r="R134" s="79"/>
      <c r="Z134" s="1" t="s">
        <v>173</v>
      </c>
      <c r="AE134"/>
    </row>
    <row r="135" spans="1:31" s="4" customFormat="1" x14ac:dyDescent="0.25">
      <c r="B135" s="239" t="s">
        <v>190</v>
      </c>
      <c r="C135" s="240">
        <v>3059</v>
      </c>
      <c r="D135" s="240">
        <v>10731</v>
      </c>
      <c r="E135" s="240">
        <v>17520</v>
      </c>
      <c r="F135" s="240">
        <v>25698</v>
      </c>
      <c r="G135" s="244">
        <f>IFERROR(F135/E135-1,"-")</f>
        <v>0.46678082191780823</v>
      </c>
      <c r="H135" s="240">
        <f t="shared" ref="H135:H138" si="14">F135-E135</f>
        <v>8178</v>
      </c>
      <c r="I135" s="242">
        <f>F135/F$134</f>
        <v>1</v>
      </c>
      <c r="J135" s="240">
        <v>23944</v>
      </c>
      <c r="K135" s="241">
        <f t="shared" ref="K135:K138" si="15">J135/J$134</f>
        <v>1</v>
      </c>
      <c r="L135" s="242">
        <f t="shared" ref="L135:L138" si="16">J135/F135-1</f>
        <v>-6.8254338859055186E-2</v>
      </c>
      <c r="M135" s="243">
        <f t="shared" ref="M135:M138" si="17">J135-F135</f>
        <v>-1754</v>
      </c>
      <c r="N135" s="241">
        <f t="shared" ref="N135:N138" si="18">J135/D135-1</f>
        <v>1.2312925170068025</v>
      </c>
      <c r="O135" s="240">
        <f t="shared" ref="O135:O138" si="19">J135-D135</f>
        <v>13213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46">
        <v>993</v>
      </c>
      <c r="D136" s="246">
        <v>0</v>
      </c>
      <c r="E136" s="246">
        <v>1009</v>
      </c>
      <c r="F136" s="246">
        <v>1532</v>
      </c>
      <c r="G136" s="250">
        <f t="shared" ref="G136:G138" si="20">IFERROR(F136/E136-1,"-")</f>
        <v>0.51833498513379594</v>
      </c>
      <c r="H136" s="246">
        <f t="shared" si="14"/>
        <v>523</v>
      </c>
      <c r="I136" s="254">
        <f t="shared" ref="I136:I138" si="21">F136/F$134</f>
        <v>5.9615534282823568E-2</v>
      </c>
      <c r="J136" s="246">
        <v>1540</v>
      </c>
      <c r="K136" s="252">
        <f t="shared" si="15"/>
        <v>6.4316739057801539E-2</v>
      </c>
      <c r="L136" s="254">
        <f t="shared" si="16"/>
        <v>5.2219321148825326E-3</v>
      </c>
      <c r="M136" s="253">
        <f t="shared" si="17"/>
        <v>8</v>
      </c>
      <c r="N136" s="252" t="e">
        <f t="shared" si="18"/>
        <v>#DIV/0!</v>
      </c>
      <c r="O136" s="246">
        <f t="shared" si="19"/>
        <v>1540</v>
      </c>
      <c r="Q136" s="29"/>
      <c r="R136" s="79"/>
      <c r="Z136" s="1"/>
    </row>
    <row r="137" spans="1:31" s="4" customFormat="1" x14ac:dyDescent="0.25">
      <c r="B137" s="97" t="s">
        <v>61</v>
      </c>
      <c r="C137" s="246">
        <v>0</v>
      </c>
      <c r="D137" s="246">
        <v>0</v>
      </c>
      <c r="E137" s="246">
        <v>16511</v>
      </c>
      <c r="F137" s="246">
        <v>24166</v>
      </c>
      <c r="G137" s="248">
        <f t="shared" si="20"/>
        <v>0.46363030706801522</v>
      </c>
      <c r="H137" s="246">
        <f t="shared" si="14"/>
        <v>7655</v>
      </c>
      <c r="I137" s="258">
        <f t="shared" si="21"/>
        <v>0.94038446571717649</v>
      </c>
      <c r="J137" s="246">
        <v>22404</v>
      </c>
      <c r="K137" s="252">
        <f t="shared" si="15"/>
        <v>0.93568326094219845</v>
      </c>
      <c r="L137" s="254">
        <f t="shared" si="16"/>
        <v>-7.2912356202929685E-2</v>
      </c>
      <c r="M137" s="253">
        <f t="shared" si="17"/>
        <v>-1762</v>
      </c>
      <c r="N137" s="252" t="e">
        <f t="shared" si="18"/>
        <v>#DIV/0!</v>
      </c>
      <c r="O137" s="246">
        <f t="shared" si="19"/>
        <v>22404</v>
      </c>
      <c r="Q137" s="29"/>
      <c r="R137" s="79"/>
      <c r="Z137" s="1"/>
    </row>
    <row r="138" spans="1:31" s="4" customFormat="1" x14ac:dyDescent="0.25">
      <c r="B138" s="239" t="s">
        <v>191</v>
      </c>
      <c r="C138" s="240"/>
      <c r="D138" s="240"/>
      <c r="E138" s="240"/>
      <c r="F138" s="240"/>
      <c r="G138" s="244" t="str">
        <f t="shared" si="20"/>
        <v>-</v>
      </c>
      <c r="H138" s="240">
        <f t="shared" si="14"/>
        <v>0</v>
      </c>
      <c r="I138" s="242">
        <f t="shared" si="21"/>
        <v>0</v>
      </c>
      <c r="J138" s="240"/>
      <c r="K138" s="241">
        <f t="shared" si="15"/>
        <v>0</v>
      </c>
      <c r="L138" s="242" t="e">
        <f t="shared" si="16"/>
        <v>#DIV/0!</v>
      </c>
      <c r="M138" s="243">
        <f t="shared" si="17"/>
        <v>0</v>
      </c>
      <c r="N138" s="241" t="e">
        <f t="shared" si="18"/>
        <v>#DIV/0!</v>
      </c>
      <c r="O138" s="240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Z139" s="1" t="s">
        <v>180</v>
      </c>
    </row>
    <row r="140" spans="1:31" s="4" customFormat="1" ht="32.25" customHeight="1" x14ac:dyDescent="0.25">
      <c r="B140" s="302" t="s">
        <v>194</v>
      </c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6F63-445C-4D4B-8254-8C054A26FD1F}">
  <sheetPr codeName="Hoja39"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17"/>
      <c r="H1" s="217"/>
      <c r="I1" s="217"/>
      <c r="K1" s="217"/>
    </row>
    <row r="3" spans="1:31" s="4" customFormat="1" ht="25.5" customHeight="1" thickBot="1" x14ac:dyDescent="0.3">
      <c r="B3" s="62" t="s">
        <v>305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5" t="s">
        <v>257</v>
      </c>
      <c r="D5" s="235" t="s">
        <v>258</v>
      </c>
      <c r="E5" s="235" t="s">
        <v>259</v>
      </c>
      <c r="F5" s="236" t="str">
        <f>CONCATENATE("%/s total Tenerife ",RIGHT(E5,4))</f>
        <v>%/s total Tenerife 2022</v>
      </c>
      <c r="G5" s="235" t="s">
        <v>260</v>
      </c>
      <c r="H5" s="236" t="str">
        <f>CONCATENATE("var. ",RIGHT(G5,2),"/",RIGHT(E5,2))</f>
        <v>var. 23/22</v>
      </c>
      <c r="I5" s="236" t="str">
        <f>CONCATENATE("dif. ",RIGHT(G5,2),"/",RIGHT(E5,2))</f>
        <v>dif. 23/22</v>
      </c>
      <c r="J5" s="236" t="str">
        <f>CONCATENATE("%/s total Tenerife ",RIGHT(G5,4))</f>
        <v>%/s total Tenerife 2023</v>
      </c>
      <c r="K5" s="235" t="s">
        <v>261</v>
      </c>
      <c r="L5" s="236" t="str">
        <f>CONCATENATE("var. ",RIGHT(K5,2),"/",RIGHT(G5,2))</f>
        <v>var. 24/23</v>
      </c>
      <c r="M5" s="236" t="str">
        <f>CONCATENATE("dif. ",RIGHT(K5,2),"/",RIGHT(G5,2))</f>
        <v>dif. 24/23</v>
      </c>
      <c r="N5" s="236" t="str">
        <f>CONCATENATE("%/s total Tenerife ",RIGHT(K5,4))</f>
        <v>%/s total Tenerife 2024</v>
      </c>
      <c r="O5" s="235" t="s">
        <v>262</v>
      </c>
      <c r="P5" s="236" t="str">
        <f>CONCATENATE("var. ",RIGHT(O5,2),"/",RIGHT(K5,2))</f>
        <v>var. 25/24</v>
      </c>
      <c r="Q5" s="236" t="str">
        <f>CONCATENATE("dif. ",RIGHT(O5,2),"/",RIGHT(K5,2))</f>
        <v>dif. 25/24</v>
      </c>
      <c r="R5" s="236" t="str">
        <f>CONCATENATE("var. ",RIGHT(O5,2),"/",RIGHT(C5,2))</f>
        <v>var. 25/20</v>
      </c>
      <c r="S5" s="236" t="str">
        <f>CONCATENATE("dif. ",RIGHT(O5,2),"/",RIGHT(C5,2))</f>
        <v>dif. 25/20</v>
      </c>
      <c r="T5" s="236" t="str">
        <f>CONCATENATE("%/s total Tenerife ",RIGHT(O5,4))</f>
        <v>%/s total Tenerife 2025</v>
      </c>
      <c r="AE5" s="1"/>
    </row>
    <row r="6" spans="1:31" ht="18.75" x14ac:dyDescent="0.3">
      <c r="A6" s="4"/>
      <c r="B6" s="218" t="s">
        <v>195</v>
      </c>
      <c r="C6" s="237">
        <v>1208</v>
      </c>
      <c r="D6" s="237">
        <v>303</v>
      </c>
      <c r="E6" s="237">
        <v>1039</v>
      </c>
      <c r="F6" s="238">
        <f>E6/$E$6</f>
        <v>1</v>
      </c>
      <c r="G6" s="237">
        <v>1557</v>
      </c>
      <c r="H6" s="238">
        <f>G6/E6-1</f>
        <v>0.49855630413859475</v>
      </c>
      <c r="I6" s="237">
        <f>G6-E6</f>
        <v>518</v>
      </c>
      <c r="J6" s="238">
        <f>G6/$G$6</f>
        <v>1</v>
      </c>
      <c r="K6" s="237">
        <v>1445</v>
      </c>
      <c r="L6" s="238">
        <f t="shared" ref="L6:L12" si="0">K6/G6-1</f>
        <v>-7.1933204881181712E-2</v>
      </c>
      <c r="M6" s="237">
        <f t="shared" ref="M6:M12" si="1">K6-G6</f>
        <v>-112</v>
      </c>
      <c r="N6" s="238">
        <f>K6/$K$6</f>
        <v>1</v>
      </c>
      <c r="O6" s="237">
        <v>1752</v>
      </c>
      <c r="P6" s="238">
        <f t="shared" ref="P6:P11" si="2">O6/K6-1</f>
        <v>0.21245674740484422</v>
      </c>
      <c r="Q6" s="237">
        <f t="shared" ref="Q6:Q12" si="3">O6-K6</f>
        <v>307</v>
      </c>
      <c r="R6" s="238">
        <f>O6/C6-1</f>
        <v>0.45033112582781465</v>
      </c>
      <c r="S6" s="237">
        <f>O6-C6</f>
        <v>544</v>
      </c>
      <c r="T6" s="238">
        <f>O6/$O$6</f>
        <v>1</v>
      </c>
      <c r="V6" s="29"/>
      <c r="W6" s="79"/>
      <c r="AE6" s="1" t="s">
        <v>173</v>
      </c>
    </row>
    <row r="7" spans="1:31" s="4" customFormat="1" x14ac:dyDescent="0.25">
      <c r="B7" s="239" t="s">
        <v>190</v>
      </c>
      <c r="C7" s="240">
        <v>1208</v>
      </c>
      <c r="D7" s="240">
        <v>303</v>
      </c>
      <c r="E7" s="240">
        <v>1039</v>
      </c>
      <c r="F7" s="241">
        <f t="shared" ref="F7:F12" si="4">E7/$E$6</f>
        <v>1</v>
      </c>
      <c r="G7" s="240">
        <v>1557</v>
      </c>
      <c r="H7" s="242">
        <f>G7/E7-1</f>
        <v>0.49855630413859475</v>
      </c>
      <c r="I7" s="243">
        <f>G7-E7</f>
        <v>518</v>
      </c>
      <c r="J7" s="241">
        <f>G7/$G$6</f>
        <v>1</v>
      </c>
      <c r="K7" s="240">
        <v>1445</v>
      </c>
      <c r="L7" s="244">
        <f t="shared" si="0"/>
        <v>-7.1933204881181712E-2</v>
      </c>
      <c r="M7" s="245">
        <f t="shared" si="1"/>
        <v>-112</v>
      </c>
      <c r="N7" s="241">
        <f>K7/$K$6</f>
        <v>1</v>
      </c>
      <c r="O7" s="240">
        <v>1752</v>
      </c>
      <c r="P7" s="242">
        <f t="shared" si="2"/>
        <v>0.21245674740484422</v>
      </c>
      <c r="Q7" s="243">
        <f t="shared" si="3"/>
        <v>307</v>
      </c>
      <c r="R7" s="242">
        <f t="shared" ref="R7:R10" si="5">O7/C7-1</f>
        <v>0.45033112582781465</v>
      </c>
      <c r="S7" s="243">
        <f t="shared" ref="S7:S10" si="6">O7-C7</f>
        <v>544</v>
      </c>
      <c r="T7" s="241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46">
        <v>234</v>
      </c>
      <c r="D8" s="246">
        <v>0</v>
      </c>
      <c r="E8" s="246">
        <v>0</v>
      </c>
      <c r="F8" s="247">
        <f t="shared" si="4"/>
        <v>0</v>
      </c>
      <c r="G8" s="246">
        <v>148</v>
      </c>
      <c r="H8" s="248" t="str">
        <f>IFERROR(G8/E8-1,"-")</f>
        <v>-</v>
      </c>
      <c r="I8" s="249">
        <f t="shared" ref="I8:I12" si="7">G8-E8</f>
        <v>148</v>
      </c>
      <c r="J8" s="247">
        <f t="shared" ref="J8:J12" si="8">G8/$G$6</f>
        <v>9.505459216441875E-2</v>
      </c>
      <c r="K8" s="246">
        <v>175</v>
      </c>
      <c r="L8" s="250">
        <f>IFERROR(K8/G8-1,"-")</f>
        <v>0.18243243243243246</v>
      </c>
      <c r="M8" s="251">
        <f>IF(G8=0,"nd",K8-G8)</f>
        <v>27</v>
      </c>
      <c r="N8" s="252">
        <f t="shared" ref="N8:N12" si="9">K8/$K$6</f>
        <v>0.12110726643598616</v>
      </c>
      <c r="O8" s="246">
        <v>118</v>
      </c>
      <c r="P8" s="250">
        <f>IFERROR(O8/K8-1,"-")</f>
        <v>-0.32571428571428573</v>
      </c>
      <c r="Q8" s="253">
        <f t="shared" si="3"/>
        <v>-57</v>
      </c>
      <c r="R8" s="250">
        <f>IFERROR(O8/C8-1,"-")</f>
        <v>-0.49572649572649574</v>
      </c>
      <c r="S8" s="253">
        <f t="shared" si="6"/>
        <v>-116</v>
      </c>
      <c r="T8" s="252">
        <f t="shared" ref="T8:T12" si="10">O8/$O$6</f>
        <v>6.7351598173515978E-2</v>
      </c>
      <c r="V8" s="29"/>
      <c r="W8" s="79"/>
      <c r="AE8" s="1"/>
    </row>
    <row r="9" spans="1:31" s="4" customFormat="1" x14ac:dyDescent="0.25">
      <c r="B9" s="97" t="s">
        <v>61</v>
      </c>
      <c r="C9" s="246">
        <v>974</v>
      </c>
      <c r="D9" s="246">
        <v>0</v>
      </c>
      <c r="E9" s="246">
        <v>0</v>
      </c>
      <c r="F9" s="252">
        <f t="shared" si="4"/>
        <v>0</v>
      </c>
      <c r="G9" s="246">
        <v>1409</v>
      </c>
      <c r="H9" s="248" t="str">
        <f>IFERROR(G9/E9-1,"-")</f>
        <v>-</v>
      </c>
      <c r="I9" s="253">
        <f t="shared" si="7"/>
        <v>1409</v>
      </c>
      <c r="J9" s="252">
        <f t="shared" si="8"/>
        <v>0.90494540783558119</v>
      </c>
      <c r="K9" s="246">
        <v>1270</v>
      </c>
      <c r="L9" s="250">
        <f>IFERROR(K9/G9-1,"-")</f>
        <v>-9.8651525904897119E-2</v>
      </c>
      <c r="M9" s="251">
        <f>IF(G9=0,"nd",K9-G9)</f>
        <v>-139</v>
      </c>
      <c r="N9" s="252">
        <f t="shared" si="9"/>
        <v>0.87889273356401387</v>
      </c>
      <c r="O9" s="246">
        <v>1634</v>
      </c>
      <c r="P9" s="250">
        <f t="shared" si="2"/>
        <v>0.28661417322834648</v>
      </c>
      <c r="Q9" s="253">
        <f t="shared" si="3"/>
        <v>364</v>
      </c>
      <c r="R9" s="254">
        <f t="shared" si="5"/>
        <v>0.67761806981519501</v>
      </c>
      <c r="S9" s="253">
        <f t="shared" si="6"/>
        <v>660</v>
      </c>
      <c r="T9" s="252">
        <f t="shared" si="10"/>
        <v>0.93264840182648401</v>
      </c>
      <c r="V9" s="29"/>
      <c r="W9" s="79"/>
      <c r="AE9" s="1"/>
    </row>
    <row r="10" spans="1:31" s="4" customFormat="1" x14ac:dyDescent="0.25">
      <c r="B10" s="239" t="s">
        <v>191</v>
      </c>
      <c r="C10" s="255" t="s">
        <v>227</v>
      </c>
      <c r="D10" s="255" t="s">
        <v>227</v>
      </c>
      <c r="E10" s="255" t="s">
        <v>227</v>
      </c>
      <c r="F10" s="256" t="str">
        <f>IFERROR(E10/$E$6,"-")</f>
        <v>-</v>
      </c>
      <c r="G10" s="255" t="s">
        <v>227</v>
      </c>
      <c r="H10" s="244" t="str">
        <f>IFERROR(G10/E10-1,"-")</f>
        <v>-</v>
      </c>
      <c r="I10" s="245" t="str">
        <f>IFERROR(G10-E10,"-")</f>
        <v>-</v>
      </c>
      <c r="J10" s="256" t="str">
        <f>IFERROR(G10/$G$6,"-")</f>
        <v>-</v>
      </c>
      <c r="K10" s="255" t="s">
        <v>227</v>
      </c>
      <c r="L10" s="244" t="str">
        <f>IFERROR(K10/G10-1,"-")</f>
        <v>-</v>
      </c>
      <c r="M10" s="245" t="str">
        <f>IFERROR(K10-G10,"-")</f>
        <v>-</v>
      </c>
      <c r="N10" s="256" t="str">
        <f>IFERROR(K10/$K$6,"-")</f>
        <v>-</v>
      </c>
      <c r="O10" s="255" t="s">
        <v>227</v>
      </c>
      <c r="P10" s="244" t="str">
        <f>IFERROR(O10/K10-1,"-")</f>
        <v>-</v>
      </c>
      <c r="Q10" s="245" t="str">
        <f>IFERROR(O10-K10,"-")</f>
        <v>-</v>
      </c>
      <c r="R10" s="244" t="e">
        <f t="shared" si="5"/>
        <v>#VALUE!</v>
      </c>
      <c r="S10" s="245" t="e">
        <f t="shared" si="6"/>
        <v>#VALUE!</v>
      </c>
      <c r="T10" s="256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46"/>
      <c r="D11" s="246"/>
      <c r="E11" s="246"/>
      <c r="F11" s="252">
        <f t="shared" si="4"/>
        <v>0</v>
      </c>
      <c r="G11" s="246"/>
      <c r="H11" s="254" t="e">
        <f t="shared" ref="H11:H12" si="11">G11/E11-1</f>
        <v>#DIV/0!</v>
      </c>
      <c r="I11" s="253">
        <f t="shared" si="7"/>
        <v>0</v>
      </c>
      <c r="J11" s="252">
        <f t="shared" si="8"/>
        <v>0</v>
      </c>
      <c r="K11" s="246"/>
      <c r="L11" s="250" t="e">
        <f>K11/G11-1</f>
        <v>#DIV/0!</v>
      </c>
      <c r="M11" s="253">
        <f t="shared" si="1"/>
        <v>0</v>
      </c>
      <c r="N11" s="252">
        <f t="shared" si="9"/>
        <v>0</v>
      </c>
      <c r="O11" s="246"/>
      <c r="P11" s="254" t="e">
        <f t="shared" si="2"/>
        <v>#DIV/0!</v>
      </c>
      <c r="Q11" s="253">
        <f t="shared" si="3"/>
        <v>0</v>
      </c>
      <c r="R11" s="254" t="e">
        <f t="shared" ref="R11:R12" si="12">O11/D11-1</f>
        <v>#DIV/0!</v>
      </c>
      <c r="S11" s="253">
        <f t="shared" ref="S11:S12" si="13">O11-D11</f>
        <v>0</v>
      </c>
      <c r="T11" s="252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46"/>
      <c r="D12" s="246"/>
      <c r="E12" s="246"/>
      <c r="F12" s="252">
        <f t="shared" si="4"/>
        <v>0</v>
      </c>
      <c r="G12" s="246"/>
      <c r="H12" s="254" t="e">
        <f t="shared" si="11"/>
        <v>#DIV/0!</v>
      </c>
      <c r="I12" s="253">
        <f t="shared" si="7"/>
        <v>0</v>
      </c>
      <c r="J12" s="252">
        <f t="shared" si="8"/>
        <v>0</v>
      </c>
      <c r="K12" s="246"/>
      <c r="L12" s="250" t="e">
        <f t="shared" si="0"/>
        <v>#DIV/0!</v>
      </c>
      <c r="M12" s="253">
        <f t="shared" si="1"/>
        <v>0</v>
      </c>
      <c r="N12" s="252">
        <f t="shared" si="9"/>
        <v>0</v>
      </c>
      <c r="O12" s="246"/>
      <c r="P12" s="254" t="e">
        <f>O12/K12-1</f>
        <v>#DIV/0!</v>
      </c>
      <c r="Q12" s="253">
        <f t="shared" si="3"/>
        <v>0</v>
      </c>
      <c r="R12" s="254" t="e">
        <f t="shared" si="12"/>
        <v>#DIV/0!</v>
      </c>
      <c r="S12" s="253">
        <f t="shared" si="13"/>
        <v>0</v>
      </c>
      <c r="T12" s="252">
        <f t="shared" si="10"/>
        <v>0</v>
      </c>
      <c r="V12" s="29"/>
      <c r="W12" s="79"/>
      <c r="AE12" s="1"/>
    </row>
    <row r="13" spans="1:31" s="4" customFormat="1" ht="7.5" customHeigh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57"/>
      <c r="M13" s="230"/>
      <c r="N13" s="230"/>
      <c r="O13" s="230"/>
      <c r="P13" s="230"/>
      <c r="Q13" s="230"/>
      <c r="R13" s="230"/>
      <c r="S13" s="230"/>
      <c r="T13" s="230"/>
      <c r="AE13" s="1" t="s">
        <v>180</v>
      </c>
    </row>
    <row r="14" spans="1:31" s="4" customFormat="1" x14ac:dyDescent="0.25">
      <c r="B14" s="167" t="s">
        <v>181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1,752 viajeros 
cuota: 100.0%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4" t="s">
        <v>183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18" t="s">
        <v>171</v>
      </c>
      <c r="C41" s="219"/>
      <c r="D41" s="219"/>
      <c r="E41" s="219"/>
      <c r="F41" s="219"/>
      <c r="G41" s="219"/>
      <c r="H41" s="219"/>
      <c r="I41" s="219"/>
      <c r="J41" s="219"/>
      <c r="K41" s="219">
        <v>1824653</v>
      </c>
      <c r="L41" s="219"/>
      <c r="M41" s="219"/>
      <c r="N41" s="220"/>
      <c r="O41" s="219">
        <v>2354005</v>
      </c>
      <c r="P41" s="220"/>
      <c r="Q41" s="220">
        <v>1</v>
      </c>
      <c r="R41" s="220">
        <v>0.2901110512519367</v>
      </c>
      <c r="S41" s="219">
        <v>529352</v>
      </c>
      <c r="T41" s="231"/>
      <c r="AE41" s="1"/>
    </row>
    <row r="42" spans="2:31" ht="18.75" hidden="1" x14ac:dyDescent="0.3">
      <c r="B42" s="218" t="s">
        <v>172</v>
      </c>
      <c r="C42" s="219"/>
      <c r="D42" s="219"/>
      <c r="E42" s="219"/>
      <c r="F42" s="219"/>
      <c r="G42" s="219"/>
      <c r="H42" s="219"/>
      <c r="I42" s="219"/>
      <c r="J42" s="219"/>
      <c r="K42" s="219">
        <v>603938</v>
      </c>
      <c r="L42" s="219"/>
      <c r="M42" s="219"/>
      <c r="N42" s="220">
        <v>1</v>
      </c>
      <c r="O42" s="219">
        <v>936181</v>
      </c>
      <c r="P42" s="220">
        <v>1</v>
      </c>
      <c r="Q42" s="220">
        <v>0.39769711619134201</v>
      </c>
      <c r="R42" s="220">
        <v>0.55012766211101138</v>
      </c>
      <c r="S42" s="219">
        <v>332243</v>
      </c>
      <c r="T42" s="231"/>
      <c r="AE42" s="1" t="s">
        <v>173</v>
      </c>
    </row>
    <row r="43" spans="2:31" ht="15.75" hidden="1" x14ac:dyDescent="0.25">
      <c r="B43" s="221" t="s">
        <v>100</v>
      </c>
      <c r="C43" s="222"/>
      <c r="D43" s="222"/>
      <c r="E43" s="222"/>
      <c r="F43" s="222"/>
      <c r="G43" s="222"/>
      <c r="H43" s="222"/>
      <c r="I43" s="222"/>
      <c r="J43" s="222"/>
      <c r="K43" s="222">
        <v>276550.36166633503</v>
      </c>
      <c r="L43" s="222"/>
      <c r="M43" s="222"/>
      <c r="N43" s="223">
        <v>0.45791184139155844</v>
      </c>
      <c r="O43" s="222">
        <v>430252.45635520399</v>
      </c>
      <c r="P43" s="223">
        <v>0.4595825554622493</v>
      </c>
      <c r="Q43" s="223">
        <v>0.18277465695918402</v>
      </c>
      <c r="R43" s="223">
        <v>0.55578337978930015</v>
      </c>
      <c r="S43" s="222">
        <v>153702.09468886897</v>
      </c>
      <c r="T43" s="232"/>
      <c r="AE43" s="1" t="s">
        <v>174</v>
      </c>
    </row>
    <row r="44" spans="2:31" s="4" customFormat="1" hidden="1" x14ac:dyDescent="0.25">
      <c r="B44" s="224" t="s">
        <v>103</v>
      </c>
      <c r="C44" s="225"/>
      <c r="D44" s="225"/>
      <c r="E44" s="225"/>
      <c r="F44" s="225"/>
      <c r="G44" s="225"/>
      <c r="H44" s="225"/>
      <c r="I44" s="225"/>
      <c r="J44" s="225"/>
      <c r="K44" s="225">
        <v>327387.63833385095</v>
      </c>
      <c r="L44" s="225"/>
      <c r="M44" s="225"/>
      <c r="N44" s="228">
        <v>0.54208815860874948</v>
      </c>
      <c r="O44" s="225">
        <v>505927.5436448183</v>
      </c>
      <c r="P44" s="228">
        <v>0.54041637636826456</v>
      </c>
      <c r="Q44" s="228">
        <v>0.21492203442423372</v>
      </c>
      <c r="R44" s="226">
        <v>0.54534711884540576</v>
      </c>
      <c r="S44" s="227">
        <v>178539.90531096736</v>
      </c>
      <c r="T44" s="234"/>
      <c r="AE44" s="1" t="s">
        <v>175</v>
      </c>
    </row>
    <row r="45" spans="2:31" s="4" customFormat="1" hidden="1" x14ac:dyDescent="0.25">
      <c r="B45" s="229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29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AE47" s="1" t="s">
        <v>180</v>
      </c>
    </row>
    <row r="48" spans="2:31" s="4" customFormat="1" hidden="1" x14ac:dyDescent="0.25">
      <c r="B48" s="263" t="s">
        <v>181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196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1">
        <v>2020</v>
      </c>
      <c r="D133" s="181">
        <v>2021</v>
      </c>
      <c r="E133" s="181">
        <v>2022</v>
      </c>
      <c r="F133" s="181">
        <v>2023</v>
      </c>
      <c r="G133" s="169" t="str">
        <f>CONCATENATE("var. ",RIGHT(F133,2),"/",RIGHT(E133,2))</f>
        <v>var. 23/22</v>
      </c>
      <c r="H133" s="169" t="str">
        <f>CONCATENATE("dif. ",RIGHT(F133,2),"/",RIGHT(E133,2))</f>
        <v>dif. 23/22</v>
      </c>
      <c r="I133" s="236" t="str">
        <f>CONCATENATE("%/s total Tenerife ",RIGHT(F133,4))</f>
        <v>%/s total Tenerife 2023</v>
      </c>
      <c r="J133" s="181">
        <v>2024</v>
      </c>
      <c r="K133" s="236" t="str">
        <f>CONCATENATE("%/s total Tenerife ",RIGHT(J133,4))</f>
        <v>%/s total Tenerife 2024</v>
      </c>
      <c r="L133" s="169" t="str">
        <f>CONCATENATE("var. ",RIGHT(J133,2),"/",RIGHT(F133,2))</f>
        <v>var. 24/23</v>
      </c>
      <c r="M133" s="169" t="str">
        <f>CONCATENATE("dif. ",RIGHT(J133,2),"/",RIGHT(F133,2))</f>
        <v>dif. 24/23</v>
      </c>
      <c r="N133" s="169" t="str">
        <f>CONCATENATE("var. ",RIGHT(J133,2),"/",RIGHT(D133,2))</f>
        <v>var. 24/21</v>
      </c>
      <c r="O133" s="169" t="str">
        <f>CONCATENATE("dif. ",RIGHT(J133,2),"/",RIGHT(D133,2))</f>
        <v>dif. 24/21</v>
      </c>
      <c r="Z133" s="1"/>
    </row>
    <row r="134" spans="1:31" ht="18.75" x14ac:dyDescent="0.3">
      <c r="A134" s="4"/>
      <c r="B134" s="218" t="s">
        <v>195</v>
      </c>
      <c r="C134" s="222">
        <v>7339</v>
      </c>
      <c r="D134" s="222">
        <v>10731</v>
      </c>
      <c r="E134" s="222">
        <v>17520</v>
      </c>
      <c r="F134" s="222">
        <v>25698</v>
      </c>
      <c r="G134" s="223">
        <f>F134/E134-1</f>
        <v>0.46678082191780823</v>
      </c>
      <c r="H134" s="222">
        <f>F134-E134</f>
        <v>8178</v>
      </c>
      <c r="I134" s="223">
        <f>F134/F$134</f>
        <v>1</v>
      </c>
      <c r="J134" s="222">
        <v>23944</v>
      </c>
      <c r="K134" s="223">
        <f>J134/J$134</f>
        <v>1</v>
      </c>
      <c r="L134" s="223">
        <f>J134/F134-1</f>
        <v>-6.8254338859055186E-2</v>
      </c>
      <c r="M134" s="222">
        <f>J134-F134</f>
        <v>-1754</v>
      </c>
      <c r="N134" s="223">
        <f>J134/D134-1</f>
        <v>1.2312925170068025</v>
      </c>
      <c r="O134" s="222">
        <f>J134-D134</f>
        <v>13213</v>
      </c>
      <c r="Q134" s="29"/>
      <c r="R134" s="79"/>
      <c r="Z134" s="1" t="s">
        <v>173</v>
      </c>
      <c r="AE134"/>
    </row>
    <row r="135" spans="1:31" s="4" customFormat="1" x14ac:dyDescent="0.25">
      <c r="B135" s="239" t="s">
        <v>190</v>
      </c>
      <c r="C135" s="240">
        <v>7339</v>
      </c>
      <c r="D135" s="240">
        <v>10731</v>
      </c>
      <c r="E135" s="240">
        <v>17520</v>
      </c>
      <c r="F135" s="240">
        <v>25698</v>
      </c>
      <c r="G135" s="244">
        <f>IFERROR(F135/E135-1,"-")</f>
        <v>0.46678082191780823</v>
      </c>
      <c r="H135" s="240">
        <f t="shared" ref="H135:H138" si="14">F135-E135</f>
        <v>8178</v>
      </c>
      <c r="I135" s="242">
        <f>F135/F$134</f>
        <v>1</v>
      </c>
      <c r="J135" s="240">
        <v>23944</v>
      </c>
      <c r="K135" s="241">
        <f t="shared" ref="K135:K138" si="15">J135/J$134</f>
        <v>1</v>
      </c>
      <c r="L135" s="242">
        <f t="shared" ref="L135:L138" si="16">J135/F135-1</f>
        <v>-6.8254338859055186E-2</v>
      </c>
      <c r="M135" s="243">
        <f t="shared" ref="M135:M138" si="17">J135-F135</f>
        <v>-1754</v>
      </c>
      <c r="N135" s="241">
        <f t="shared" ref="N135:N138" si="18">J135/D135-1</f>
        <v>1.2312925170068025</v>
      </c>
      <c r="O135" s="240">
        <f t="shared" ref="O135:O138" si="19">J135-D135</f>
        <v>13213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46">
        <v>0</v>
      </c>
      <c r="D136" s="246">
        <v>0</v>
      </c>
      <c r="E136" s="246">
        <v>1009</v>
      </c>
      <c r="F136" s="246">
        <v>1532</v>
      </c>
      <c r="G136" s="250">
        <f t="shared" ref="G136:G138" si="20">IFERROR(F136/E136-1,"-")</f>
        <v>0.51833498513379594</v>
      </c>
      <c r="H136" s="246">
        <f t="shared" si="14"/>
        <v>523</v>
      </c>
      <c r="I136" s="254">
        <f t="shared" ref="I136:I138" si="21">F136/F$134</f>
        <v>5.9615534282823568E-2</v>
      </c>
      <c r="J136" s="246">
        <v>1540</v>
      </c>
      <c r="K136" s="252">
        <f t="shared" si="15"/>
        <v>6.4316739057801539E-2</v>
      </c>
      <c r="L136" s="254">
        <f t="shared" si="16"/>
        <v>5.2219321148825326E-3</v>
      </c>
      <c r="M136" s="253">
        <f t="shared" si="17"/>
        <v>8</v>
      </c>
      <c r="N136" s="252" t="e">
        <f t="shared" si="18"/>
        <v>#DIV/0!</v>
      </c>
      <c r="O136" s="246">
        <f t="shared" si="19"/>
        <v>1540</v>
      </c>
      <c r="Q136" s="29"/>
      <c r="R136" s="79"/>
      <c r="Z136" s="1"/>
    </row>
    <row r="137" spans="1:31" s="4" customFormat="1" x14ac:dyDescent="0.25">
      <c r="B137" s="97" t="s">
        <v>61</v>
      </c>
      <c r="C137" s="246">
        <v>0</v>
      </c>
      <c r="D137" s="246">
        <v>0</v>
      </c>
      <c r="E137" s="246">
        <v>16511</v>
      </c>
      <c r="F137" s="246">
        <v>24166</v>
      </c>
      <c r="G137" s="248">
        <f t="shared" si="20"/>
        <v>0.46363030706801522</v>
      </c>
      <c r="H137" s="246">
        <f t="shared" si="14"/>
        <v>7655</v>
      </c>
      <c r="I137" s="258">
        <f t="shared" si="21"/>
        <v>0.94038446571717649</v>
      </c>
      <c r="J137" s="246">
        <v>22404</v>
      </c>
      <c r="K137" s="252">
        <f t="shared" si="15"/>
        <v>0.93568326094219845</v>
      </c>
      <c r="L137" s="254">
        <f t="shared" si="16"/>
        <v>-7.2912356202929685E-2</v>
      </c>
      <c r="M137" s="253">
        <f t="shared" si="17"/>
        <v>-1762</v>
      </c>
      <c r="N137" s="252" t="e">
        <f t="shared" si="18"/>
        <v>#DIV/0!</v>
      </c>
      <c r="O137" s="246">
        <f t="shared" si="19"/>
        <v>22404</v>
      </c>
      <c r="Q137" s="29"/>
      <c r="R137" s="79"/>
      <c r="Z137" s="1"/>
    </row>
    <row r="138" spans="1:31" s="4" customFormat="1" x14ac:dyDescent="0.25">
      <c r="B138" s="239" t="s">
        <v>191</v>
      </c>
      <c r="C138" s="240"/>
      <c r="D138" s="240"/>
      <c r="E138" s="240"/>
      <c r="F138" s="240"/>
      <c r="G138" s="244" t="str">
        <f t="shared" si="20"/>
        <v>-</v>
      </c>
      <c r="H138" s="240">
        <f t="shared" si="14"/>
        <v>0</v>
      </c>
      <c r="I138" s="242">
        <f t="shared" si="21"/>
        <v>0</v>
      </c>
      <c r="J138" s="240"/>
      <c r="K138" s="241">
        <f t="shared" si="15"/>
        <v>0</v>
      </c>
      <c r="L138" s="242" t="e">
        <f t="shared" si="16"/>
        <v>#DIV/0!</v>
      </c>
      <c r="M138" s="243">
        <f t="shared" si="17"/>
        <v>0</v>
      </c>
      <c r="N138" s="241" t="e">
        <f t="shared" si="18"/>
        <v>#DIV/0!</v>
      </c>
      <c r="O138" s="240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Z139" s="1" t="s">
        <v>180</v>
      </c>
    </row>
    <row r="140" spans="1:31" s="4" customFormat="1" ht="32.25" customHeight="1" x14ac:dyDescent="0.25">
      <c r="B140" s="302" t="s">
        <v>194</v>
      </c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D43E-5226-434F-AEF8-546A5EEAAA94}">
  <sheetPr codeName="Hoja40"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17"/>
      <c r="H1" s="217"/>
      <c r="I1" s="217"/>
      <c r="K1" s="217"/>
    </row>
    <row r="3" spans="1:31" s="4" customFormat="1" ht="25.5" customHeight="1" thickBot="1" x14ac:dyDescent="0.3">
      <c r="B3" s="62" t="s">
        <v>306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35" t="s">
        <v>257</v>
      </c>
      <c r="D5" s="235" t="s">
        <v>258</v>
      </c>
      <c r="E5" s="235" t="s">
        <v>259</v>
      </c>
      <c r="F5" s="236" t="str">
        <f>CONCATENATE("%/s total Tenerife ",RIGHT(E5,4))</f>
        <v>%/s total Tenerife 2022</v>
      </c>
      <c r="G5" s="235" t="s">
        <v>260</v>
      </c>
      <c r="H5" s="236" t="str">
        <f>CONCATENATE("var. ",RIGHT(G5,2),"/",RIGHT(E5,2))</f>
        <v>var. 23/22</v>
      </c>
      <c r="I5" s="236" t="str">
        <f>CONCATENATE("dif. ",RIGHT(G5,2),"/",RIGHT(E5,2))</f>
        <v>dif. 23/22</v>
      </c>
      <c r="J5" s="236" t="str">
        <f>CONCATENATE("%/s total Tenerife ",RIGHT(G5,4))</f>
        <v>%/s total Tenerife 2023</v>
      </c>
      <c r="K5" s="235" t="s">
        <v>261</v>
      </c>
      <c r="L5" s="236" t="str">
        <f>CONCATENATE("var. ",RIGHT(K5,2),"/",RIGHT(G5,2))</f>
        <v>var. 24/23</v>
      </c>
      <c r="M5" s="236" t="str">
        <f>CONCATENATE("dif. ",RIGHT(K5,2),"/",RIGHT(G5,2))</f>
        <v>dif. 24/23</v>
      </c>
      <c r="N5" s="236" t="str">
        <f>CONCATENATE("%/s total Tenerife ",RIGHT(K5,4))</f>
        <v>%/s total Tenerife 2024</v>
      </c>
      <c r="O5" s="235" t="s">
        <v>262</v>
      </c>
      <c r="P5" s="236" t="str">
        <f>CONCATENATE("var. ",RIGHT(O5,2),"/",RIGHT(K5,2))</f>
        <v>var. 25/24</v>
      </c>
      <c r="Q5" s="236" t="str">
        <f>CONCATENATE("dif. ",RIGHT(O5,2),"/",RIGHT(K5,2))</f>
        <v>dif. 25/24</v>
      </c>
      <c r="R5" s="236" t="str">
        <f>CONCATENATE("var. ",RIGHT(O5,2),"/",RIGHT(C5,2))</f>
        <v>var. 25/20</v>
      </c>
      <c r="S5" s="236" t="str">
        <f>CONCATENATE("dif. ",RIGHT(O5,2),"/",RIGHT(C5,2))</f>
        <v>dif. 25/20</v>
      </c>
      <c r="T5" s="236" t="str">
        <f>CONCATENATE("%/s total Tenerife ",RIGHT(O5,4))</f>
        <v>%/s total Tenerife 2025</v>
      </c>
      <c r="AE5" s="1"/>
    </row>
    <row r="6" spans="1:31" ht="18.75" x14ac:dyDescent="0.3">
      <c r="A6" s="4"/>
      <c r="B6" s="218" t="s">
        <v>197</v>
      </c>
      <c r="C6" s="237">
        <v>1851</v>
      </c>
      <c r="D6" s="237">
        <v>279</v>
      </c>
      <c r="E6" s="237">
        <v>734</v>
      </c>
      <c r="F6" s="238">
        <f>E6/$E$6</f>
        <v>1</v>
      </c>
      <c r="G6" s="237">
        <v>1485</v>
      </c>
      <c r="H6" s="238">
        <f>G6/E6-1</f>
        <v>1.0231607629427795</v>
      </c>
      <c r="I6" s="237">
        <f>G6-E6</f>
        <v>751</v>
      </c>
      <c r="J6" s="238">
        <f>G6/$G$6</f>
        <v>1</v>
      </c>
      <c r="K6" s="237">
        <v>732</v>
      </c>
      <c r="L6" s="238">
        <f t="shared" ref="L6:L12" si="0">K6/G6-1</f>
        <v>-0.50707070707070701</v>
      </c>
      <c r="M6" s="237">
        <f t="shared" ref="M6:M12" si="1">K6-G6</f>
        <v>-753</v>
      </c>
      <c r="N6" s="238">
        <f>K6/$K$6</f>
        <v>1</v>
      </c>
      <c r="O6" s="237">
        <v>900</v>
      </c>
      <c r="P6" s="238">
        <f t="shared" ref="P6:P11" si="2">O6/K6-1</f>
        <v>0.22950819672131151</v>
      </c>
      <c r="Q6" s="237">
        <f t="shared" ref="Q6:Q12" si="3">O6-K6</f>
        <v>168</v>
      </c>
      <c r="R6" s="238">
        <f>O6/C6-1</f>
        <v>-0.51377633711507298</v>
      </c>
      <c r="S6" s="237">
        <f>O6-C6</f>
        <v>-951</v>
      </c>
      <c r="T6" s="238">
        <f>O6/$O$6</f>
        <v>1</v>
      </c>
      <c r="V6" s="29"/>
      <c r="W6" s="79"/>
      <c r="AE6" s="1" t="s">
        <v>173</v>
      </c>
    </row>
    <row r="7" spans="1:31" s="4" customFormat="1" x14ac:dyDescent="0.25">
      <c r="B7" s="239" t="s">
        <v>190</v>
      </c>
      <c r="C7" s="240">
        <v>1851</v>
      </c>
      <c r="D7" s="240">
        <v>279</v>
      </c>
      <c r="E7" s="240">
        <v>734</v>
      </c>
      <c r="F7" s="241">
        <f t="shared" ref="F7:F12" si="4">E7/$E$6</f>
        <v>1</v>
      </c>
      <c r="G7" s="240">
        <v>1485</v>
      </c>
      <c r="H7" s="242">
        <f>G7/E7-1</f>
        <v>1.0231607629427795</v>
      </c>
      <c r="I7" s="243">
        <f>G7-E7</f>
        <v>751</v>
      </c>
      <c r="J7" s="241">
        <f>G7/$G$6</f>
        <v>1</v>
      </c>
      <c r="K7" s="240">
        <v>732</v>
      </c>
      <c r="L7" s="244">
        <f t="shared" si="0"/>
        <v>-0.50707070707070701</v>
      </c>
      <c r="M7" s="245">
        <f t="shared" si="1"/>
        <v>-753</v>
      </c>
      <c r="N7" s="241">
        <f>K7/$K$6</f>
        <v>1</v>
      </c>
      <c r="O7" s="240">
        <v>900</v>
      </c>
      <c r="P7" s="242">
        <f t="shared" si="2"/>
        <v>0.22950819672131151</v>
      </c>
      <c r="Q7" s="243">
        <f t="shared" si="3"/>
        <v>168</v>
      </c>
      <c r="R7" s="242">
        <f t="shared" ref="R7:R10" si="5">O7/C7-1</f>
        <v>-0.51377633711507298</v>
      </c>
      <c r="S7" s="243">
        <f t="shared" ref="S7:S10" si="6">O7-C7</f>
        <v>-951</v>
      </c>
      <c r="T7" s="241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46">
        <v>759</v>
      </c>
      <c r="D8" s="246">
        <v>0</v>
      </c>
      <c r="E8" s="246">
        <v>0</v>
      </c>
      <c r="F8" s="247">
        <f t="shared" si="4"/>
        <v>0</v>
      </c>
      <c r="G8" s="246">
        <v>312</v>
      </c>
      <c r="H8" s="248" t="str">
        <f>IFERROR(G8/E8-1,"-")</f>
        <v>-</v>
      </c>
      <c r="I8" s="249">
        <f t="shared" ref="I8:I12" si="7">G8-E8</f>
        <v>312</v>
      </c>
      <c r="J8" s="247">
        <f t="shared" ref="J8:J12" si="8">G8/$G$6</f>
        <v>0.21010101010101009</v>
      </c>
      <c r="K8" s="246">
        <v>326</v>
      </c>
      <c r="L8" s="250">
        <f>IFERROR(K8/G8-1,"-")</f>
        <v>4.4871794871794934E-2</v>
      </c>
      <c r="M8" s="251">
        <f>IF(G8=0,"nd",K8-G8)</f>
        <v>14</v>
      </c>
      <c r="N8" s="252">
        <f t="shared" ref="N8:N12" si="9">K8/$K$6</f>
        <v>0.4453551912568306</v>
      </c>
      <c r="O8" s="246">
        <v>368</v>
      </c>
      <c r="P8" s="250">
        <f>IFERROR(O8/K8-1,"-")</f>
        <v>0.12883435582822078</v>
      </c>
      <c r="Q8" s="253">
        <f t="shared" si="3"/>
        <v>42</v>
      </c>
      <c r="R8" s="250">
        <f>IFERROR(O8/C8-1,"-")</f>
        <v>-0.51515151515151514</v>
      </c>
      <c r="S8" s="253">
        <f t="shared" si="6"/>
        <v>-391</v>
      </c>
      <c r="T8" s="252">
        <f t="shared" ref="T8:T12" si="10">O8/$O$6</f>
        <v>0.40888888888888891</v>
      </c>
      <c r="V8" s="29"/>
      <c r="W8" s="79"/>
      <c r="AE8" s="1"/>
    </row>
    <row r="9" spans="1:31" s="4" customFormat="1" x14ac:dyDescent="0.25">
      <c r="B9" s="97" t="s">
        <v>61</v>
      </c>
      <c r="C9" s="246">
        <v>1092</v>
      </c>
      <c r="D9" s="246">
        <v>0</v>
      </c>
      <c r="E9" s="246">
        <v>0</v>
      </c>
      <c r="F9" s="252">
        <f t="shared" si="4"/>
        <v>0</v>
      </c>
      <c r="G9" s="246">
        <v>1173</v>
      </c>
      <c r="H9" s="248" t="str">
        <f>IFERROR(G9/E9-1,"-")</f>
        <v>-</v>
      </c>
      <c r="I9" s="253">
        <f t="shared" si="7"/>
        <v>1173</v>
      </c>
      <c r="J9" s="252">
        <f t="shared" si="8"/>
        <v>0.78989898989898988</v>
      </c>
      <c r="K9" s="246">
        <v>406</v>
      </c>
      <c r="L9" s="250">
        <f>IFERROR(K9/G9-1,"-")</f>
        <v>-0.65387894288150039</v>
      </c>
      <c r="M9" s="251">
        <f>IF(G9=0,"nd",K9-G9)</f>
        <v>-767</v>
      </c>
      <c r="N9" s="252">
        <f t="shared" si="9"/>
        <v>0.55464480874316935</v>
      </c>
      <c r="O9" s="246">
        <v>532</v>
      </c>
      <c r="P9" s="250">
        <f t="shared" si="2"/>
        <v>0.31034482758620685</v>
      </c>
      <c r="Q9" s="253">
        <f t="shared" si="3"/>
        <v>126</v>
      </c>
      <c r="R9" s="254">
        <f t="shared" si="5"/>
        <v>-0.51282051282051277</v>
      </c>
      <c r="S9" s="253">
        <f t="shared" si="6"/>
        <v>-560</v>
      </c>
      <c r="T9" s="252">
        <f t="shared" si="10"/>
        <v>0.59111111111111114</v>
      </c>
      <c r="V9" s="29"/>
      <c r="W9" s="79"/>
      <c r="AE9" s="1"/>
    </row>
    <row r="10" spans="1:31" s="4" customFormat="1" x14ac:dyDescent="0.25">
      <c r="B10" s="239" t="s">
        <v>191</v>
      </c>
      <c r="C10" s="255" t="s">
        <v>227</v>
      </c>
      <c r="D10" s="255" t="s">
        <v>227</v>
      </c>
      <c r="E10" s="255" t="s">
        <v>227</v>
      </c>
      <c r="F10" s="256" t="str">
        <f>IFERROR(E10/$E$6,"-")</f>
        <v>-</v>
      </c>
      <c r="G10" s="255" t="s">
        <v>227</v>
      </c>
      <c r="H10" s="244" t="str">
        <f>IFERROR(G10/E10-1,"-")</f>
        <v>-</v>
      </c>
      <c r="I10" s="245" t="str">
        <f>IFERROR(G10-E10,"-")</f>
        <v>-</v>
      </c>
      <c r="J10" s="256" t="str">
        <f>IFERROR(G10/$G$6,"-")</f>
        <v>-</v>
      </c>
      <c r="K10" s="255" t="s">
        <v>227</v>
      </c>
      <c r="L10" s="244" t="str">
        <f>IFERROR(K10/G10-1,"-")</f>
        <v>-</v>
      </c>
      <c r="M10" s="245" t="str">
        <f>IFERROR(K10-G10,"-")</f>
        <v>-</v>
      </c>
      <c r="N10" s="256" t="str">
        <f>IFERROR(K10/$K$6,"-")</f>
        <v>-</v>
      </c>
      <c r="O10" s="255" t="s">
        <v>227</v>
      </c>
      <c r="P10" s="244" t="str">
        <f>IFERROR(O10/K10-1,"-")</f>
        <v>-</v>
      </c>
      <c r="Q10" s="245" t="str">
        <f>IFERROR(O10-K10,"-")</f>
        <v>-</v>
      </c>
      <c r="R10" s="244" t="e">
        <f t="shared" si="5"/>
        <v>#VALUE!</v>
      </c>
      <c r="S10" s="245" t="e">
        <f t="shared" si="6"/>
        <v>#VALUE!</v>
      </c>
      <c r="T10" s="256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46"/>
      <c r="D11" s="246"/>
      <c r="E11" s="246"/>
      <c r="F11" s="252">
        <f t="shared" si="4"/>
        <v>0</v>
      </c>
      <c r="G11" s="246"/>
      <c r="H11" s="254" t="e">
        <f t="shared" ref="H11:H12" si="11">G11/E11-1</f>
        <v>#DIV/0!</v>
      </c>
      <c r="I11" s="253">
        <f t="shared" si="7"/>
        <v>0</v>
      </c>
      <c r="J11" s="252">
        <f t="shared" si="8"/>
        <v>0</v>
      </c>
      <c r="K11" s="246"/>
      <c r="L11" s="250" t="e">
        <f>K11/G11-1</f>
        <v>#DIV/0!</v>
      </c>
      <c r="M11" s="253">
        <f t="shared" si="1"/>
        <v>0</v>
      </c>
      <c r="N11" s="252">
        <f t="shared" si="9"/>
        <v>0</v>
      </c>
      <c r="O11" s="246"/>
      <c r="P11" s="254" t="e">
        <f t="shared" si="2"/>
        <v>#DIV/0!</v>
      </c>
      <c r="Q11" s="253">
        <f t="shared" si="3"/>
        <v>0</v>
      </c>
      <c r="R11" s="254" t="e">
        <f t="shared" ref="R11:R12" si="12">O11/D11-1</f>
        <v>#DIV/0!</v>
      </c>
      <c r="S11" s="253">
        <f t="shared" ref="S11:S12" si="13">O11-D11</f>
        <v>0</v>
      </c>
      <c r="T11" s="252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46"/>
      <c r="D12" s="246"/>
      <c r="E12" s="246"/>
      <c r="F12" s="252">
        <f t="shared" si="4"/>
        <v>0</v>
      </c>
      <c r="G12" s="246"/>
      <c r="H12" s="254" t="e">
        <f t="shared" si="11"/>
        <v>#DIV/0!</v>
      </c>
      <c r="I12" s="253">
        <f t="shared" si="7"/>
        <v>0</v>
      </c>
      <c r="J12" s="252">
        <f t="shared" si="8"/>
        <v>0</v>
      </c>
      <c r="K12" s="246"/>
      <c r="L12" s="250" t="e">
        <f t="shared" si="0"/>
        <v>#DIV/0!</v>
      </c>
      <c r="M12" s="253">
        <f t="shared" si="1"/>
        <v>0</v>
      </c>
      <c r="N12" s="252">
        <f t="shared" si="9"/>
        <v>0</v>
      </c>
      <c r="O12" s="246"/>
      <c r="P12" s="254" t="e">
        <f>O12/K12-1</f>
        <v>#DIV/0!</v>
      </c>
      <c r="Q12" s="253">
        <f t="shared" si="3"/>
        <v>0</v>
      </c>
      <c r="R12" s="254" t="e">
        <f t="shared" si="12"/>
        <v>#DIV/0!</v>
      </c>
      <c r="S12" s="253">
        <f t="shared" si="13"/>
        <v>0</v>
      </c>
      <c r="T12" s="252">
        <f t="shared" si="10"/>
        <v>0</v>
      </c>
      <c r="V12" s="29"/>
      <c r="W12" s="79"/>
      <c r="AE12" s="1"/>
    </row>
    <row r="13" spans="1:31" s="4" customFormat="1" ht="7.5" customHeigh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57"/>
      <c r="M13" s="230"/>
      <c r="N13" s="230"/>
      <c r="O13" s="230"/>
      <c r="P13" s="230"/>
      <c r="Q13" s="230"/>
      <c r="R13" s="230"/>
      <c r="S13" s="230"/>
      <c r="T13" s="230"/>
      <c r="AE13" s="1" t="s">
        <v>180</v>
      </c>
    </row>
    <row r="14" spans="1:31" s="4" customFormat="1" x14ac:dyDescent="0.25">
      <c r="B14" s="167" t="s">
        <v>181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900 viajeros 
cuota: 100.0%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4" t="s">
        <v>183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18" t="s">
        <v>171</v>
      </c>
      <c r="C41" s="219"/>
      <c r="D41" s="219"/>
      <c r="E41" s="219"/>
      <c r="F41" s="219"/>
      <c r="G41" s="219"/>
      <c r="H41" s="219"/>
      <c r="I41" s="219"/>
      <c r="J41" s="219"/>
      <c r="K41" s="219">
        <v>1824653</v>
      </c>
      <c r="L41" s="219"/>
      <c r="M41" s="219"/>
      <c r="N41" s="220"/>
      <c r="O41" s="219">
        <v>2354005</v>
      </c>
      <c r="P41" s="220"/>
      <c r="Q41" s="220">
        <v>1</v>
      </c>
      <c r="R41" s="220">
        <v>0.2901110512519367</v>
      </c>
      <c r="S41" s="219">
        <v>529352</v>
      </c>
      <c r="T41" s="231"/>
      <c r="AE41" s="1"/>
    </row>
    <row r="42" spans="2:31" ht="18.75" hidden="1" x14ac:dyDescent="0.3">
      <c r="B42" s="218" t="s">
        <v>172</v>
      </c>
      <c r="C42" s="219"/>
      <c r="D42" s="219"/>
      <c r="E42" s="219"/>
      <c r="F42" s="219"/>
      <c r="G42" s="219"/>
      <c r="H42" s="219"/>
      <c r="I42" s="219"/>
      <c r="J42" s="219"/>
      <c r="K42" s="219">
        <v>603938</v>
      </c>
      <c r="L42" s="219"/>
      <c r="M42" s="219"/>
      <c r="N42" s="220">
        <v>1</v>
      </c>
      <c r="O42" s="219">
        <v>936181</v>
      </c>
      <c r="P42" s="220">
        <v>1</v>
      </c>
      <c r="Q42" s="220">
        <v>0.39769711619134201</v>
      </c>
      <c r="R42" s="220">
        <v>0.55012766211101138</v>
      </c>
      <c r="S42" s="219">
        <v>332243</v>
      </c>
      <c r="T42" s="231"/>
      <c r="AE42" s="1" t="s">
        <v>173</v>
      </c>
    </row>
    <row r="43" spans="2:31" ht="15.75" hidden="1" x14ac:dyDescent="0.25">
      <c r="B43" s="221" t="s">
        <v>100</v>
      </c>
      <c r="C43" s="222"/>
      <c r="D43" s="222"/>
      <c r="E43" s="222"/>
      <c r="F43" s="222"/>
      <c r="G43" s="222"/>
      <c r="H43" s="222"/>
      <c r="I43" s="222"/>
      <c r="J43" s="222"/>
      <c r="K43" s="222">
        <v>276550.36166633503</v>
      </c>
      <c r="L43" s="222"/>
      <c r="M43" s="222"/>
      <c r="N43" s="223">
        <v>0.45791184139155844</v>
      </c>
      <c r="O43" s="222">
        <v>430252.45635520399</v>
      </c>
      <c r="P43" s="223">
        <v>0.4595825554622493</v>
      </c>
      <c r="Q43" s="223">
        <v>0.18277465695918402</v>
      </c>
      <c r="R43" s="223">
        <v>0.55578337978930015</v>
      </c>
      <c r="S43" s="222">
        <v>153702.09468886897</v>
      </c>
      <c r="T43" s="232"/>
      <c r="AE43" s="1" t="s">
        <v>174</v>
      </c>
    </row>
    <row r="44" spans="2:31" s="4" customFormat="1" hidden="1" x14ac:dyDescent="0.25">
      <c r="B44" s="224" t="s">
        <v>103</v>
      </c>
      <c r="C44" s="225"/>
      <c r="D44" s="225"/>
      <c r="E44" s="225"/>
      <c r="F44" s="225"/>
      <c r="G44" s="225"/>
      <c r="H44" s="225"/>
      <c r="I44" s="225"/>
      <c r="J44" s="225"/>
      <c r="K44" s="225">
        <v>327387.63833385095</v>
      </c>
      <c r="L44" s="225"/>
      <c r="M44" s="225"/>
      <c r="N44" s="228">
        <v>0.54208815860874948</v>
      </c>
      <c r="O44" s="225">
        <v>505927.5436448183</v>
      </c>
      <c r="P44" s="228">
        <v>0.54041637636826456</v>
      </c>
      <c r="Q44" s="228">
        <v>0.21492203442423372</v>
      </c>
      <c r="R44" s="226">
        <v>0.54534711884540576</v>
      </c>
      <c r="S44" s="227">
        <v>178539.90531096736</v>
      </c>
      <c r="T44" s="234"/>
      <c r="AE44" s="1" t="s">
        <v>175</v>
      </c>
    </row>
    <row r="45" spans="2:31" s="4" customFormat="1" hidden="1" x14ac:dyDescent="0.25">
      <c r="B45" s="229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29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AE47" s="1" t="s">
        <v>180</v>
      </c>
    </row>
    <row r="48" spans="2:31" s="4" customFormat="1" hidden="1" x14ac:dyDescent="0.25">
      <c r="B48" s="263" t="s">
        <v>181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1">
        <v>2020</v>
      </c>
      <c r="D133" s="181">
        <v>2021</v>
      </c>
      <c r="E133" s="181">
        <v>2022</v>
      </c>
      <c r="F133" s="181">
        <v>2023</v>
      </c>
      <c r="G133" s="169" t="str">
        <f>CONCATENATE("var. ",RIGHT(F133,2),"/",RIGHT(E133,2))</f>
        <v>var. 23/22</v>
      </c>
      <c r="H133" s="169" t="str">
        <f>CONCATENATE("dif. ",RIGHT(F133,2),"/",RIGHT(E133,2))</f>
        <v>dif. 23/22</v>
      </c>
      <c r="I133" s="236" t="str">
        <f>CONCATENATE("%/s total Tenerife ",RIGHT(F133,4))</f>
        <v>%/s total Tenerife 2023</v>
      </c>
      <c r="J133" s="181">
        <v>2024</v>
      </c>
      <c r="K133" s="236" t="str">
        <f>CONCATENATE("%/s total Tenerife ",RIGHT(J133,4))</f>
        <v>%/s total Tenerife 2024</v>
      </c>
      <c r="L133" s="169" t="str">
        <f>CONCATENATE("var. ",RIGHT(J133,2),"/",RIGHT(F133,2))</f>
        <v>var. 24/23</v>
      </c>
      <c r="M133" s="169" t="str">
        <f>CONCATENATE("dif. ",RIGHT(J133,2),"/",RIGHT(F133,2))</f>
        <v>dif. 24/23</v>
      </c>
      <c r="N133" s="169" t="str">
        <f>CONCATENATE("var. ",RIGHT(J133,2),"/",RIGHT(D133,2))</f>
        <v>var. 24/21</v>
      </c>
      <c r="O133" s="169" t="str">
        <f>CONCATENATE("dif. ",RIGHT(J133,2),"/",RIGHT(D133,2))</f>
        <v>dif. 24/21</v>
      </c>
      <c r="Z133" s="1"/>
    </row>
    <row r="134" spans="1:31" ht="18.75" x14ac:dyDescent="0.3">
      <c r="A134" s="4"/>
      <c r="B134" s="218" t="s">
        <v>197</v>
      </c>
      <c r="C134" s="222">
        <v>8684</v>
      </c>
      <c r="D134" s="222">
        <v>11001</v>
      </c>
      <c r="E134" s="222">
        <v>16289</v>
      </c>
      <c r="F134" s="222">
        <v>12024</v>
      </c>
      <c r="G134" s="223">
        <f>F134/E134-1</f>
        <v>-0.261833138928111</v>
      </c>
      <c r="H134" s="222">
        <f>F134-E134</f>
        <v>-4265</v>
      </c>
      <c r="I134" s="223">
        <f>F134/F$134</f>
        <v>1</v>
      </c>
      <c r="J134" s="222">
        <v>11877</v>
      </c>
      <c r="K134" s="223">
        <f>J134/J$134</f>
        <v>1</v>
      </c>
      <c r="L134" s="223">
        <f>J134/F134-1</f>
        <v>-1.2225548902195627E-2</v>
      </c>
      <c r="M134" s="222">
        <f>J134-F134</f>
        <v>-147</v>
      </c>
      <c r="N134" s="223">
        <f>J134/D134-1</f>
        <v>7.962912462503402E-2</v>
      </c>
      <c r="O134" s="222">
        <f>J134-D134</f>
        <v>876</v>
      </c>
      <c r="Q134" s="29"/>
      <c r="R134" s="79"/>
      <c r="Z134" s="1" t="s">
        <v>173</v>
      </c>
      <c r="AE134"/>
    </row>
    <row r="135" spans="1:31" s="4" customFormat="1" x14ac:dyDescent="0.25">
      <c r="B135" s="239" t="s">
        <v>190</v>
      </c>
      <c r="C135" s="240">
        <v>8684</v>
      </c>
      <c r="D135" s="240">
        <v>11001</v>
      </c>
      <c r="E135" s="240">
        <v>16289</v>
      </c>
      <c r="F135" s="240">
        <v>12024</v>
      </c>
      <c r="G135" s="244">
        <f>IFERROR(F135/E135-1,"-")</f>
        <v>-0.261833138928111</v>
      </c>
      <c r="H135" s="240">
        <f t="shared" ref="H135:H138" si="14">F135-E135</f>
        <v>-4265</v>
      </c>
      <c r="I135" s="242">
        <f>F135/F$134</f>
        <v>1</v>
      </c>
      <c r="J135" s="240">
        <v>11877</v>
      </c>
      <c r="K135" s="241">
        <f t="shared" ref="K135:K138" si="15">J135/J$134</f>
        <v>1</v>
      </c>
      <c r="L135" s="242">
        <f t="shared" ref="L135:L138" si="16">J135/F135-1</f>
        <v>-1.2225548902195627E-2</v>
      </c>
      <c r="M135" s="243">
        <f t="shared" ref="M135:M138" si="17">J135-F135</f>
        <v>-147</v>
      </c>
      <c r="N135" s="241">
        <f t="shared" ref="N135:N138" si="18">J135/D135-1</f>
        <v>7.962912462503402E-2</v>
      </c>
      <c r="O135" s="240">
        <f t="shared" ref="O135:O138" si="19">J135-D135</f>
        <v>876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46">
        <v>0</v>
      </c>
      <c r="D136" s="246">
        <v>0</v>
      </c>
      <c r="E136" s="246">
        <v>2928</v>
      </c>
      <c r="F136" s="246">
        <v>3814</v>
      </c>
      <c r="G136" s="250">
        <f t="shared" ref="G136:G138" si="20">IFERROR(F136/E136-1,"-")</f>
        <v>0.30259562841530063</v>
      </c>
      <c r="H136" s="246">
        <f t="shared" si="14"/>
        <v>886</v>
      </c>
      <c r="I136" s="254">
        <f t="shared" ref="I136:I138" si="21">F136/F$134</f>
        <v>0.31719893546240852</v>
      </c>
      <c r="J136" s="246">
        <v>4202</v>
      </c>
      <c r="K136" s="252">
        <f t="shared" si="15"/>
        <v>0.35379304538183043</v>
      </c>
      <c r="L136" s="254">
        <f t="shared" si="16"/>
        <v>0.10173046670162567</v>
      </c>
      <c r="M136" s="253">
        <f t="shared" si="17"/>
        <v>388</v>
      </c>
      <c r="N136" s="252" t="e">
        <f t="shared" si="18"/>
        <v>#DIV/0!</v>
      </c>
      <c r="O136" s="246">
        <f t="shared" si="19"/>
        <v>4202</v>
      </c>
      <c r="Q136" s="29"/>
      <c r="R136" s="79"/>
      <c r="Z136" s="1"/>
    </row>
    <row r="137" spans="1:31" s="4" customFormat="1" x14ac:dyDescent="0.25">
      <c r="B137" s="97" t="s">
        <v>61</v>
      </c>
      <c r="C137" s="246">
        <v>0</v>
      </c>
      <c r="D137" s="246">
        <v>0</v>
      </c>
      <c r="E137" s="246">
        <v>13361</v>
      </c>
      <c r="F137" s="246">
        <v>8210</v>
      </c>
      <c r="G137" s="248">
        <f t="shared" si="20"/>
        <v>-0.38552503555123119</v>
      </c>
      <c r="H137" s="246">
        <f t="shared" si="14"/>
        <v>-5151</v>
      </c>
      <c r="I137" s="258">
        <f t="shared" si="21"/>
        <v>0.68280106453759148</v>
      </c>
      <c r="J137" s="246">
        <v>7675</v>
      </c>
      <c r="K137" s="252">
        <f t="shared" si="15"/>
        <v>0.64620695461816957</v>
      </c>
      <c r="L137" s="254">
        <f t="shared" si="16"/>
        <v>-6.5164433617539541E-2</v>
      </c>
      <c r="M137" s="253">
        <f t="shared" si="17"/>
        <v>-535</v>
      </c>
      <c r="N137" s="252" t="e">
        <f t="shared" si="18"/>
        <v>#DIV/0!</v>
      </c>
      <c r="O137" s="246">
        <f t="shared" si="19"/>
        <v>7675</v>
      </c>
      <c r="Q137" s="29"/>
      <c r="R137" s="79"/>
      <c r="Z137" s="1"/>
    </row>
    <row r="138" spans="1:31" s="4" customFormat="1" x14ac:dyDescent="0.25">
      <c r="B138" s="239" t="s">
        <v>191</v>
      </c>
      <c r="C138" s="240"/>
      <c r="D138" s="240"/>
      <c r="E138" s="240"/>
      <c r="F138" s="240"/>
      <c r="G138" s="244" t="str">
        <f t="shared" si="20"/>
        <v>-</v>
      </c>
      <c r="H138" s="240">
        <f t="shared" si="14"/>
        <v>0</v>
      </c>
      <c r="I138" s="242">
        <f t="shared" si="21"/>
        <v>0</v>
      </c>
      <c r="J138" s="240"/>
      <c r="K138" s="241">
        <f t="shared" si="15"/>
        <v>0</v>
      </c>
      <c r="L138" s="242" t="e">
        <f t="shared" si="16"/>
        <v>#DIV/0!</v>
      </c>
      <c r="M138" s="243">
        <f t="shared" si="17"/>
        <v>0</v>
      </c>
      <c r="N138" s="241" t="e">
        <f t="shared" si="18"/>
        <v>#DIV/0!</v>
      </c>
      <c r="O138" s="240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Z139" s="1" t="s">
        <v>180</v>
      </c>
    </row>
    <row r="140" spans="1:31" s="4" customFormat="1" ht="32.25" customHeight="1" x14ac:dyDescent="0.25">
      <c r="B140" s="302" t="s">
        <v>194</v>
      </c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A556-13F0-4472-843E-AB850F496706}">
  <sheetPr codeName="Hoja41"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17"/>
      <c r="H1" s="217"/>
      <c r="I1" s="217"/>
      <c r="K1" s="217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5" t="s">
        <v>257</v>
      </c>
      <c r="D5" s="235" t="s">
        <v>258</v>
      </c>
      <c r="E5" s="235" t="s">
        <v>259</v>
      </c>
      <c r="F5" s="236" t="str">
        <f>CONCATENATE("%/s total Tenerife ",RIGHT(E5,4))</f>
        <v>%/s total Tenerife 2022</v>
      </c>
      <c r="G5" s="235" t="s">
        <v>260</v>
      </c>
      <c r="H5" s="236" t="str">
        <f>CONCATENATE("var. ",RIGHT(G5,2),"/",RIGHT(E5,2))</f>
        <v>var. 23/22</v>
      </c>
      <c r="I5" s="236" t="str">
        <f>CONCATENATE("dif. ",RIGHT(G5,2),"/",RIGHT(E5,2))</f>
        <v>dif. 23/22</v>
      </c>
      <c r="J5" s="236" t="str">
        <f>CONCATENATE("%/s total Tenerife ",RIGHT(G5,4))</f>
        <v>%/s total Tenerife 2023</v>
      </c>
      <c r="K5" s="235" t="s">
        <v>261</v>
      </c>
      <c r="L5" s="236" t="str">
        <f>CONCATENATE("var. ",RIGHT(K5,2),"/",RIGHT(G5,2))</f>
        <v>var. 24/23</v>
      </c>
      <c r="M5" s="236" t="str">
        <f>CONCATENATE("dif. ",RIGHT(K5,2),"/",RIGHT(G5,2))</f>
        <v>dif. 24/23</v>
      </c>
      <c r="N5" s="236" t="str">
        <f>CONCATENATE("%/s total Tenerife ",RIGHT(K5,4))</f>
        <v>%/s total Tenerife 2024</v>
      </c>
      <c r="O5" s="235" t="s">
        <v>262</v>
      </c>
      <c r="P5" s="236" t="str">
        <f>CONCATENATE("var. ",RIGHT(O5,2),"/",RIGHT(K5,2))</f>
        <v>var. 25/24</v>
      </c>
      <c r="Q5" s="236" t="str">
        <f>CONCATENATE("dif. ",RIGHT(O5,2),"/",RIGHT(K5,2))</f>
        <v>dif. 25/24</v>
      </c>
      <c r="R5" s="236" t="str">
        <f>CONCATENATE("var. ",RIGHT(O5,2),"/",RIGHT(C5,2))</f>
        <v>var. 25/20</v>
      </c>
      <c r="S5" s="236" t="str">
        <f>CONCATENATE("dif. ",RIGHT(O5,2),"/",RIGHT(C5,2))</f>
        <v>dif. 25/20</v>
      </c>
      <c r="T5" s="236" t="str">
        <f>CONCATENATE("%/s total Tenerife ",RIGHT(O5,4))</f>
        <v>%/s total Tenerife 2025</v>
      </c>
      <c r="AE5" s="1"/>
    </row>
    <row r="6" spans="1:31" ht="18.75" x14ac:dyDescent="0.3">
      <c r="A6" s="4"/>
      <c r="B6" s="218" t="s">
        <v>200</v>
      </c>
      <c r="C6" s="237">
        <v>56329</v>
      </c>
      <c r="D6" s="237">
        <v>19622</v>
      </c>
      <c r="E6" s="237">
        <v>41772</v>
      </c>
      <c r="F6" s="238">
        <f>E6/$E$6</f>
        <v>1</v>
      </c>
      <c r="G6" s="237">
        <v>60988</v>
      </c>
      <c r="H6" s="238">
        <f>G6/E6-1</f>
        <v>0.46002106674327292</v>
      </c>
      <c r="I6" s="237">
        <f>G6-E6</f>
        <v>19216</v>
      </c>
      <c r="J6" s="238">
        <f>G6/$G$6</f>
        <v>1</v>
      </c>
      <c r="K6" s="237">
        <v>53225</v>
      </c>
      <c r="L6" s="238">
        <f>K6/G6-1</f>
        <v>-0.12728733521348456</v>
      </c>
      <c r="M6" s="237">
        <f>K6-G6</f>
        <v>-7763</v>
      </c>
      <c r="N6" s="238">
        <f>K6/$K$6</f>
        <v>1</v>
      </c>
      <c r="O6" s="237">
        <v>55404</v>
      </c>
      <c r="P6" s="238">
        <f>O6/K6-1</f>
        <v>4.0939408172851133E-2</v>
      </c>
      <c r="Q6" s="237">
        <f>O6-K6</f>
        <v>2179</v>
      </c>
      <c r="R6" s="238">
        <f>IFERROR(O6/C6-1,"-")</f>
        <v>-1.6421381526389611E-2</v>
      </c>
      <c r="S6" s="237">
        <f>O6-C6</f>
        <v>-925</v>
      </c>
      <c r="T6" s="238">
        <f>O6/$O$6</f>
        <v>1</v>
      </c>
      <c r="V6" s="29"/>
      <c r="W6" s="79"/>
      <c r="AE6" s="1" t="s">
        <v>173</v>
      </c>
    </row>
    <row r="7" spans="1:31" s="4" customFormat="1" x14ac:dyDescent="0.25">
      <c r="B7" s="229" t="s">
        <v>44</v>
      </c>
      <c r="C7" s="246">
        <v>8778</v>
      </c>
      <c r="D7" s="246">
        <v>5945</v>
      </c>
      <c r="E7" s="246">
        <v>8963</v>
      </c>
      <c r="F7" s="252">
        <f t="shared" ref="F7:F16" si="0">E7/$E$6</f>
        <v>0.21456956813176289</v>
      </c>
      <c r="G7" s="246">
        <v>8728</v>
      </c>
      <c r="H7" s="254">
        <f>G7/E7-1</f>
        <v>-2.6218899921901184E-2</v>
      </c>
      <c r="I7" s="253">
        <f>G7-E7</f>
        <v>-235</v>
      </c>
      <c r="J7" s="252">
        <f>G7/$G$6</f>
        <v>0.1431101200236112</v>
      </c>
      <c r="K7" s="246">
        <v>7100</v>
      </c>
      <c r="L7" s="254">
        <f>K7/G7-1</f>
        <v>-0.18652612282309811</v>
      </c>
      <c r="M7" s="253">
        <f>K7-G7</f>
        <v>-1628</v>
      </c>
      <c r="N7" s="252">
        <f>K7/$K$6</f>
        <v>0.13339596054485675</v>
      </c>
      <c r="O7" s="246">
        <v>6983</v>
      </c>
      <c r="P7" s="254">
        <f>O7/K7-1</f>
        <v>-1.6478873239436642E-2</v>
      </c>
      <c r="Q7" s="253">
        <f>O7-K7</f>
        <v>-117</v>
      </c>
      <c r="R7" s="254">
        <f t="shared" ref="R7:R16" si="1">IFERROR(O7/C7-1,"-")</f>
        <v>-0.20448849396217816</v>
      </c>
      <c r="S7" s="253">
        <f t="shared" ref="S7:S16" si="2">O7-C7</f>
        <v>-1795</v>
      </c>
      <c r="T7" s="252">
        <f>O7/$O$6</f>
        <v>0.12603783120352322</v>
      </c>
      <c r="V7" s="29"/>
      <c r="W7" s="79"/>
      <c r="AE7" s="1" t="s">
        <v>175</v>
      </c>
    </row>
    <row r="8" spans="1:31" s="4" customFormat="1" x14ac:dyDescent="0.25">
      <c r="B8" s="229" t="s">
        <v>45</v>
      </c>
      <c r="C8" s="246">
        <v>5572</v>
      </c>
      <c r="D8" s="246">
        <v>1875</v>
      </c>
      <c r="E8" s="246">
        <v>4149</v>
      </c>
      <c r="F8" s="252">
        <f t="shared" si="0"/>
        <v>9.9324906636024127E-2</v>
      </c>
      <c r="G8" s="246">
        <v>5690</v>
      </c>
      <c r="H8" s="254">
        <f t="shared" ref="H8:H16" si="3">G8/E8-1</f>
        <v>0.37141479874668604</v>
      </c>
      <c r="I8" s="253">
        <f t="shared" ref="I8:I16" si="4">G8-E8</f>
        <v>1541</v>
      </c>
      <c r="J8" s="252">
        <f t="shared" ref="J8:J16" si="5">G8/$G$6</f>
        <v>9.3297042041057252E-2</v>
      </c>
      <c r="K8" s="246">
        <v>4403</v>
      </c>
      <c r="L8" s="254">
        <f t="shared" ref="L8:L16" si="6">K8/G8-1</f>
        <v>-0.22618629173989457</v>
      </c>
      <c r="M8" s="253">
        <f t="shared" ref="M8:M16" si="7">K8-G8</f>
        <v>-1287</v>
      </c>
      <c r="N8" s="252">
        <f t="shared" ref="N8:N16" si="8">K8/$K$6</f>
        <v>8.2724283701268206E-2</v>
      </c>
      <c r="O8" s="246">
        <v>5520</v>
      </c>
      <c r="P8" s="254">
        <f t="shared" ref="P8:P16" si="9">O8/K8-1</f>
        <v>0.25369066545537144</v>
      </c>
      <c r="Q8" s="253">
        <f t="shared" ref="Q8:Q16" si="10">O8-K8</f>
        <v>1117</v>
      </c>
      <c r="R8" s="254">
        <f t="shared" si="1"/>
        <v>-9.3323761665470295E-3</v>
      </c>
      <c r="S8" s="253">
        <f t="shared" si="2"/>
        <v>-52</v>
      </c>
      <c r="T8" s="252">
        <f t="shared" ref="T8:T16" si="11">O8/$O$6</f>
        <v>9.963179553822829E-2</v>
      </c>
      <c r="V8" s="29"/>
      <c r="W8" s="79"/>
      <c r="AE8" s="1"/>
    </row>
    <row r="9" spans="1:31" s="4" customFormat="1" x14ac:dyDescent="0.25">
      <c r="B9" s="229" t="s">
        <v>46</v>
      </c>
      <c r="C9" s="246">
        <v>425</v>
      </c>
      <c r="D9" s="246">
        <v>107</v>
      </c>
      <c r="E9" s="246">
        <v>161</v>
      </c>
      <c r="F9" s="247">
        <f t="shared" si="0"/>
        <v>3.8542564397203868E-3</v>
      </c>
      <c r="G9" s="246">
        <v>3478</v>
      </c>
      <c r="H9" s="258">
        <f t="shared" si="3"/>
        <v>20.602484472049689</v>
      </c>
      <c r="I9" s="249">
        <f t="shared" si="4"/>
        <v>3317</v>
      </c>
      <c r="J9" s="247">
        <f t="shared" si="5"/>
        <v>5.7027611989243783E-2</v>
      </c>
      <c r="K9" s="246">
        <v>596</v>
      </c>
      <c r="L9" s="254">
        <f t="shared" si="6"/>
        <v>-0.82863714778608399</v>
      </c>
      <c r="M9" s="253">
        <f t="shared" si="7"/>
        <v>-2882</v>
      </c>
      <c r="N9" s="252">
        <f t="shared" si="8"/>
        <v>1.1197745420385158E-2</v>
      </c>
      <c r="O9" s="246">
        <v>902</v>
      </c>
      <c r="P9" s="254">
        <f t="shared" si="9"/>
        <v>0.51342281879194629</v>
      </c>
      <c r="Q9" s="253">
        <f t="shared" si="10"/>
        <v>306</v>
      </c>
      <c r="R9" s="254">
        <f t="shared" si="1"/>
        <v>1.1223529411764708</v>
      </c>
      <c r="S9" s="253">
        <f t="shared" si="2"/>
        <v>477</v>
      </c>
      <c r="T9" s="252">
        <f t="shared" si="11"/>
        <v>1.6280412966572809E-2</v>
      </c>
      <c r="V9" s="29"/>
      <c r="W9" s="79"/>
      <c r="AE9" s="1"/>
    </row>
    <row r="10" spans="1:31" s="4" customFormat="1" x14ac:dyDescent="0.25">
      <c r="B10" s="229" t="s">
        <v>48</v>
      </c>
      <c r="C10" s="246">
        <v>19992</v>
      </c>
      <c r="D10" s="246">
        <v>2136</v>
      </c>
      <c r="E10" s="246">
        <v>12392</v>
      </c>
      <c r="F10" s="252">
        <f t="shared" si="0"/>
        <v>0.29665804845350952</v>
      </c>
      <c r="G10" s="246">
        <v>18745</v>
      </c>
      <c r="H10" s="254">
        <f t="shared" si="3"/>
        <v>0.51266946417043258</v>
      </c>
      <c r="I10" s="253">
        <f t="shared" si="4"/>
        <v>6353</v>
      </c>
      <c r="J10" s="252">
        <f t="shared" si="5"/>
        <v>0.30735554535318421</v>
      </c>
      <c r="K10" s="246">
        <v>17189</v>
      </c>
      <c r="L10" s="254">
        <f t="shared" si="6"/>
        <v>-8.3008802347292576E-2</v>
      </c>
      <c r="M10" s="253">
        <f t="shared" si="7"/>
        <v>-1556</v>
      </c>
      <c r="N10" s="252">
        <f t="shared" si="8"/>
        <v>0.32294974166275248</v>
      </c>
      <c r="O10" s="246">
        <v>18625</v>
      </c>
      <c r="P10" s="254">
        <f t="shared" si="9"/>
        <v>8.3541799988364751E-2</v>
      </c>
      <c r="Q10" s="253">
        <f t="shared" si="10"/>
        <v>1436</v>
      </c>
      <c r="R10" s="254">
        <f t="shared" si="1"/>
        <v>-6.8377350940376114E-2</v>
      </c>
      <c r="S10" s="253">
        <f t="shared" si="2"/>
        <v>-1367</v>
      </c>
      <c r="T10" s="252">
        <f>O10/$O$6</f>
        <v>0.33616706374990973</v>
      </c>
      <c r="V10" s="29"/>
      <c r="W10" s="79"/>
      <c r="AE10" s="1"/>
    </row>
    <row r="11" spans="1:31" s="4" customFormat="1" x14ac:dyDescent="0.25">
      <c r="B11" s="229" t="s">
        <v>50</v>
      </c>
      <c r="C11" s="246">
        <v>3097</v>
      </c>
      <c r="D11" s="246">
        <v>929</v>
      </c>
      <c r="E11" s="246">
        <v>1925</v>
      </c>
      <c r="F11" s="247">
        <f t="shared" si="0"/>
        <v>4.608350090970028E-2</v>
      </c>
      <c r="G11" s="246">
        <v>2578</v>
      </c>
      <c r="H11" s="258">
        <f t="shared" si="3"/>
        <v>0.33922077922077931</v>
      </c>
      <c r="I11" s="249">
        <f t="shared" si="4"/>
        <v>653</v>
      </c>
      <c r="J11" s="247">
        <f t="shared" si="5"/>
        <v>4.2270610611923658E-2</v>
      </c>
      <c r="K11" s="246">
        <v>2281</v>
      </c>
      <c r="L11" s="254">
        <f t="shared" si="6"/>
        <v>-0.11520558572536854</v>
      </c>
      <c r="M11" s="253">
        <f t="shared" si="7"/>
        <v>-297</v>
      </c>
      <c r="N11" s="252">
        <f t="shared" si="8"/>
        <v>4.2855800845467355E-2</v>
      </c>
      <c r="O11" s="246">
        <v>2599</v>
      </c>
      <c r="P11" s="254">
        <f t="shared" si="9"/>
        <v>0.13941253836036815</v>
      </c>
      <c r="Q11" s="253">
        <f t="shared" si="10"/>
        <v>318</v>
      </c>
      <c r="R11" s="254">
        <f t="shared" si="1"/>
        <v>-0.16080077494349365</v>
      </c>
      <c r="S11" s="253">
        <f t="shared" si="2"/>
        <v>-498</v>
      </c>
      <c r="T11" s="252">
        <f t="shared" si="11"/>
        <v>4.690997039924915E-2</v>
      </c>
      <c r="V11" s="29"/>
      <c r="W11" s="79"/>
      <c r="AE11" s="1"/>
    </row>
    <row r="12" spans="1:31" s="4" customFormat="1" x14ac:dyDescent="0.25">
      <c r="B12" s="229" t="s">
        <v>51</v>
      </c>
      <c r="C12" s="246">
        <v>9789</v>
      </c>
      <c r="D12" s="246">
        <v>2598</v>
      </c>
      <c r="E12" s="246">
        <v>6573</v>
      </c>
      <c r="F12" s="252">
        <f t="shared" si="0"/>
        <v>0.15735420856075841</v>
      </c>
      <c r="G12" s="246">
        <v>10452</v>
      </c>
      <c r="H12" s="254">
        <f t="shared" si="3"/>
        <v>0.59014148790506615</v>
      </c>
      <c r="I12" s="253">
        <f t="shared" si="4"/>
        <v>3879</v>
      </c>
      <c r="J12" s="252">
        <f t="shared" si="5"/>
        <v>0.17137797599527776</v>
      </c>
      <c r="K12" s="246">
        <v>11900</v>
      </c>
      <c r="L12" s="254">
        <f t="shared" si="6"/>
        <v>0.1385380788365862</v>
      </c>
      <c r="M12" s="253">
        <f t="shared" si="7"/>
        <v>1448</v>
      </c>
      <c r="N12" s="252">
        <f t="shared" si="8"/>
        <v>0.2235791451385627</v>
      </c>
      <c r="O12" s="246">
        <v>11916</v>
      </c>
      <c r="P12" s="254">
        <f t="shared" si="9"/>
        <v>1.3445378151260012E-3</v>
      </c>
      <c r="Q12" s="253">
        <f t="shared" si="10"/>
        <v>16</v>
      </c>
      <c r="R12" s="254">
        <f t="shared" si="1"/>
        <v>0.21728470732454785</v>
      </c>
      <c r="S12" s="253">
        <f t="shared" si="2"/>
        <v>2127</v>
      </c>
      <c r="T12" s="252">
        <f t="shared" si="11"/>
        <v>0.21507472384665366</v>
      </c>
      <c r="V12" s="29"/>
      <c r="W12" s="79"/>
      <c r="AE12" s="1"/>
    </row>
    <row r="13" spans="1:31" s="4" customFormat="1" x14ac:dyDescent="0.25">
      <c r="B13" s="229" t="s">
        <v>49</v>
      </c>
      <c r="C13" s="246">
        <v>3059</v>
      </c>
      <c r="D13" s="246">
        <v>582</v>
      </c>
      <c r="E13" s="246">
        <v>1773</v>
      </c>
      <c r="F13" s="247">
        <f t="shared" si="0"/>
        <v>4.2444699798908359E-2</v>
      </c>
      <c r="G13" s="246">
        <v>3042</v>
      </c>
      <c r="H13" s="258">
        <f t="shared" si="3"/>
        <v>0.71573604060913709</v>
      </c>
      <c r="I13" s="249">
        <f t="shared" si="4"/>
        <v>1269</v>
      </c>
      <c r="J13" s="247">
        <f t="shared" si="5"/>
        <v>4.9878664655342034E-2</v>
      </c>
      <c r="K13" s="246">
        <v>2177</v>
      </c>
      <c r="L13" s="254">
        <f t="shared" si="6"/>
        <v>-0.28435239973701509</v>
      </c>
      <c r="M13" s="253">
        <f t="shared" si="7"/>
        <v>-865</v>
      </c>
      <c r="N13" s="252">
        <f t="shared" si="8"/>
        <v>4.0901831845937063E-2</v>
      </c>
      <c r="O13" s="246">
        <v>2652</v>
      </c>
      <c r="P13" s="254">
        <f t="shared" si="9"/>
        <v>0.21819016995865881</v>
      </c>
      <c r="Q13" s="253">
        <f t="shared" si="10"/>
        <v>475</v>
      </c>
      <c r="R13" s="254">
        <f t="shared" si="1"/>
        <v>-0.13305001634521085</v>
      </c>
      <c r="S13" s="253">
        <f t="shared" si="2"/>
        <v>-407</v>
      </c>
      <c r="T13" s="252">
        <f t="shared" si="11"/>
        <v>4.7866580030322722E-2</v>
      </c>
      <c r="V13" s="29"/>
      <c r="W13" s="79"/>
      <c r="AE13" s="1"/>
    </row>
    <row r="14" spans="1:31" s="4" customFormat="1" x14ac:dyDescent="0.25">
      <c r="B14" s="229" t="s">
        <v>52</v>
      </c>
      <c r="C14" s="246">
        <v>827</v>
      </c>
      <c r="D14" s="246">
        <v>3353</v>
      </c>
      <c r="E14" s="246">
        <v>744</v>
      </c>
      <c r="F14" s="252">
        <f t="shared" si="0"/>
        <v>1.7810973858086755E-2</v>
      </c>
      <c r="G14" s="246">
        <v>1649</v>
      </c>
      <c r="H14" s="254">
        <f t="shared" si="3"/>
        <v>1.2163978494623655</v>
      </c>
      <c r="I14" s="253">
        <f t="shared" si="4"/>
        <v>905</v>
      </c>
      <c r="J14" s="252">
        <f t="shared" si="5"/>
        <v>2.7038105856889878E-2</v>
      </c>
      <c r="K14" s="246">
        <v>1032</v>
      </c>
      <c r="L14" s="254">
        <f t="shared" si="6"/>
        <v>-0.37416616130988478</v>
      </c>
      <c r="M14" s="253">
        <f t="shared" si="7"/>
        <v>-617</v>
      </c>
      <c r="N14" s="252">
        <f t="shared" si="8"/>
        <v>1.9389384687646782E-2</v>
      </c>
      <c r="O14" s="246">
        <v>851</v>
      </c>
      <c r="P14" s="254">
        <f t="shared" si="9"/>
        <v>-0.17538759689922478</v>
      </c>
      <c r="Q14" s="253">
        <f t="shared" si="10"/>
        <v>-181</v>
      </c>
      <c r="R14" s="254">
        <f t="shared" si="1"/>
        <v>2.9020556227327798E-2</v>
      </c>
      <c r="S14" s="253">
        <f t="shared" si="2"/>
        <v>24</v>
      </c>
      <c r="T14" s="252">
        <f t="shared" si="11"/>
        <v>1.5359901812143528E-2</v>
      </c>
      <c r="V14" s="29"/>
      <c r="W14" s="79"/>
      <c r="AE14" s="1"/>
    </row>
    <row r="15" spans="1:31" s="4" customFormat="1" x14ac:dyDescent="0.25">
      <c r="B15" s="229" t="s">
        <v>47</v>
      </c>
      <c r="C15" s="246">
        <v>2373</v>
      </c>
      <c r="D15" s="246">
        <v>570</v>
      </c>
      <c r="E15" s="246">
        <v>2005</v>
      </c>
      <c r="F15" s="247">
        <f t="shared" si="0"/>
        <v>4.7998659389064446E-2</v>
      </c>
      <c r="G15" s="246">
        <v>2787</v>
      </c>
      <c r="H15" s="258">
        <f t="shared" si="3"/>
        <v>0.39002493765586044</v>
      </c>
      <c r="I15" s="249">
        <f t="shared" si="4"/>
        <v>782</v>
      </c>
      <c r="J15" s="247">
        <f t="shared" si="5"/>
        <v>4.5697514265101331E-2</v>
      </c>
      <c r="K15" s="246">
        <v>2799</v>
      </c>
      <c r="L15" s="254">
        <f t="shared" si="6"/>
        <v>4.3057050592034685E-3</v>
      </c>
      <c r="M15" s="253">
        <f t="shared" si="7"/>
        <v>12</v>
      </c>
      <c r="N15" s="252">
        <f t="shared" si="8"/>
        <v>5.2588069516204788E-2</v>
      </c>
      <c r="O15" s="246">
        <v>2131</v>
      </c>
      <c r="P15" s="254">
        <f t="shared" si="9"/>
        <v>-0.23865666309396216</v>
      </c>
      <c r="Q15" s="253">
        <f t="shared" si="10"/>
        <v>-668</v>
      </c>
      <c r="R15" s="254">
        <f t="shared" si="1"/>
        <v>-0.1019806152549515</v>
      </c>
      <c r="S15" s="253">
        <f t="shared" si="2"/>
        <v>-242</v>
      </c>
      <c r="T15" s="252">
        <f t="shared" si="11"/>
        <v>3.8462926864486317E-2</v>
      </c>
      <c r="V15" s="29"/>
      <c r="W15" s="79"/>
      <c r="AE15" s="1"/>
    </row>
    <row r="16" spans="1:31" s="4" customFormat="1" x14ac:dyDescent="0.25">
      <c r="B16" s="229" t="s">
        <v>201</v>
      </c>
      <c r="C16" s="246">
        <f>C6-SUM(C7:C15)</f>
        <v>2417</v>
      </c>
      <c r="D16" s="246">
        <f>D6-SUM(D7:D15)</f>
        <v>1527</v>
      </c>
      <c r="E16" s="246">
        <f>E6-SUM(E7:E15)</f>
        <v>3087</v>
      </c>
      <c r="F16" s="252">
        <f t="shared" si="0"/>
        <v>7.3901177822464803E-2</v>
      </c>
      <c r="G16" s="246">
        <f>G6-SUM(G7:G15)</f>
        <v>3839</v>
      </c>
      <c r="H16" s="254">
        <f t="shared" si="3"/>
        <v>0.24360220278587619</v>
      </c>
      <c r="I16" s="253">
        <f t="shared" si="4"/>
        <v>752</v>
      </c>
      <c r="J16" s="252">
        <f t="shared" si="5"/>
        <v>6.2946809208368856E-2</v>
      </c>
      <c r="K16" s="246">
        <f>K6-SUM(K7:K15)</f>
        <v>3748</v>
      </c>
      <c r="L16" s="254">
        <f t="shared" si="6"/>
        <v>-2.3704089606668366E-2</v>
      </c>
      <c r="M16" s="253">
        <f t="shared" si="7"/>
        <v>-91</v>
      </c>
      <c r="N16" s="252">
        <f t="shared" si="8"/>
        <v>7.0418036636918743E-2</v>
      </c>
      <c r="O16" s="246">
        <f>O6-SUM(O7:O15)</f>
        <v>3225</v>
      </c>
      <c r="P16" s="254">
        <f t="shared" si="9"/>
        <v>-0.13954108858057634</v>
      </c>
      <c r="Q16" s="253">
        <f t="shared" si="10"/>
        <v>-523</v>
      </c>
      <c r="R16" s="254">
        <f t="shared" si="1"/>
        <v>0.33429871741828721</v>
      </c>
      <c r="S16" s="253">
        <f t="shared" si="2"/>
        <v>808</v>
      </c>
      <c r="T16" s="252">
        <f t="shared" si="11"/>
        <v>5.8208793588910547E-2</v>
      </c>
      <c r="V16" s="29"/>
      <c r="W16" s="79"/>
      <c r="AE16" s="1"/>
    </row>
    <row r="17" spans="2:31" s="4" customFormat="1" ht="7.5" customHeight="1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AE17" s="1" t="s">
        <v>180</v>
      </c>
    </row>
    <row r="18" spans="2:31" s="4" customFormat="1" x14ac:dyDescent="0.25">
      <c r="B18" s="167" t="s">
        <v>181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4" t="s">
        <v>183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18" t="s">
        <v>171</v>
      </c>
      <c r="C45" s="219"/>
      <c r="D45" s="219"/>
      <c r="E45" s="219"/>
      <c r="F45" s="219"/>
      <c r="G45" s="219"/>
      <c r="H45" s="219"/>
      <c r="I45" s="219"/>
      <c r="J45" s="219"/>
      <c r="K45" s="219">
        <v>1824653</v>
      </c>
      <c r="L45" s="219"/>
      <c r="M45" s="219"/>
      <c r="N45" s="220"/>
      <c r="O45" s="219">
        <v>2354005</v>
      </c>
      <c r="P45" s="220"/>
      <c r="Q45" s="220">
        <v>1</v>
      </c>
      <c r="R45" s="220">
        <v>0.2901110512519367</v>
      </c>
      <c r="S45" s="219">
        <v>529352</v>
      </c>
      <c r="T45" s="231"/>
      <c r="AE45" s="1"/>
    </row>
    <row r="46" spans="2:31" ht="18.75" hidden="1" x14ac:dyDescent="0.3">
      <c r="B46" s="218" t="s">
        <v>172</v>
      </c>
      <c r="C46" s="219"/>
      <c r="D46" s="219"/>
      <c r="E46" s="219"/>
      <c r="F46" s="219"/>
      <c r="G46" s="219"/>
      <c r="H46" s="219"/>
      <c r="I46" s="219"/>
      <c r="J46" s="219"/>
      <c r="K46" s="219">
        <v>603938</v>
      </c>
      <c r="L46" s="219"/>
      <c r="M46" s="219"/>
      <c r="N46" s="220">
        <v>1</v>
      </c>
      <c r="O46" s="219">
        <v>936181</v>
      </c>
      <c r="P46" s="220">
        <v>1</v>
      </c>
      <c r="Q46" s="220">
        <v>0.39769711619134201</v>
      </c>
      <c r="R46" s="220">
        <v>0.55012766211101138</v>
      </c>
      <c r="S46" s="219">
        <v>332243</v>
      </c>
      <c r="T46" s="231"/>
      <c r="AE46" s="1" t="s">
        <v>173</v>
      </c>
    </row>
    <row r="47" spans="2:31" ht="15.75" hidden="1" x14ac:dyDescent="0.25">
      <c r="B47" s="221" t="s">
        <v>100</v>
      </c>
      <c r="C47" s="222"/>
      <c r="D47" s="222"/>
      <c r="E47" s="222"/>
      <c r="F47" s="222"/>
      <c r="G47" s="222"/>
      <c r="H47" s="222"/>
      <c r="I47" s="222"/>
      <c r="J47" s="222"/>
      <c r="K47" s="222">
        <v>276550.36166633503</v>
      </c>
      <c r="L47" s="222"/>
      <c r="M47" s="222"/>
      <c r="N47" s="223">
        <v>0.45791184139155844</v>
      </c>
      <c r="O47" s="222">
        <v>430252.45635520399</v>
      </c>
      <c r="P47" s="223">
        <v>0.4595825554622493</v>
      </c>
      <c r="Q47" s="223">
        <v>0.18277465695918402</v>
      </c>
      <c r="R47" s="223">
        <v>0.55578337978930015</v>
      </c>
      <c r="S47" s="222">
        <v>153702.09468886897</v>
      </c>
      <c r="T47" s="232"/>
      <c r="AE47" s="1" t="s">
        <v>174</v>
      </c>
    </row>
    <row r="48" spans="2:31" s="4" customFormat="1" hidden="1" x14ac:dyDescent="0.25">
      <c r="B48" s="224" t="s">
        <v>103</v>
      </c>
      <c r="C48" s="225"/>
      <c r="D48" s="225"/>
      <c r="E48" s="225"/>
      <c r="F48" s="225"/>
      <c r="G48" s="225"/>
      <c r="H48" s="225"/>
      <c r="I48" s="225"/>
      <c r="J48" s="225"/>
      <c r="K48" s="225">
        <v>327387.63833385095</v>
      </c>
      <c r="L48" s="225"/>
      <c r="M48" s="225"/>
      <c r="N48" s="228">
        <v>0.54208815860874948</v>
      </c>
      <c r="O48" s="225">
        <v>505927.5436448183</v>
      </c>
      <c r="P48" s="228">
        <v>0.54041637636826456</v>
      </c>
      <c r="Q48" s="228">
        <v>0.21492203442423372</v>
      </c>
      <c r="R48" s="226">
        <v>0.54534711884540576</v>
      </c>
      <c r="S48" s="227">
        <v>178539.90531096736</v>
      </c>
      <c r="T48" s="234"/>
      <c r="AE48" s="1" t="s">
        <v>175</v>
      </c>
    </row>
    <row r="49" spans="2:31" s="4" customFormat="1" hidden="1" x14ac:dyDescent="0.25">
      <c r="B49" s="229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29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AE51" s="1" t="s">
        <v>180</v>
      </c>
    </row>
    <row r="52" spans="2:31" s="4" customFormat="1" hidden="1" x14ac:dyDescent="0.25">
      <c r="B52" s="263" t="s">
        <v>181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1">
        <v>2020</v>
      </c>
      <c r="D135" s="181">
        <v>2021</v>
      </c>
      <c r="E135" s="181">
        <v>2022</v>
      </c>
      <c r="F135" s="181">
        <v>2023</v>
      </c>
      <c r="G135" s="169" t="str">
        <f>CONCATENATE("var. ",RIGHT(F135,2),"/",RIGHT(E135,2))</f>
        <v>var. 23/22</v>
      </c>
      <c r="H135" s="169" t="str">
        <f>CONCATENATE("dif. ",RIGHT(F135,2),"/",RIGHT(E135,2))</f>
        <v>dif. 23/22</v>
      </c>
      <c r="I135" s="169" t="str">
        <f>CONCATENATE("%/s total Península ",RIGHT(F135,4))</f>
        <v>%/s total Península 2023</v>
      </c>
      <c r="J135" s="181">
        <v>2024</v>
      </c>
      <c r="K135" s="169" t="str">
        <f>CONCATENATE("%/s total España ",RIGHT(J135,4))</f>
        <v>%/s total España 2024</v>
      </c>
      <c r="L135" s="169" t="str">
        <f>CONCATENATE("var. ",RIGHT(J135,2),"/",RIGHT(F135,2))</f>
        <v>var. 24/23</v>
      </c>
      <c r="M135" s="169" t="str">
        <f>CONCATENATE("dif. ",RIGHT(J135,2),"/",RIGHT(F135,2))</f>
        <v>dif. 24/23</v>
      </c>
      <c r="N135" s="169" t="str">
        <f>CONCATENATE("var. ",RIGHT(J135,2),"/",RIGHT(C135,2))</f>
        <v>var. 24/20</v>
      </c>
      <c r="O135" s="169" t="str">
        <f>CONCATENATE("dif. ",RIGHT(J135,2),"/",RIGHT(C135,2))</f>
        <v>dif. 24/20</v>
      </c>
      <c r="Z135" s="1"/>
    </row>
    <row r="136" spans="1:31" ht="18.75" x14ac:dyDescent="0.3">
      <c r="A136" s="4"/>
      <c r="B136" s="218" t="s">
        <v>200</v>
      </c>
      <c r="C136" s="222">
        <v>456683</v>
      </c>
      <c r="D136" s="222">
        <v>800301</v>
      </c>
      <c r="E136" s="222">
        <v>1016781</v>
      </c>
      <c r="F136" s="222">
        <v>1041269</v>
      </c>
      <c r="G136" s="223">
        <f>F136/E136-1</f>
        <v>2.4083848931087504E-2</v>
      </c>
      <c r="H136" s="222">
        <f>F136-E136</f>
        <v>24488</v>
      </c>
      <c r="I136" s="223">
        <f>F136/F$136</f>
        <v>1</v>
      </c>
      <c r="J136" s="222">
        <v>1058434</v>
      </c>
      <c r="K136" s="223">
        <f>H136/H$136</f>
        <v>1</v>
      </c>
      <c r="L136" s="223">
        <f>J136/F136-1</f>
        <v>1.6484693196474609E-2</v>
      </c>
      <c r="M136" s="222">
        <f>J136-F136</f>
        <v>17165</v>
      </c>
      <c r="N136" s="223">
        <f>J136/C136-1</f>
        <v>1.3176557918731375</v>
      </c>
      <c r="O136" s="222">
        <f>J136-C136</f>
        <v>601751</v>
      </c>
      <c r="Q136" s="29"/>
      <c r="R136" s="79"/>
      <c r="Z136" s="1" t="s">
        <v>173</v>
      </c>
      <c r="AE136"/>
    </row>
    <row r="137" spans="1:31" s="4" customFormat="1" x14ac:dyDescent="0.25">
      <c r="B137" s="229" t="s">
        <v>44</v>
      </c>
      <c r="C137" s="246">
        <v>117997</v>
      </c>
      <c r="D137" s="246">
        <v>247584</v>
      </c>
      <c r="E137" s="246">
        <v>207208</v>
      </c>
      <c r="F137" s="246">
        <v>181512</v>
      </c>
      <c r="G137" s="252">
        <f t="shared" ref="G137:G146" si="12">F137/E137-1</f>
        <v>-0.12401065595922933</v>
      </c>
      <c r="H137" s="259">
        <f t="shared" ref="H137:H146" si="13">F137-E137</f>
        <v>-25696</v>
      </c>
      <c r="I137" s="254">
        <f t="shared" ref="I137:K146" si="14">F137/F$136</f>
        <v>0.17431806766551197</v>
      </c>
      <c r="J137" s="246">
        <v>161819</v>
      </c>
      <c r="K137" s="254">
        <f t="shared" si="14"/>
        <v>-1.049330284220843</v>
      </c>
      <c r="L137" s="254">
        <f t="shared" ref="L137:L146" si="15">J137/F137-1</f>
        <v>-0.10849420423994005</v>
      </c>
      <c r="M137" s="253">
        <f t="shared" ref="M137:M146" si="16">J137-F137</f>
        <v>-19693</v>
      </c>
      <c r="N137" s="252">
        <f t="shared" ref="N137:N146" si="17">J137/C137-1</f>
        <v>0.37138232327940535</v>
      </c>
      <c r="O137" s="246">
        <f t="shared" ref="O137:O146" si="18">J137-C137</f>
        <v>43822</v>
      </c>
      <c r="Q137" s="29"/>
      <c r="R137" s="79"/>
      <c r="Z137" s="1" t="s">
        <v>175</v>
      </c>
    </row>
    <row r="138" spans="1:31" s="4" customFormat="1" x14ac:dyDescent="0.25">
      <c r="B138" s="229" t="s">
        <v>45</v>
      </c>
      <c r="C138" s="246">
        <v>51760</v>
      </c>
      <c r="D138" s="246">
        <v>83468</v>
      </c>
      <c r="E138" s="246">
        <v>123951</v>
      </c>
      <c r="F138" s="246">
        <v>118966</v>
      </c>
      <c r="G138" s="252">
        <f t="shared" si="12"/>
        <v>-4.0217505304515511E-2</v>
      </c>
      <c r="H138" s="259">
        <f t="shared" si="13"/>
        <v>-4985</v>
      </c>
      <c r="I138" s="254">
        <f t="shared" si="14"/>
        <v>0.1142509764527706</v>
      </c>
      <c r="J138" s="246">
        <v>114660</v>
      </c>
      <c r="K138" s="254">
        <f t="shared" si="14"/>
        <v>-0.20356909506697157</v>
      </c>
      <c r="L138" s="254">
        <f t="shared" si="15"/>
        <v>-3.6195215439705497E-2</v>
      </c>
      <c r="M138" s="253">
        <f t="shared" si="16"/>
        <v>-4306</v>
      </c>
      <c r="N138" s="252">
        <f t="shared" si="17"/>
        <v>1.2152241112828439</v>
      </c>
      <c r="O138" s="246">
        <f t="shared" si="18"/>
        <v>62900</v>
      </c>
      <c r="Q138" s="29"/>
      <c r="R138" s="79"/>
      <c r="Z138" s="1"/>
    </row>
    <row r="139" spans="1:31" s="4" customFormat="1" x14ac:dyDescent="0.25">
      <c r="B139" s="229" t="s">
        <v>46</v>
      </c>
      <c r="C139" s="246">
        <v>2339</v>
      </c>
      <c r="D139" s="246">
        <v>4950</v>
      </c>
      <c r="E139" s="246">
        <v>6762</v>
      </c>
      <c r="F139" s="246">
        <v>20250</v>
      </c>
      <c r="G139" s="252">
        <f t="shared" si="12"/>
        <v>1.9946761313220942</v>
      </c>
      <c r="H139" s="259">
        <f t="shared" si="13"/>
        <v>13488</v>
      </c>
      <c r="I139" s="254">
        <f t="shared" si="14"/>
        <v>1.9447424248681178E-2</v>
      </c>
      <c r="J139" s="246">
        <v>11054</v>
      </c>
      <c r="K139" s="258">
        <f t="shared" si="14"/>
        <v>0.55080039202874875</v>
      </c>
      <c r="L139" s="254">
        <f t="shared" si="15"/>
        <v>-0.45412345679012345</v>
      </c>
      <c r="M139" s="253">
        <f t="shared" si="16"/>
        <v>-9196</v>
      </c>
      <c r="N139" s="252">
        <f t="shared" si="17"/>
        <v>3.725951261222745</v>
      </c>
      <c r="O139" s="246">
        <f t="shared" si="18"/>
        <v>8715</v>
      </c>
      <c r="Q139" s="29"/>
      <c r="R139" s="79"/>
      <c r="Z139" s="1"/>
    </row>
    <row r="140" spans="1:31" s="4" customFormat="1" x14ac:dyDescent="0.25">
      <c r="B140" s="229" t="s">
        <v>48</v>
      </c>
      <c r="C140" s="246">
        <v>103133</v>
      </c>
      <c r="D140" s="246">
        <v>181693</v>
      </c>
      <c r="E140" s="246">
        <v>342343</v>
      </c>
      <c r="F140" s="246">
        <v>341923</v>
      </c>
      <c r="G140" s="252">
        <f t="shared" si="12"/>
        <v>-1.2268397484394011E-3</v>
      </c>
      <c r="H140" s="259">
        <f t="shared" si="13"/>
        <v>-420</v>
      </c>
      <c r="I140" s="254">
        <f t="shared" si="14"/>
        <v>0.32837143908058342</v>
      </c>
      <c r="J140" s="246">
        <v>382237</v>
      </c>
      <c r="K140" s="254">
        <f t="shared" si="14"/>
        <v>-1.7151257758902319E-2</v>
      </c>
      <c r="L140" s="254">
        <f t="shared" si="15"/>
        <v>0.1179037385610211</v>
      </c>
      <c r="M140" s="253">
        <f t="shared" si="16"/>
        <v>40314</v>
      </c>
      <c r="N140" s="252">
        <f t="shared" si="17"/>
        <v>2.7062530906693301</v>
      </c>
      <c r="O140" s="246">
        <f t="shared" si="18"/>
        <v>279104</v>
      </c>
      <c r="Q140" s="29"/>
      <c r="R140" s="79"/>
      <c r="Z140" s="1"/>
    </row>
    <row r="141" spans="1:31" s="4" customFormat="1" x14ac:dyDescent="0.25">
      <c r="B141" s="229" t="s">
        <v>50</v>
      </c>
      <c r="C141" s="246">
        <v>30584</v>
      </c>
      <c r="D141" s="246">
        <v>44398</v>
      </c>
      <c r="E141" s="246">
        <v>48630</v>
      </c>
      <c r="F141" s="246">
        <v>55684</v>
      </c>
      <c r="G141" s="252">
        <f t="shared" si="12"/>
        <v>0.14505449311124829</v>
      </c>
      <c r="H141" s="259">
        <f t="shared" si="13"/>
        <v>7054</v>
      </c>
      <c r="I141" s="254">
        <f t="shared" si="14"/>
        <v>5.3477055400669757E-2</v>
      </c>
      <c r="J141" s="246">
        <v>49807</v>
      </c>
      <c r="K141" s="258">
        <f t="shared" si="14"/>
        <v>0.28805945769356417</v>
      </c>
      <c r="L141" s="254">
        <f t="shared" si="15"/>
        <v>-0.10554198692622652</v>
      </c>
      <c r="M141" s="253">
        <f t="shared" si="16"/>
        <v>-5877</v>
      </c>
      <c r="N141" s="252">
        <f t="shared" si="17"/>
        <v>0.62853125817420863</v>
      </c>
      <c r="O141" s="246">
        <f t="shared" si="18"/>
        <v>19223</v>
      </c>
      <c r="Q141" s="29"/>
      <c r="R141" s="79"/>
      <c r="Z141" s="1"/>
    </row>
    <row r="142" spans="1:31" s="4" customFormat="1" x14ac:dyDescent="0.25">
      <c r="B142" s="229" t="s">
        <v>51</v>
      </c>
      <c r="C142" s="246">
        <v>61571</v>
      </c>
      <c r="D142" s="246">
        <v>104557</v>
      </c>
      <c r="E142" s="246">
        <v>134886</v>
      </c>
      <c r="F142" s="246">
        <v>146430</v>
      </c>
      <c r="G142" s="252">
        <f t="shared" si="12"/>
        <v>8.5583381522174262E-2</v>
      </c>
      <c r="H142" s="259">
        <f t="shared" si="13"/>
        <v>11544</v>
      </c>
      <c r="I142" s="254">
        <f t="shared" si="14"/>
        <v>0.14062648556713012</v>
      </c>
      <c r="J142" s="246">
        <v>156566</v>
      </c>
      <c r="K142" s="254">
        <f t="shared" si="14"/>
        <v>0.47141457040182949</v>
      </c>
      <c r="L142" s="254">
        <f t="shared" si="15"/>
        <v>6.9220788089872309E-2</v>
      </c>
      <c r="M142" s="253">
        <f t="shared" si="16"/>
        <v>10136</v>
      </c>
      <c r="N142" s="252">
        <f t="shared" si="17"/>
        <v>1.5428529664939665</v>
      </c>
      <c r="O142" s="246">
        <f t="shared" si="18"/>
        <v>94995</v>
      </c>
      <c r="Q142" s="29"/>
      <c r="R142" s="79"/>
      <c r="Z142" s="1"/>
    </row>
    <row r="143" spans="1:31" s="4" customFormat="1" x14ac:dyDescent="0.25">
      <c r="B143" s="229" t="s">
        <v>49</v>
      </c>
      <c r="C143" s="246">
        <v>16023</v>
      </c>
      <c r="D143" s="246">
        <v>21732</v>
      </c>
      <c r="E143" s="246">
        <v>33809</v>
      </c>
      <c r="F143" s="246">
        <v>37722</v>
      </c>
      <c r="G143" s="252">
        <f t="shared" si="12"/>
        <v>0.11573841284864983</v>
      </c>
      <c r="H143" s="259">
        <f t="shared" si="13"/>
        <v>3913</v>
      </c>
      <c r="I143" s="254">
        <f t="shared" si="14"/>
        <v>3.6226950000432162E-2</v>
      </c>
      <c r="J143" s="246">
        <v>35821</v>
      </c>
      <c r="K143" s="258">
        <f t="shared" si="14"/>
        <v>0.15979255145377327</v>
      </c>
      <c r="L143" s="254">
        <f t="shared" si="15"/>
        <v>-5.0394994963151474E-2</v>
      </c>
      <c r="M143" s="253">
        <f t="shared" si="16"/>
        <v>-1901</v>
      </c>
      <c r="N143" s="252">
        <f t="shared" si="17"/>
        <v>1.2355988266866378</v>
      </c>
      <c r="O143" s="246">
        <f t="shared" si="18"/>
        <v>19798</v>
      </c>
      <c r="Q143" s="29"/>
      <c r="R143" s="79"/>
      <c r="Z143" s="1"/>
    </row>
    <row r="144" spans="1:31" s="4" customFormat="1" x14ac:dyDescent="0.25">
      <c r="B144" s="229" t="s">
        <v>52</v>
      </c>
      <c r="C144" s="246">
        <v>26839</v>
      </c>
      <c r="D144" s="246">
        <v>45216</v>
      </c>
      <c r="E144" s="246">
        <v>29061</v>
      </c>
      <c r="F144" s="246">
        <v>32018</v>
      </c>
      <c r="G144" s="252">
        <f t="shared" si="12"/>
        <v>0.10175148824885594</v>
      </c>
      <c r="H144" s="259">
        <f t="shared" si="13"/>
        <v>2957</v>
      </c>
      <c r="I144" s="254">
        <f t="shared" si="14"/>
        <v>3.0749018745396241E-2</v>
      </c>
      <c r="J144" s="246">
        <v>29188</v>
      </c>
      <c r="K144" s="254">
        <f t="shared" si="14"/>
        <v>0.12075302188827181</v>
      </c>
      <c r="L144" s="254">
        <f t="shared" si="15"/>
        <v>-8.838778187269658E-2</v>
      </c>
      <c r="M144" s="253">
        <f t="shared" si="16"/>
        <v>-2830</v>
      </c>
      <c r="N144" s="252">
        <f t="shared" si="17"/>
        <v>8.752188978724984E-2</v>
      </c>
      <c r="O144" s="246">
        <f t="shared" si="18"/>
        <v>2349</v>
      </c>
      <c r="Q144" s="29"/>
      <c r="R144" s="79"/>
      <c r="Z144" s="1"/>
    </row>
    <row r="145" spans="2:31" s="4" customFormat="1" x14ac:dyDescent="0.25">
      <c r="B145" s="229" t="s">
        <v>47</v>
      </c>
      <c r="C145" s="246">
        <v>24273</v>
      </c>
      <c r="D145" s="246">
        <v>26311</v>
      </c>
      <c r="E145" s="246">
        <v>32375</v>
      </c>
      <c r="F145" s="246">
        <v>47068</v>
      </c>
      <c r="G145" s="252">
        <f t="shared" si="12"/>
        <v>0.45383783783783782</v>
      </c>
      <c r="H145" s="259">
        <f t="shared" si="13"/>
        <v>14693</v>
      </c>
      <c r="I145" s="254">
        <f t="shared" si="14"/>
        <v>4.5202536520342007E-2</v>
      </c>
      <c r="J145" s="246">
        <v>61312</v>
      </c>
      <c r="K145" s="258">
        <f t="shared" si="14"/>
        <v>0.60000816726559947</v>
      </c>
      <c r="L145" s="254">
        <f t="shared" si="15"/>
        <v>0.30262598793235318</v>
      </c>
      <c r="M145" s="253">
        <f t="shared" si="16"/>
        <v>14244</v>
      </c>
      <c r="N145" s="252">
        <f t="shared" si="17"/>
        <v>1.5259341655337204</v>
      </c>
      <c r="O145" s="246">
        <f t="shared" si="18"/>
        <v>37039</v>
      </c>
      <c r="Q145" s="29"/>
      <c r="R145" s="79"/>
      <c r="Z145" s="1"/>
    </row>
    <row r="146" spans="2:31" s="4" customFormat="1" x14ac:dyDescent="0.25">
      <c r="B146" s="229" t="s">
        <v>201</v>
      </c>
      <c r="C146" s="246">
        <f>C136-SUM(C137:C145)</f>
        <v>22164</v>
      </c>
      <c r="D146" s="246">
        <f>D136-SUM(D137:D145)</f>
        <v>40392</v>
      </c>
      <c r="E146" s="246">
        <f>E136-SUM(E137:E145)</f>
        <v>57756</v>
      </c>
      <c r="F146" s="246">
        <f>F136-SUM(F137:F145)</f>
        <v>59696</v>
      </c>
      <c r="G146" s="252">
        <f t="shared" si="12"/>
        <v>3.3589583766188813E-2</v>
      </c>
      <c r="H146" s="259">
        <f t="shared" si="13"/>
        <v>1940</v>
      </c>
      <c r="I146" s="254">
        <f t="shared" si="14"/>
        <v>5.7330046318482542E-2</v>
      </c>
      <c r="J146" s="246">
        <f>J136-SUM(J137:J145)</f>
        <v>55970</v>
      </c>
      <c r="K146" s="254">
        <f t="shared" si="14"/>
        <v>7.9222476314929763E-2</v>
      </c>
      <c r="L146" s="254">
        <f t="shared" si="15"/>
        <v>-6.2416242294291102E-2</v>
      </c>
      <c r="M146" s="253">
        <f t="shared" si="16"/>
        <v>-3726</v>
      </c>
      <c r="N146" s="252">
        <f t="shared" si="17"/>
        <v>1.5252661974372859</v>
      </c>
      <c r="O146" s="246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Z147" s="1" t="s">
        <v>180</v>
      </c>
    </row>
    <row r="148" spans="2:31" s="4" customFormat="1" x14ac:dyDescent="0.25">
      <c r="B148" s="167" t="s">
        <v>181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B0E4-92FB-46B3-95A1-57F842A84C2C}">
  <sheetPr codeName="Hoja42"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202</v>
      </c>
      <c r="G1" s="217"/>
      <c r="H1" s="217"/>
      <c r="I1" s="217"/>
      <c r="K1" s="217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5" t="s">
        <v>257</v>
      </c>
      <c r="D5" s="235" t="s">
        <v>258</v>
      </c>
      <c r="E5" s="235" t="s">
        <v>259</v>
      </c>
      <c r="F5" s="236" t="str">
        <f>CONCATENATE("%/s total Tenerife ",RIGHT(E5,4))</f>
        <v>%/s total Tenerife 2022</v>
      </c>
      <c r="G5" s="235" t="s">
        <v>260</v>
      </c>
      <c r="H5" s="236" t="str">
        <f>CONCATENATE("var. ",RIGHT(G5,2),"/",RIGHT(E5,2))</f>
        <v>var. 23/22</v>
      </c>
      <c r="I5" s="236" t="str">
        <f>CONCATENATE("dif. ",RIGHT(G5,2),"/",RIGHT(E5,2))</f>
        <v>dif. 23/22</v>
      </c>
      <c r="J5" s="236" t="str">
        <f>CONCATENATE("%/s total Tenerife ",RIGHT(G5,4))</f>
        <v>%/s total Tenerife 2023</v>
      </c>
      <c r="K5" s="235" t="s">
        <v>261</v>
      </c>
      <c r="L5" s="236" t="str">
        <f>CONCATENATE("var. ",RIGHT(K5,2),"/",RIGHT(G5,2))</f>
        <v>var. 24/23</v>
      </c>
      <c r="M5" s="236" t="str">
        <f>CONCATENATE("dif. ",RIGHT(K5,2),"/",RIGHT(G5,2))</f>
        <v>dif. 24/23</v>
      </c>
      <c r="N5" s="236" t="str">
        <f>CONCATENATE("%/s total Tenerife ",RIGHT(K5,4))</f>
        <v>%/s total Tenerife 2024</v>
      </c>
      <c r="O5" s="235" t="s">
        <v>262</v>
      </c>
      <c r="P5" s="236" t="str">
        <f>CONCATENATE("var. ",RIGHT(O5,2),"/",RIGHT(K5,2))</f>
        <v>var. 25/24</v>
      </c>
      <c r="Q5" s="236" t="str">
        <f>CONCATENATE("dif. ",RIGHT(O5,2),"/",RIGHT(K5,2))</f>
        <v>dif. 25/24</v>
      </c>
      <c r="R5" s="236" t="str">
        <f>CONCATENATE("var. ",RIGHT(O5,2),"/",RIGHT(C5,2))</f>
        <v>var. 25/20</v>
      </c>
      <c r="S5" s="236" t="str">
        <f>CONCATENATE("dif. ",RIGHT(O5,2),"/",RIGHT(C5,2))</f>
        <v>dif. 25/20</v>
      </c>
      <c r="T5" s="236" t="str">
        <f>CONCATENATE("%/s total Tenerife ",RIGHT(O5,4))</f>
        <v>%/s total Tenerife 2025</v>
      </c>
      <c r="AE5" s="1"/>
    </row>
    <row r="6" spans="1:31" ht="18.75" x14ac:dyDescent="0.3">
      <c r="A6" s="4"/>
      <c r="B6" s="218" t="s">
        <v>200</v>
      </c>
      <c r="C6" s="237">
        <v>37438</v>
      </c>
      <c r="D6" s="237">
        <v>5573</v>
      </c>
      <c r="E6" s="237">
        <v>24740</v>
      </c>
      <c r="F6" s="238">
        <f>E6/$E$6</f>
        <v>1</v>
      </c>
      <c r="G6" s="237">
        <v>36662</v>
      </c>
      <c r="H6" s="238">
        <f>G6/E6-1</f>
        <v>0.48189167340339534</v>
      </c>
      <c r="I6" s="237">
        <f>G6-E6</f>
        <v>11922</v>
      </c>
      <c r="J6" s="238">
        <f>G6/$G$6</f>
        <v>1</v>
      </c>
      <c r="K6" s="237">
        <v>34486</v>
      </c>
      <c r="L6" s="238">
        <f>K6/G6-1</f>
        <v>-5.9353008564726473E-2</v>
      </c>
      <c r="M6" s="237">
        <f>K6-G6</f>
        <v>-2176</v>
      </c>
      <c r="N6" s="238">
        <f>K6/$K$6</f>
        <v>1</v>
      </c>
      <c r="O6" s="237">
        <v>37471</v>
      </c>
      <c r="P6" s="238">
        <f>O6/K6-1</f>
        <v>8.6556863654816407E-2</v>
      </c>
      <c r="Q6" s="237">
        <f>O6-K6</f>
        <v>2985</v>
      </c>
      <c r="R6" s="238">
        <f>IFERROR(O6/C6-1,"-")</f>
        <v>8.8145734280686838E-4</v>
      </c>
      <c r="S6" s="237">
        <f>O6-C6</f>
        <v>33</v>
      </c>
      <c r="T6" s="238">
        <f>O6/$O$6</f>
        <v>1</v>
      </c>
      <c r="V6" s="29"/>
      <c r="W6" s="79"/>
      <c r="AE6" s="1" t="s">
        <v>173</v>
      </c>
    </row>
    <row r="7" spans="1:31" s="4" customFormat="1" x14ac:dyDescent="0.25">
      <c r="B7" s="229" t="s">
        <v>44</v>
      </c>
      <c r="C7" s="246">
        <v>4741</v>
      </c>
      <c r="D7" s="246">
        <v>1662</v>
      </c>
      <c r="E7" s="246">
        <v>4732</v>
      </c>
      <c r="F7" s="252">
        <f t="shared" ref="F7:F16" si="0">E7/$E$6</f>
        <v>0.19126919967663703</v>
      </c>
      <c r="G7" s="246">
        <v>4914</v>
      </c>
      <c r="H7" s="254">
        <f>G7/E7-1</f>
        <v>3.8461538461538547E-2</v>
      </c>
      <c r="I7" s="253">
        <f>G7-E7</f>
        <v>182</v>
      </c>
      <c r="J7" s="252">
        <f>G7/$G$6</f>
        <v>0.13403524084883531</v>
      </c>
      <c r="K7" s="246">
        <v>4997</v>
      </c>
      <c r="L7" s="254">
        <f>K7/G7-1</f>
        <v>1.6890516890516905E-2</v>
      </c>
      <c r="M7" s="253">
        <f>K7-G7</f>
        <v>83</v>
      </c>
      <c r="N7" s="252">
        <f>K7/$K$6</f>
        <v>0.14489937945833092</v>
      </c>
      <c r="O7" s="246">
        <v>4289</v>
      </c>
      <c r="P7" s="254">
        <f>O7/K7-1</f>
        <v>-0.14168501100660391</v>
      </c>
      <c r="Q7" s="253">
        <f>O7-K7</f>
        <v>-708</v>
      </c>
      <c r="R7" s="254">
        <f t="shared" ref="R7:R16" si="1">IFERROR(O7/C7-1,"-")</f>
        <v>-9.5338536173802946E-2</v>
      </c>
      <c r="S7" s="253">
        <f t="shared" ref="S7:S16" si="2">O7-C7</f>
        <v>-452</v>
      </c>
      <c r="T7" s="252">
        <f>O7/$O$6</f>
        <v>0.11446185049771823</v>
      </c>
      <c r="V7" s="29"/>
      <c r="W7" s="79"/>
      <c r="AE7" s="1" t="s">
        <v>175</v>
      </c>
    </row>
    <row r="8" spans="1:31" s="4" customFormat="1" x14ac:dyDescent="0.25">
      <c r="B8" s="229" t="s">
        <v>45</v>
      </c>
      <c r="C8" s="246">
        <v>3650</v>
      </c>
      <c r="D8" s="246">
        <v>295</v>
      </c>
      <c r="E8" s="246">
        <v>2603</v>
      </c>
      <c r="F8" s="252">
        <f t="shared" si="0"/>
        <v>0.10521422797089733</v>
      </c>
      <c r="G8" s="246">
        <v>4265</v>
      </c>
      <c r="H8" s="254">
        <f t="shared" ref="H8:H16" si="3">G8/E8-1</f>
        <v>0.63849404533230891</v>
      </c>
      <c r="I8" s="253">
        <f t="shared" ref="I8:I16" si="4">G8-E8</f>
        <v>1662</v>
      </c>
      <c r="J8" s="252">
        <f t="shared" ref="J8:J16" si="5">G8/$G$6</f>
        <v>0.11633298783481534</v>
      </c>
      <c r="K8" s="246">
        <v>3219</v>
      </c>
      <c r="L8" s="254">
        <f t="shared" ref="L8:L16" si="6">K8/G8-1</f>
        <v>-0.24525205158264951</v>
      </c>
      <c r="M8" s="253">
        <f t="shared" ref="M8:M16" si="7">K8-G8</f>
        <v>-1046</v>
      </c>
      <c r="N8" s="252">
        <f t="shared" ref="N8:N16" si="8">K8/$K$6</f>
        <v>9.334222583077191E-2</v>
      </c>
      <c r="O8" s="246">
        <v>3737</v>
      </c>
      <c r="P8" s="254">
        <f t="shared" ref="P8:P16" si="9">O8/K8-1</f>
        <v>0.16091954022988508</v>
      </c>
      <c r="Q8" s="253">
        <f t="shared" ref="Q8:Q16" si="10">O8-K8</f>
        <v>518</v>
      </c>
      <c r="R8" s="254">
        <f t="shared" si="1"/>
        <v>2.3835616438356189E-2</v>
      </c>
      <c r="S8" s="253">
        <f t="shared" si="2"/>
        <v>87</v>
      </c>
      <c r="T8" s="252">
        <f t="shared" ref="T8:T16" si="11">O8/$O$6</f>
        <v>9.9730458221024262E-2</v>
      </c>
      <c r="V8" s="29"/>
      <c r="W8" s="79"/>
      <c r="AE8" s="1"/>
    </row>
    <row r="9" spans="1:31" s="4" customFormat="1" x14ac:dyDescent="0.25">
      <c r="B9" s="229" t="s">
        <v>46</v>
      </c>
      <c r="C9" s="246">
        <v>217</v>
      </c>
      <c r="D9" s="246">
        <v>62</v>
      </c>
      <c r="E9" s="246">
        <v>125</v>
      </c>
      <c r="F9" s="247">
        <f t="shared" si="0"/>
        <v>5.0525464834276475E-3</v>
      </c>
      <c r="G9" s="246">
        <v>741</v>
      </c>
      <c r="H9" s="258">
        <f t="shared" si="3"/>
        <v>4.9279999999999999</v>
      </c>
      <c r="I9" s="249">
        <f t="shared" si="4"/>
        <v>616</v>
      </c>
      <c r="J9" s="247">
        <f t="shared" si="5"/>
        <v>2.0211663302602149E-2</v>
      </c>
      <c r="K9" s="246">
        <v>317</v>
      </c>
      <c r="L9" s="254">
        <f t="shared" si="6"/>
        <v>-0.57219973009446701</v>
      </c>
      <c r="M9" s="253">
        <f t="shared" si="7"/>
        <v>-424</v>
      </c>
      <c r="N9" s="252">
        <f t="shared" si="8"/>
        <v>9.1921359392217131E-3</v>
      </c>
      <c r="O9" s="246">
        <v>505</v>
      </c>
      <c r="P9" s="254">
        <f t="shared" si="9"/>
        <v>0.59305993690851744</v>
      </c>
      <c r="Q9" s="253">
        <f t="shared" si="10"/>
        <v>188</v>
      </c>
      <c r="R9" s="254">
        <f t="shared" si="1"/>
        <v>1.3271889400921659</v>
      </c>
      <c r="S9" s="253">
        <f t="shared" si="2"/>
        <v>288</v>
      </c>
      <c r="T9" s="252">
        <f t="shared" si="11"/>
        <v>1.3477088948787063E-2</v>
      </c>
      <c r="V9" s="29"/>
      <c r="W9" s="79"/>
      <c r="AE9" s="1"/>
    </row>
    <row r="10" spans="1:31" s="4" customFormat="1" x14ac:dyDescent="0.25">
      <c r="B10" s="229" t="s">
        <v>48</v>
      </c>
      <c r="C10" s="246">
        <v>16449</v>
      </c>
      <c r="D10" s="246">
        <v>1035</v>
      </c>
      <c r="E10" s="246">
        <v>9244</v>
      </c>
      <c r="F10" s="252">
        <f t="shared" si="0"/>
        <v>0.37364591754244136</v>
      </c>
      <c r="G10" s="246">
        <v>15131</v>
      </c>
      <c r="H10" s="254">
        <f t="shared" si="3"/>
        <v>0.63684552141929895</v>
      </c>
      <c r="I10" s="253">
        <f t="shared" si="4"/>
        <v>5887</v>
      </c>
      <c r="J10" s="252">
        <f t="shared" si="5"/>
        <v>0.41271616387540233</v>
      </c>
      <c r="K10" s="246">
        <v>13891</v>
      </c>
      <c r="L10" s="254">
        <f t="shared" si="6"/>
        <v>-8.1950961602009098E-2</v>
      </c>
      <c r="M10" s="253">
        <f t="shared" si="7"/>
        <v>-1240</v>
      </c>
      <c r="N10" s="252">
        <f t="shared" si="8"/>
        <v>0.40280113669315082</v>
      </c>
      <c r="O10" s="246">
        <v>14812</v>
      </c>
      <c r="P10" s="254">
        <f t="shared" si="9"/>
        <v>6.6301922107839584E-2</v>
      </c>
      <c r="Q10" s="253">
        <f t="shared" si="10"/>
        <v>921</v>
      </c>
      <c r="R10" s="254">
        <f t="shared" si="1"/>
        <v>-9.9519727643017863E-2</v>
      </c>
      <c r="S10" s="253">
        <f t="shared" si="2"/>
        <v>-1637</v>
      </c>
      <c r="T10" s="252">
        <f>O10/$O$6</f>
        <v>0.39529235942462171</v>
      </c>
      <c r="V10" s="29"/>
      <c r="W10" s="79"/>
      <c r="AE10" s="1"/>
    </row>
    <row r="11" spans="1:31" s="4" customFormat="1" x14ac:dyDescent="0.25">
      <c r="B11" s="229" t="s">
        <v>50</v>
      </c>
      <c r="C11" s="246">
        <v>2712</v>
      </c>
      <c r="D11" s="246">
        <v>87</v>
      </c>
      <c r="E11" s="246">
        <v>1030</v>
      </c>
      <c r="F11" s="247">
        <f t="shared" si="0"/>
        <v>4.1632983023443815E-2</v>
      </c>
      <c r="G11" s="246">
        <v>2122</v>
      </c>
      <c r="H11" s="258">
        <f t="shared" si="3"/>
        <v>1.0601941747572816</v>
      </c>
      <c r="I11" s="249">
        <f t="shared" si="4"/>
        <v>1092</v>
      </c>
      <c r="J11" s="247">
        <f t="shared" si="5"/>
        <v>5.7880093830123831E-2</v>
      </c>
      <c r="K11" s="246">
        <v>1745</v>
      </c>
      <c r="L11" s="254">
        <f t="shared" si="6"/>
        <v>-0.1776625824693685</v>
      </c>
      <c r="M11" s="253">
        <f t="shared" si="7"/>
        <v>-377</v>
      </c>
      <c r="N11" s="252">
        <f t="shared" si="8"/>
        <v>5.060024357710375E-2</v>
      </c>
      <c r="O11" s="246">
        <v>1965</v>
      </c>
      <c r="P11" s="254">
        <f t="shared" si="9"/>
        <v>0.12607449856733521</v>
      </c>
      <c r="Q11" s="253">
        <f t="shared" si="10"/>
        <v>220</v>
      </c>
      <c r="R11" s="254">
        <f t="shared" si="1"/>
        <v>-0.27544247787610621</v>
      </c>
      <c r="S11" s="253">
        <f t="shared" si="2"/>
        <v>-747</v>
      </c>
      <c r="T11" s="252">
        <f t="shared" si="11"/>
        <v>5.2440554028448667E-2</v>
      </c>
      <c r="V11" s="29"/>
      <c r="W11" s="79"/>
      <c r="AE11" s="1"/>
    </row>
    <row r="12" spans="1:31" s="4" customFormat="1" x14ac:dyDescent="0.25">
      <c r="B12" s="229" t="s">
        <v>51</v>
      </c>
      <c r="C12" s="246">
        <v>4747</v>
      </c>
      <c r="D12" s="246">
        <v>1412</v>
      </c>
      <c r="E12" s="246">
        <v>3917</v>
      </c>
      <c r="F12" s="252">
        <f t="shared" si="0"/>
        <v>0.15832659660468876</v>
      </c>
      <c r="G12" s="246">
        <v>5450</v>
      </c>
      <c r="H12" s="254">
        <f t="shared" si="3"/>
        <v>0.39137094715343368</v>
      </c>
      <c r="I12" s="253">
        <f t="shared" si="4"/>
        <v>1533</v>
      </c>
      <c r="J12" s="252">
        <f t="shared" si="5"/>
        <v>0.14865528339970541</v>
      </c>
      <c r="K12" s="246">
        <v>6504</v>
      </c>
      <c r="L12" s="254">
        <f t="shared" si="6"/>
        <v>0.19339449541284415</v>
      </c>
      <c r="M12" s="253">
        <f t="shared" si="7"/>
        <v>1054</v>
      </c>
      <c r="N12" s="252">
        <f t="shared" si="8"/>
        <v>0.18859827176245433</v>
      </c>
      <c r="O12" s="246">
        <v>7025</v>
      </c>
      <c r="P12" s="254">
        <f t="shared" si="9"/>
        <v>8.0104551045510508E-2</v>
      </c>
      <c r="Q12" s="253">
        <f t="shared" si="10"/>
        <v>521</v>
      </c>
      <c r="R12" s="254">
        <f t="shared" si="1"/>
        <v>0.47988203075626701</v>
      </c>
      <c r="S12" s="253">
        <f t="shared" si="2"/>
        <v>2278</v>
      </c>
      <c r="T12" s="252">
        <f t="shared" si="11"/>
        <v>0.18747831656481012</v>
      </c>
      <c r="V12" s="29"/>
      <c r="W12" s="79"/>
      <c r="AE12" s="1"/>
    </row>
    <row r="13" spans="1:31" s="4" customFormat="1" x14ac:dyDescent="0.25">
      <c r="B13" s="229" t="s">
        <v>49</v>
      </c>
      <c r="C13" s="246">
        <v>1208</v>
      </c>
      <c r="D13" s="246">
        <v>303</v>
      </c>
      <c r="E13" s="246">
        <v>1039</v>
      </c>
      <c r="F13" s="247">
        <f t="shared" si="0"/>
        <v>4.1996766370250606E-2</v>
      </c>
      <c r="G13" s="246">
        <v>1557</v>
      </c>
      <c r="H13" s="258">
        <f t="shared" si="3"/>
        <v>0.49855630413859475</v>
      </c>
      <c r="I13" s="249">
        <f t="shared" si="4"/>
        <v>518</v>
      </c>
      <c r="J13" s="247">
        <f t="shared" si="5"/>
        <v>4.2469041514374556E-2</v>
      </c>
      <c r="K13" s="246">
        <v>1445</v>
      </c>
      <c r="L13" s="254">
        <f t="shared" si="6"/>
        <v>-7.1933204881181712E-2</v>
      </c>
      <c r="M13" s="253">
        <f t="shared" si="7"/>
        <v>-112</v>
      </c>
      <c r="N13" s="252">
        <f t="shared" si="8"/>
        <v>4.1901061300237775E-2</v>
      </c>
      <c r="O13" s="246">
        <v>1752</v>
      </c>
      <c r="P13" s="254">
        <f t="shared" si="9"/>
        <v>0.21245674740484422</v>
      </c>
      <c r="Q13" s="253">
        <f t="shared" si="10"/>
        <v>307</v>
      </c>
      <c r="R13" s="254">
        <f t="shared" si="1"/>
        <v>0.45033112582781465</v>
      </c>
      <c r="S13" s="253">
        <f t="shared" si="2"/>
        <v>544</v>
      </c>
      <c r="T13" s="252">
        <f t="shared" si="11"/>
        <v>4.6756158095593928E-2</v>
      </c>
      <c r="V13" s="29"/>
      <c r="W13" s="79"/>
      <c r="AE13" s="1"/>
    </row>
    <row r="14" spans="1:31" s="4" customFormat="1" x14ac:dyDescent="0.25">
      <c r="B14" s="229" t="s">
        <v>52</v>
      </c>
      <c r="C14" s="246">
        <v>332</v>
      </c>
      <c r="D14" s="246">
        <v>460</v>
      </c>
      <c r="E14" s="246">
        <v>515</v>
      </c>
      <c r="F14" s="252">
        <f t="shared" si="0"/>
        <v>2.0816491511721907E-2</v>
      </c>
      <c r="G14" s="246">
        <v>722</v>
      </c>
      <c r="H14" s="254">
        <f t="shared" si="3"/>
        <v>0.40194174757281553</v>
      </c>
      <c r="I14" s="253">
        <f t="shared" si="4"/>
        <v>207</v>
      </c>
      <c r="J14" s="252">
        <f t="shared" si="5"/>
        <v>1.9693415525612351E-2</v>
      </c>
      <c r="K14" s="246">
        <v>461</v>
      </c>
      <c r="L14" s="254">
        <f t="shared" si="6"/>
        <v>-0.36149584487534625</v>
      </c>
      <c r="M14" s="253">
        <f t="shared" si="7"/>
        <v>-261</v>
      </c>
      <c r="N14" s="252">
        <f t="shared" si="8"/>
        <v>1.3367743432117381E-2</v>
      </c>
      <c r="O14" s="246">
        <v>603</v>
      </c>
      <c r="P14" s="254">
        <f t="shared" si="9"/>
        <v>0.30802603036876364</v>
      </c>
      <c r="Q14" s="253">
        <f t="shared" si="10"/>
        <v>142</v>
      </c>
      <c r="R14" s="254">
        <f t="shared" si="1"/>
        <v>0.81626506024096379</v>
      </c>
      <c r="S14" s="253">
        <f t="shared" si="2"/>
        <v>271</v>
      </c>
      <c r="T14" s="252">
        <f t="shared" si="11"/>
        <v>1.6092444823997226E-2</v>
      </c>
      <c r="V14" s="29"/>
      <c r="W14" s="79"/>
      <c r="AE14" s="1"/>
    </row>
    <row r="15" spans="1:31" s="4" customFormat="1" x14ac:dyDescent="0.25">
      <c r="B15" s="229" t="s">
        <v>47</v>
      </c>
      <c r="C15" s="246">
        <v>1583</v>
      </c>
      <c r="D15" s="246">
        <v>8</v>
      </c>
      <c r="E15" s="246">
        <v>796</v>
      </c>
      <c r="F15" s="247">
        <f t="shared" si="0"/>
        <v>3.217461600646726E-2</v>
      </c>
      <c r="G15" s="246">
        <v>548</v>
      </c>
      <c r="H15" s="258">
        <f t="shared" si="3"/>
        <v>-0.31155778894472363</v>
      </c>
      <c r="I15" s="249">
        <f t="shared" si="4"/>
        <v>-248</v>
      </c>
      <c r="J15" s="247">
        <f t="shared" si="5"/>
        <v>1.4947356936337352E-2</v>
      </c>
      <c r="K15" s="246">
        <v>962</v>
      </c>
      <c r="L15" s="254">
        <f t="shared" si="6"/>
        <v>0.75547445255474455</v>
      </c>
      <c r="M15" s="253">
        <f t="shared" si="7"/>
        <v>414</v>
      </c>
      <c r="N15" s="252">
        <f t="shared" si="8"/>
        <v>2.7895377834483558E-2</v>
      </c>
      <c r="O15" s="246">
        <v>1724</v>
      </c>
      <c r="P15" s="254">
        <f t="shared" si="9"/>
        <v>0.79209979209979209</v>
      </c>
      <c r="Q15" s="253">
        <f t="shared" si="10"/>
        <v>762</v>
      </c>
      <c r="R15" s="254">
        <f t="shared" si="1"/>
        <v>8.9071383449147223E-2</v>
      </c>
      <c r="S15" s="253">
        <f t="shared" si="2"/>
        <v>141</v>
      </c>
      <c r="T15" s="252">
        <f t="shared" si="11"/>
        <v>4.6008913559819592E-2</v>
      </c>
      <c r="V15" s="29"/>
      <c r="W15" s="79"/>
      <c r="AE15" s="1"/>
    </row>
    <row r="16" spans="1:31" s="4" customFormat="1" x14ac:dyDescent="0.25">
      <c r="B16" s="229" t="s">
        <v>201</v>
      </c>
      <c r="C16" s="246">
        <f>C6-SUM(C7:C15)</f>
        <v>1799</v>
      </c>
      <c r="D16" s="246">
        <f>D6-SUM(D7:D15)</f>
        <v>249</v>
      </c>
      <c r="E16" s="246">
        <f>E6-SUM(E7:E15)</f>
        <v>739</v>
      </c>
      <c r="F16" s="252">
        <f t="shared" si="0"/>
        <v>2.9870654810024252E-2</v>
      </c>
      <c r="G16" s="246">
        <f>G6-SUM(G7:G15)</f>
        <v>1212</v>
      </c>
      <c r="H16" s="254">
        <f t="shared" si="3"/>
        <v>0.64005412719891752</v>
      </c>
      <c r="I16" s="253">
        <f t="shared" si="4"/>
        <v>473</v>
      </c>
      <c r="J16" s="252">
        <f t="shared" si="5"/>
        <v>3.305875293219137E-2</v>
      </c>
      <c r="K16" s="246">
        <f>K6-SUM(K7:K15)</f>
        <v>945</v>
      </c>
      <c r="L16" s="254">
        <f t="shared" si="6"/>
        <v>-0.22029702970297027</v>
      </c>
      <c r="M16" s="253">
        <f t="shared" si="7"/>
        <v>-267</v>
      </c>
      <c r="N16" s="252">
        <f t="shared" si="8"/>
        <v>2.7402424172127821E-2</v>
      </c>
      <c r="O16" s="246">
        <f>O6-SUM(O7:O15)</f>
        <v>1059</v>
      </c>
      <c r="P16" s="254">
        <f t="shared" si="9"/>
        <v>0.12063492063492065</v>
      </c>
      <c r="Q16" s="253">
        <f t="shared" si="10"/>
        <v>114</v>
      </c>
      <c r="R16" s="254">
        <f t="shared" si="1"/>
        <v>-0.41133963312951638</v>
      </c>
      <c r="S16" s="253">
        <f t="shared" si="2"/>
        <v>-740</v>
      </c>
      <c r="T16" s="252">
        <f t="shared" si="11"/>
        <v>2.8261855835179206E-2</v>
      </c>
      <c r="V16" s="29"/>
      <c r="W16" s="79"/>
      <c r="AE16" s="1"/>
    </row>
    <row r="17" spans="2:31" s="4" customFormat="1" ht="7.5" customHeight="1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AE17" s="1" t="s">
        <v>180</v>
      </c>
    </row>
    <row r="18" spans="2:31" s="4" customFormat="1" x14ac:dyDescent="0.25">
      <c r="B18" s="167" t="s">
        <v>181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4" t="s">
        <v>183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18" t="s">
        <v>171</v>
      </c>
      <c r="C45" s="219"/>
      <c r="D45" s="219"/>
      <c r="E45" s="219"/>
      <c r="F45" s="219"/>
      <c r="G45" s="219"/>
      <c r="H45" s="219"/>
      <c r="I45" s="219"/>
      <c r="J45" s="219"/>
      <c r="K45" s="219">
        <v>1824653</v>
      </c>
      <c r="L45" s="219"/>
      <c r="M45" s="219"/>
      <c r="N45" s="220"/>
      <c r="O45" s="219">
        <v>2354005</v>
      </c>
      <c r="P45" s="220"/>
      <c r="Q45" s="220">
        <v>1</v>
      </c>
      <c r="R45" s="220">
        <v>0.2901110512519367</v>
      </c>
      <c r="S45" s="219">
        <v>529352</v>
      </c>
      <c r="T45" s="231"/>
      <c r="AE45" s="1"/>
    </row>
    <row r="46" spans="2:31" ht="18.75" hidden="1" x14ac:dyDescent="0.3">
      <c r="B46" s="218" t="s">
        <v>172</v>
      </c>
      <c r="C46" s="219"/>
      <c r="D46" s="219"/>
      <c r="E46" s="219"/>
      <c r="F46" s="219"/>
      <c r="G46" s="219"/>
      <c r="H46" s="219"/>
      <c r="I46" s="219"/>
      <c r="J46" s="219"/>
      <c r="K46" s="219">
        <v>603938</v>
      </c>
      <c r="L46" s="219"/>
      <c r="M46" s="219"/>
      <c r="N46" s="220">
        <v>1</v>
      </c>
      <c r="O46" s="219">
        <v>936181</v>
      </c>
      <c r="P46" s="220">
        <v>1</v>
      </c>
      <c r="Q46" s="220">
        <v>0.39769711619134201</v>
      </c>
      <c r="R46" s="220">
        <v>0.55012766211101138</v>
      </c>
      <c r="S46" s="219">
        <v>332243</v>
      </c>
      <c r="T46" s="231"/>
      <c r="AE46" s="1" t="s">
        <v>173</v>
      </c>
    </row>
    <row r="47" spans="2:31" ht="15.75" hidden="1" x14ac:dyDescent="0.25">
      <c r="B47" s="221" t="s">
        <v>100</v>
      </c>
      <c r="C47" s="222"/>
      <c r="D47" s="222"/>
      <c r="E47" s="222"/>
      <c r="F47" s="222"/>
      <c r="G47" s="222"/>
      <c r="H47" s="222"/>
      <c r="I47" s="222"/>
      <c r="J47" s="222"/>
      <c r="K47" s="222">
        <v>276550.36166633503</v>
      </c>
      <c r="L47" s="222"/>
      <c r="M47" s="222"/>
      <c r="N47" s="223">
        <v>0.45791184139155844</v>
      </c>
      <c r="O47" s="222">
        <v>430252.45635520399</v>
      </c>
      <c r="P47" s="223">
        <v>0.4595825554622493</v>
      </c>
      <c r="Q47" s="223">
        <v>0.18277465695918402</v>
      </c>
      <c r="R47" s="223">
        <v>0.55578337978930015</v>
      </c>
      <c r="S47" s="222">
        <v>153702.09468886897</v>
      </c>
      <c r="T47" s="232"/>
      <c r="AE47" s="1" t="s">
        <v>174</v>
      </c>
    </row>
    <row r="48" spans="2:31" s="4" customFormat="1" hidden="1" x14ac:dyDescent="0.25">
      <c r="B48" s="224" t="s">
        <v>103</v>
      </c>
      <c r="C48" s="225"/>
      <c r="D48" s="225"/>
      <c r="E48" s="225"/>
      <c r="F48" s="225"/>
      <c r="G48" s="225"/>
      <c r="H48" s="225"/>
      <c r="I48" s="225"/>
      <c r="J48" s="225"/>
      <c r="K48" s="225">
        <v>327387.63833385095</v>
      </c>
      <c r="L48" s="225"/>
      <c r="M48" s="225"/>
      <c r="N48" s="228">
        <v>0.54208815860874948</v>
      </c>
      <c r="O48" s="225">
        <v>505927.5436448183</v>
      </c>
      <c r="P48" s="228">
        <v>0.54041637636826456</v>
      </c>
      <c r="Q48" s="228">
        <v>0.21492203442423372</v>
      </c>
      <c r="R48" s="226">
        <v>0.54534711884540576</v>
      </c>
      <c r="S48" s="227">
        <v>178539.90531096736</v>
      </c>
      <c r="T48" s="234"/>
      <c r="AE48" s="1" t="s">
        <v>175</v>
      </c>
    </row>
    <row r="49" spans="2:31" s="4" customFormat="1" hidden="1" x14ac:dyDescent="0.25">
      <c r="B49" s="229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29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AE51" s="1" t="s">
        <v>180</v>
      </c>
    </row>
    <row r="52" spans="2:31" s="4" customFormat="1" hidden="1" x14ac:dyDescent="0.25">
      <c r="B52" s="263" t="s">
        <v>181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1">
        <v>2020</v>
      </c>
      <c r="D135" s="181">
        <v>2021</v>
      </c>
      <c r="E135" s="181">
        <v>2022</v>
      </c>
      <c r="F135" s="181">
        <v>2023</v>
      </c>
      <c r="G135" s="169" t="str">
        <f>CONCATENATE("var. ",RIGHT(F135,2),"/",RIGHT(E135,2))</f>
        <v>var. 23/22</v>
      </c>
      <c r="H135" s="169" t="str">
        <f>CONCATENATE("dif. ",RIGHT(F135,2),"/",RIGHT(E135,2))</f>
        <v>dif. 23/22</v>
      </c>
      <c r="I135" s="169" t="str">
        <f>CONCATENATE("%/s total Península ",RIGHT(F135,4))</f>
        <v>%/s total Península 2023</v>
      </c>
      <c r="J135" s="181">
        <v>2024</v>
      </c>
      <c r="K135" s="169" t="str">
        <f>CONCATENATE("%/s total España ",RIGHT(J135,4))</f>
        <v>%/s total España 2024</v>
      </c>
      <c r="L135" s="169" t="str">
        <f>CONCATENATE("var. ",RIGHT(J135,2),"/",RIGHT(F135,2))</f>
        <v>var. 24/23</v>
      </c>
      <c r="M135" s="169" t="str">
        <f>CONCATENATE("dif. ",RIGHT(J135,2),"/",RIGHT(F135,2))</f>
        <v>dif. 24/23</v>
      </c>
      <c r="N135" s="169" t="str">
        <f>CONCATENATE("var. ",RIGHT(J135,2),"/",RIGHT(C135,2))</f>
        <v>var. 24/20</v>
      </c>
      <c r="O135" s="169" t="str">
        <f>CONCATENATE("dif. ",RIGHT(J135,2),"/",RIGHT(C135,2))</f>
        <v>dif. 24/20</v>
      </c>
      <c r="Z135" s="1"/>
    </row>
    <row r="136" spans="1:31" ht="18.75" x14ac:dyDescent="0.3">
      <c r="A136" s="4"/>
      <c r="B136" s="218" t="s">
        <v>200</v>
      </c>
      <c r="C136" s="222">
        <v>248294</v>
      </c>
      <c r="D136" s="222">
        <v>384253</v>
      </c>
      <c r="E136" s="222">
        <v>593573</v>
      </c>
      <c r="F136" s="222">
        <v>612478</v>
      </c>
      <c r="G136" s="223">
        <f>F136/E136-1</f>
        <v>3.1849494501939857E-2</v>
      </c>
      <c r="H136" s="222">
        <f>F136-E136</f>
        <v>18905</v>
      </c>
      <c r="I136" s="223">
        <f>F136/F$136</f>
        <v>1</v>
      </c>
      <c r="J136" s="222">
        <v>636461</v>
      </c>
      <c r="K136" s="223">
        <f>H136/H$136</f>
        <v>1</v>
      </c>
      <c r="L136" s="223">
        <f>J136/F136-1</f>
        <v>3.915732483452472E-2</v>
      </c>
      <c r="M136" s="222">
        <f>J136-F136</f>
        <v>23983</v>
      </c>
      <c r="N136" s="223">
        <f>J136/C136-1</f>
        <v>1.5633362062715972</v>
      </c>
      <c r="O136" s="222">
        <f>J136-C136</f>
        <v>388167</v>
      </c>
      <c r="Q136" s="29"/>
      <c r="R136" s="79"/>
      <c r="Z136" s="1" t="s">
        <v>173</v>
      </c>
      <c r="AE136"/>
    </row>
    <row r="137" spans="1:31" s="4" customFormat="1" x14ac:dyDescent="0.25">
      <c r="B137" s="229" t="s">
        <v>44</v>
      </c>
      <c r="C137" s="246">
        <v>49521</v>
      </c>
      <c r="D137" s="246">
        <v>120918</v>
      </c>
      <c r="E137" s="246">
        <v>120397</v>
      </c>
      <c r="F137" s="246">
        <v>106138</v>
      </c>
      <c r="G137" s="252">
        <f t="shared" ref="G137:G146" si="12">F137/E137-1</f>
        <v>-0.11843318355108512</v>
      </c>
      <c r="H137" s="259">
        <f t="shared" ref="H137:H146" si="13">F137-E137</f>
        <v>-14259</v>
      </c>
      <c r="I137" s="254">
        <f t="shared" ref="I137:K146" si="14">F137/F$136</f>
        <v>0.17329275500507774</v>
      </c>
      <c r="J137" s="246">
        <v>101169</v>
      </c>
      <c r="K137" s="254">
        <f t="shared" si="14"/>
        <v>-0.75424490875429784</v>
      </c>
      <c r="L137" s="254">
        <f t="shared" ref="L137:L146" si="15">J137/F137-1</f>
        <v>-4.6816408826245048E-2</v>
      </c>
      <c r="M137" s="253">
        <f t="shared" ref="M137:M146" si="16">J137-F137</f>
        <v>-4969</v>
      </c>
      <c r="N137" s="252">
        <f t="shared" ref="N137:N145" si="17">J137/C137-1</f>
        <v>1.0429514751317623</v>
      </c>
      <c r="O137" s="246">
        <f t="shared" ref="O137:O146" si="18">J137-C137</f>
        <v>51648</v>
      </c>
      <c r="Q137" s="29"/>
      <c r="R137" s="79"/>
      <c r="Z137" s="1" t="s">
        <v>175</v>
      </c>
    </row>
    <row r="138" spans="1:31" s="4" customFormat="1" x14ac:dyDescent="0.25">
      <c r="B138" s="229" t="s">
        <v>45</v>
      </c>
      <c r="C138" s="246">
        <v>26848</v>
      </c>
      <c r="D138" s="246">
        <v>39986</v>
      </c>
      <c r="E138" s="246">
        <v>75857</v>
      </c>
      <c r="F138" s="246">
        <v>67064</v>
      </c>
      <c r="G138" s="252">
        <f t="shared" si="12"/>
        <v>-0.1159154725338466</v>
      </c>
      <c r="H138" s="259">
        <f t="shared" si="13"/>
        <v>-8793</v>
      </c>
      <c r="I138" s="254">
        <f t="shared" si="14"/>
        <v>0.10949617782189727</v>
      </c>
      <c r="J138" s="246">
        <v>64415</v>
      </c>
      <c r="K138" s="254">
        <f t="shared" si="14"/>
        <v>-0.4651150489288548</v>
      </c>
      <c r="L138" s="254">
        <f t="shared" si="15"/>
        <v>-3.9499582488369267E-2</v>
      </c>
      <c r="M138" s="253">
        <f t="shared" si="16"/>
        <v>-2649</v>
      </c>
      <c r="N138" s="252">
        <f t="shared" si="17"/>
        <v>1.3992476162097733</v>
      </c>
      <c r="O138" s="246">
        <f t="shared" si="18"/>
        <v>37567</v>
      </c>
      <c r="Q138" s="29"/>
      <c r="R138" s="79"/>
      <c r="Z138" s="1"/>
    </row>
    <row r="139" spans="1:31" s="4" customFormat="1" x14ac:dyDescent="0.25">
      <c r="B139" s="229" t="s">
        <v>46</v>
      </c>
      <c r="C139" s="246">
        <v>681</v>
      </c>
      <c r="D139" s="246">
        <v>2535</v>
      </c>
      <c r="E139" s="246">
        <v>3247</v>
      </c>
      <c r="F139" s="246">
        <v>5439</v>
      </c>
      <c r="G139" s="252">
        <f t="shared" si="12"/>
        <v>0.67508469356328926</v>
      </c>
      <c r="H139" s="260">
        <f t="shared" si="13"/>
        <v>2192</v>
      </c>
      <c r="I139" s="258">
        <f t="shared" si="14"/>
        <v>8.8803189665587982E-3</v>
      </c>
      <c r="J139" s="246">
        <v>3803</v>
      </c>
      <c r="K139" s="258">
        <f t="shared" si="14"/>
        <v>0.11594816186194129</v>
      </c>
      <c r="L139" s="254">
        <f t="shared" si="15"/>
        <v>-0.30079058650487223</v>
      </c>
      <c r="M139" s="253">
        <f t="shared" si="16"/>
        <v>-1636</v>
      </c>
      <c r="N139" s="252">
        <f t="shared" si="17"/>
        <v>4.5844346549192361</v>
      </c>
      <c r="O139" s="246">
        <f t="shared" si="18"/>
        <v>3122</v>
      </c>
      <c r="Q139" s="29"/>
      <c r="R139" s="79"/>
      <c r="Z139" s="1"/>
    </row>
    <row r="140" spans="1:31" s="4" customFormat="1" x14ac:dyDescent="0.25">
      <c r="B140" s="229" t="s">
        <v>48</v>
      </c>
      <c r="C140" s="246">
        <v>74813</v>
      </c>
      <c r="D140" s="246">
        <v>114704</v>
      </c>
      <c r="E140" s="246">
        <v>244952</v>
      </c>
      <c r="F140" s="246">
        <v>249820</v>
      </c>
      <c r="G140" s="252">
        <f t="shared" si="12"/>
        <v>1.987328129592747E-2</v>
      </c>
      <c r="H140" s="259">
        <f t="shared" si="13"/>
        <v>4868</v>
      </c>
      <c r="I140" s="254">
        <f t="shared" si="14"/>
        <v>0.40788403828382408</v>
      </c>
      <c r="J140" s="246">
        <v>275953</v>
      </c>
      <c r="K140" s="254">
        <f t="shared" si="14"/>
        <v>0.25749801639777836</v>
      </c>
      <c r="L140" s="254">
        <f t="shared" si="15"/>
        <v>0.1046073172684332</v>
      </c>
      <c r="M140" s="253">
        <f t="shared" si="16"/>
        <v>26133</v>
      </c>
      <c r="N140" s="252">
        <f t="shared" si="17"/>
        <v>2.6885701682862604</v>
      </c>
      <c r="O140" s="246">
        <f t="shared" si="18"/>
        <v>201140</v>
      </c>
      <c r="Q140" s="29"/>
      <c r="R140" s="79"/>
      <c r="Z140" s="1"/>
    </row>
    <row r="141" spans="1:31" s="4" customFormat="1" x14ac:dyDescent="0.25">
      <c r="B141" s="229" t="s">
        <v>50</v>
      </c>
      <c r="C141" s="246">
        <v>25621</v>
      </c>
      <c r="D141" s="246">
        <v>20278</v>
      </c>
      <c r="E141" s="246">
        <v>32271</v>
      </c>
      <c r="F141" s="246">
        <v>36164</v>
      </c>
      <c r="G141" s="252">
        <f t="shared" si="12"/>
        <v>0.12063462551516846</v>
      </c>
      <c r="H141" s="260">
        <f t="shared" si="13"/>
        <v>3893</v>
      </c>
      <c r="I141" s="258">
        <f t="shared" si="14"/>
        <v>5.9045386119991251E-2</v>
      </c>
      <c r="J141" s="246">
        <v>33708</v>
      </c>
      <c r="K141" s="258">
        <f t="shared" si="14"/>
        <v>0.20592435863528166</v>
      </c>
      <c r="L141" s="254">
        <f t="shared" si="15"/>
        <v>-6.791284149983412E-2</v>
      </c>
      <c r="M141" s="253">
        <f t="shared" si="16"/>
        <v>-2456</v>
      </c>
      <c r="N141" s="252">
        <f t="shared" si="17"/>
        <v>0.31563951446079397</v>
      </c>
      <c r="O141" s="246">
        <f t="shared" si="18"/>
        <v>8087</v>
      </c>
      <c r="Q141" s="29"/>
      <c r="R141" s="79"/>
      <c r="Z141" s="1"/>
    </row>
    <row r="142" spans="1:31" s="4" customFormat="1" x14ac:dyDescent="0.25">
      <c r="B142" s="229" t="s">
        <v>51</v>
      </c>
      <c r="C142" s="246">
        <v>33780</v>
      </c>
      <c r="D142" s="246">
        <v>51310</v>
      </c>
      <c r="E142" s="246">
        <v>65021</v>
      </c>
      <c r="F142" s="246">
        <v>80309</v>
      </c>
      <c r="G142" s="252">
        <f t="shared" si="12"/>
        <v>0.23512403684963323</v>
      </c>
      <c r="H142" s="259">
        <f t="shared" si="13"/>
        <v>15288</v>
      </c>
      <c r="I142" s="254">
        <f t="shared" si="14"/>
        <v>0.1311214443620832</v>
      </c>
      <c r="J142" s="246">
        <v>80773</v>
      </c>
      <c r="K142" s="254">
        <f t="shared" si="14"/>
        <v>0.80867495371594811</v>
      </c>
      <c r="L142" s="254">
        <f t="shared" si="15"/>
        <v>5.7776836967213807E-3</v>
      </c>
      <c r="M142" s="253">
        <f t="shared" si="16"/>
        <v>464</v>
      </c>
      <c r="N142" s="252">
        <f t="shared" si="17"/>
        <v>1.3911486086441682</v>
      </c>
      <c r="O142" s="246">
        <f t="shared" si="18"/>
        <v>46993</v>
      </c>
      <c r="Q142" s="29"/>
      <c r="R142" s="79"/>
      <c r="Z142" s="1"/>
    </row>
    <row r="143" spans="1:31" s="4" customFormat="1" x14ac:dyDescent="0.25">
      <c r="B143" s="229" t="s">
        <v>49</v>
      </c>
      <c r="C143" s="246">
        <v>7339</v>
      </c>
      <c r="D143" s="246">
        <v>10731</v>
      </c>
      <c r="E143" s="246">
        <v>17520</v>
      </c>
      <c r="F143" s="246">
        <v>25698</v>
      </c>
      <c r="G143" s="252">
        <f t="shared" si="12"/>
        <v>0.46678082191780823</v>
      </c>
      <c r="H143" s="260">
        <f t="shared" si="13"/>
        <v>8178</v>
      </c>
      <c r="I143" s="258">
        <f t="shared" si="14"/>
        <v>4.1957425409565728E-2</v>
      </c>
      <c r="J143" s="246">
        <v>23944</v>
      </c>
      <c r="K143" s="258">
        <f t="shared" si="14"/>
        <v>0.43258397249404917</v>
      </c>
      <c r="L143" s="254">
        <f t="shared" si="15"/>
        <v>-6.8254338859055186E-2</v>
      </c>
      <c r="M143" s="253">
        <f t="shared" si="16"/>
        <v>-1754</v>
      </c>
      <c r="N143" s="252">
        <f t="shared" si="17"/>
        <v>2.2625698324022347</v>
      </c>
      <c r="O143" s="246">
        <f t="shared" si="18"/>
        <v>16605</v>
      </c>
      <c r="Q143" s="29"/>
      <c r="R143" s="79"/>
      <c r="Z143" s="1"/>
    </row>
    <row r="144" spans="1:31" s="4" customFormat="1" x14ac:dyDescent="0.25">
      <c r="B144" s="229" t="s">
        <v>52</v>
      </c>
      <c r="C144" s="246">
        <v>6781</v>
      </c>
      <c r="D144" s="246">
        <v>11021</v>
      </c>
      <c r="E144" s="246">
        <v>9118</v>
      </c>
      <c r="F144" s="246">
        <v>11280</v>
      </c>
      <c r="G144" s="252">
        <f t="shared" si="12"/>
        <v>0.23711340206185572</v>
      </c>
      <c r="H144" s="259">
        <f t="shared" si="13"/>
        <v>2162</v>
      </c>
      <c r="I144" s="254">
        <f t="shared" si="14"/>
        <v>1.8416988038754044E-2</v>
      </c>
      <c r="J144" s="246">
        <v>10812</v>
      </c>
      <c r="K144" s="254">
        <f t="shared" si="14"/>
        <v>0.1143612800846337</v>
      </c>
      <c r="L144" s="254">
        <f t="shared" si="15"/>
        <v>-4.1489361702127692E-2</v>
      </c>
      <c r="M144" s="253">
        <f t="shared" si="16"/>
        <v>-468</v>
      </c>
      <c r="N144" s="252">
        <f t="shared" si="17"/>
        <v>0.59445509511871397</v>
      </c>
      <c r="O144" s="246">
        <f t="shared" si="18"/>
        <v>4031</v>
      </c>
      <c r="Q144" s="29"/>
      <c r="R144" s="79"/>
      <c r="Z144" s="1"/>
    </row>
    <row r="145" spans="2:31" s="4" customFormat="1" x14ac:dyDescent="0.25">
      <c r="B145" s="229" t="s">
        <v>47</v>
      </c>
      <c r="C145" s="246">
        <v>15343</v>
      </c>
      <c r="D145" s="246">
        <v>4744</v>
      </c>
      <c r="E145" s="246">
        <v>9037</v>
      </c>
      <c r="F145" s="246">
        <v>15069</v>
      </c>
      <c r="G145" s="252">
        <f t="shared" si="12"/>
        <v>0.66747814540223516</v>
      </c>
      <c r="H145" s="260">
        <f t="shared" si="13"/>
        <v>6032</v>
      </c>
      <c r="I145" s="258">
        <f t="shared" si="14"/>
        <v>2.4603332691133396E-2</v>
      </c>
      <c r="J145" s="246">
        <v>23750</v>
      </c>
      <c r="K145" s="258">
        <f t="shared" si="14"/>
        <v>0.31906902935731291</v>
      </c>
      <c r="L145" s="254">
        <f t="shared" si="15"/>
        <v>0.57608334992368437</v>
      </c>
      <c r="M145" s="253">
        <f t="shared" si="16"/>
        <v>8681</v>
      </c>
      <c r="N145" s="252">
        <f t="shared" si="17"/>
        <v>0.54793717004497156</v>
      </c>
      <c r="O145" s="246">
        <f t="shared" si="18"/>
        <v>8407</v>
      </c>
      <c r="Q145" s="29"/>
      <c r="R145" s="79"/>
      <c r="Z145" s="1"/>
    </row>
    <row r="146" spans="2:31" s="4" customFormat="1" x14ac:dyDescent="0.25">
      <c r="B146" s="229" t="s">
        <v>201</v>
      </c>
      <c r="C146" s="246">
        <f>C136-SUM(C137:C145)</f>
        <v>7567</v>
      </c>
      <c r="D146" s="246">
        <f>D136-SUM(D137:D145)</f>
        <v>8026</v>
      </c>
      <c r="E146" s="246">
        <f>E136-SUM(E137:E145)</f>
        <v>16153</v>
      </c>
      <c r="F146" s="246">
        <f>F136-SUM(F137:F145)</f>
        <v>15497</v>
      </c>
      <c r="G146" s="252">
        <f t="shared" si="12"/>
        <v>-4.0611651086485456E-2</v>
      </c>
      <c r="H146" s="259">
        <f t="shared" si="13"/>
        <v>-656</v>
      </c>
      <c r="I146" s="254">
        <f t="shared" si="14"/>
        <v>2.5302133301114488E-2</v>
      </c>
      <c r="J146" s="246">
        <f>J136-SUM(J137:J145)</f>
        <v>18134</v>
      </c>
      <c r="K146" s="254">
        <f t="shared" si="14"/>
        <v>-3.4699814863792644E-2</v>
      </c>
      <c r="L146" s="254">
        <f t="shared" si="15"/>
        <v>0.17016196683229001</v>
      </c>
      <c r="M146" s="253">
        <f t="shared" si="16"/>
        <v>2637</v>
      </c>
      <c r="N146" s="252">
        <f>J146/C146-1</f>
        <v>1.3964583058015068</v>
      </c>
      <c r="O146" s="246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Z147" s="1" t="s">
        <v>180</v>
      </c>
    </row>
    <row r="148" spans="2:31" s="4" customFormat="1" x14ac:dyDescent="0.25">
      <c r="B148" s="167" t="s">
        <v>181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DA88-CA57-4A97-9151-6A98BDBBFF35}">
  <sheetPr codeName="Hoja43"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17"/>
      <c r="H1" s="217"/>
      <c r="I1" s="217"/>
      <c r="K1" s="217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35" t="s">
        <v>257</v>
      </c>
      <c r="D5" s="235" t="s">
        <v>258</v>
      </c>
      <c r="E5" s="235" t="s">
        <v>259</v>
      </c>
      <c r="F5" s="236" t="str">
        <f>CONCATENATE("%/s total Tenerife ",RIGHT(E5,4))</f>
        <v>%/s total Tenerife 2022</v>
      </c>
      <c r="G5" s="235" t="s">
        <v>260</v>
      </c>
      <c r="H5" s="236" t="str">
        <f>CONCATENATE("var. ",RIGHT(G5,2),"/",RIGHT(E5,2))</f>
        <v>var. 23/22</v>
      </c>
      <c r="I5" s="236" t="str">
        <f>CONCATENATE("dif. ",RIGHT(G5,2),"/",RIGHT(E5,2))</f>
        <v>dif. 23/22</v>
      </c>
      <c r="J5" s="236" t="str">
        <f>CONCATENATE("%/s total Tenerife ",RIGHT(G5,4))</f>
        <v>%/s total Tenerife 2023</v>
      </c>
      <c r="K5" s="235" t="s">
        <v>261</v>
      </c>
      <c r="L5" s="236" t="str">
        <f>CONCATENATE("var. ",RIGHT(K5,2),"/",RIGHT(G5,2))</f>
        <v>var. 24/23</v>
      </c>
      <c r="M5" s="236" t="str">
        <f>CONCATENATE("dif. ",RIGHT(K5,2),"/",RIGHT(G5,2))</f>
        <v>dif. 24/23</v>
      </c>
      <c r="N5" s="236" t="str">
        <f>CONCATENATE("%/s total Tenerife ",RIGHT(K5,4))</f>
        <v>%/s total Tenerife 2024</v>
      </c>
      <c r="O5" s="235" t="s">
        <v>262</v>
      </c>
      <c r="P5" s="236" t="str">
        <f>CONCATENATE("var. ",RIGHT(O5,2),"/",RIGHT(K5,2))</f>
        <v>var. 25/24</v>
      </c>
      <c r="Q5" s="236" t="str">
        <f>CONCATENATE("dif. ",RIGHT(O5,2),"/",RIGHT(K5,2))</f>
        <v>dif. 25/24</v>
      </c>
      <c r="R5" s="236" t="str">
        <f>CONCATENATE("var. ",RIGHT(O5,2),"/",RIGHT(C5,2))</f>
        <v>var. 25/20</v>
      </c>
      <c r="S5" s="236" t="str">
        <f>CONCATENATE("dif. ",RIGHT(O5,2),"/",RIGHT(C5,2))</f>
        <v>dif. 25/20</v>
      </c>
      <c r="T5" s="236" t="str">
        <f>CONCATENATE("%/s total Tenerife ",RIGHT(O5,4))</f>
        <v>%/s total Tenerife 2025</v>
      </c>
      <c r="AE5" s="1"/>
    </row>
    <row r="6" spans="1:31" ht="18.75" x14ac:dyDescent="0.3">
      <c r="A6" s="4"/>
      <c r="B6" s="218" t="s">
        <v>200</v>
      </c>
      <c r="C6" s="237">
        <v>18891</v>
      </c>
      <c r="D6" s="237">
        <v>14049</v>
      </c>
      <c r="E6" s="237">
        <v>17032</v>
      </c>
      <c r="F6" s="238">
        <f>E6/$E$6</f>
        <v>1</v>
      </c>
      <c r="G6" s="237">
        <v>24326</v>
      </c>
      <c r="H6" s="238">
        <f>G6/E6-1</f>
        <v>0.42825270079849687</v>
      </c>
      <c r="I6" s="237">
        <f>G6-E6</f>
        <v>7294</v>
      </c>
      <c r="J6" s="238">
        <f>G6/$G$6</f>
        <v>1</v>
      </c>
      <c r="K6" s="237">
        <v>18739</v>
      </c>
      <c r="L6" s="238">
        <f>K6/G6-1</f>
        <v>-0.22967195593192469</v>
      </c>
      <c r="M6" s="237">
        <f>K6-G6</f>
        <v>-5587</v>
      </c>
      <c r="N6" s="238">
        <f>K6/$K$6</f>
        <v>1</v>
      </c>
      <c r="O6" s="237">
        <v>17933</v>
      </c>
      <c r="P6" s="238">
        <f>O6/K6-1</f>
        <v>-4.3011900314851359E-2</v>
      </c>
      <c r="Q6" s="237">
        <f>O6-K6</f>
        <v>-806</v>
      </c>
      <c r="R6" s="238">
        <f>IFERROR(O6/C6-1,"-")</f>
        <v>-5.0711979249377981E-2</v>
      </c>
      <c r="S6" s="237">
        <f>O6-C6</f>
        <v>-958</v>
      </c>
      <c r="T6" s="238">
        <f>O6/$O$6</f>
        <v>1</v>
      </c>
      <c r="V6" s="29"/>
      <c r="W6" s="79"/>
      <c r="AE6" s="1" t="s">
        <v>173</v>
      </c>
    </row>
    <row r="7" spans="1:31" s="4" customFormat="1" x14ac:dyDescent="0.25">
      <c r="B7" s="229" t="s">
        <v>44</v>
      </c>
      <c r="C7" s="246">
        <v>4037</v>
      </c>
      <c r="D7" s="246">
        <v>4283</v>
      </c>
      <c r="E7" s="246">
        <v>4231</v>
      </c>
      <c r="F7" s="252">
        <f t="shared" ref="F7:F16" si="0">E7/$E$6</f>
        <v>0.24841474870831376</v>
      </c>
      <c r="G7" s="246">
        <v>3814</v>
      </c>
      <c r="H7" s="254">
        <f>G7/E7-1</f>
        <v>-9.8558260458520452E-2</v>
      </c>
      <c r="I7" s="253">
        <f>G7-E7</f>
        <v>-417</v>
      </c>
      <c r="J7" s="252">
        <f>G7/$G$6</f>
        <v>0.15678697689714707</v>
      </c>
      <c r="K7" s="246">
        <v>2103</v>
      </c>
      <c r="L7" s="254">
        <f>K7/G7-1</f>
        <v>-0.44861038280020971</v>
      </c>
      <c r="M7" s="253">
        <f>K7-G7</f>
        <v>-1711</v>
      </c>
      <c r="N7" s="252">
        <f>K7/$K$6</f>
        <v>0.11222583915897326</v>
      </c>
      <c r="O7" s="246">
        <v>2694</v>
      </c>
      <c r="P7" s="254">
        <f>O7/K7-1</f>
        <v>0.2810271041369472</v>
      </c>
      <c r="Q7" s="253">
        <f>O7-K7</f>
        <v>591</v>
      </c>
      <c r="R7" s="254">
        <f t="shared" ref="R7:R16" si="1">IFERROR(O7/C7-1,"-")</f>
        <v>-0.33267277681446616</v>
      </c>
      <c r="S7" s="253">
        <f t="shared" ref="S7:S16" si="2">O7-C7</f>
        <v>-1343</v>
      </c>
      <c r="T7" s="252">
        <f>O7/$O$6</f>
        <v>0.15022584062900798</v>
      </c>
      <c r="V7" s="29"/>
      <c r="W7" s="79"/>
      <c r="AE7" s="1" t="s">
        <v>175</v>
      </c>
    </row>
    <row r="8" spans="1:31" s="4" customFormat="1" x14ac:dyDescent="0.25">
      <c r="B8" s="229" t="s">
        <v>45</v>
      </c>
      <c r="C8" s="246">
        <v>1922</v>
      </c>
      <c r="D8" s="246">
        <v>1580</v>
      </c>
      <c r="E8" s="246">
        <v>1546</v>
      </c>
      <c r="F8" s="252">
        <f t="shared" si="0"/>
        <v>9.0770314701737909E-2</v>
      </c>
      <c r="G8" s="246">
        <v>1425</v>
      </c>
      <c r="H8" s="254">
        <f t="shared" ref="H8:H16" si="3">G8/E8-1</f>
        <v>-7.826649417852527E-2</v>
      </c>
      <c r="I8" s="253">
        <f t="shared" ref="I8:I16" si="4">G8-E8</f>
        <v>-121</v>
      </c>
      <c r="J8" s="252">
        <f t="shared" ref="J8:J16" si="5">G8/$G$6</f>
        <v>5.8579297870591136E-2</v>
      </c>
      <c r="K8" s="246">
        <v>1184</v>
      </c>
      <c r="L8" s="254">
        <f t="shared" ref="L8:L16" si="6">K8/G8-1</f>
        <v>-0.1691228070175439</v>
      </c>
      <c r="M8" s="253">
        <f t="shared" ref="M8:M16" si="7">K8-G8</f>
        <v>-241</v>
      </c>
      <c r="N8" s="252">
        <f t="shared" ref="N8:N16" si="8">K8/$K$6</f>
        <v>6.3183734457548435E-2</v>
      </c>
      <c r="O8" s="246">
        <v>1783</v>
      </c>
      <c r="P8" s="254">
        <f t="shared" ref="P8:P16" si="9">O8/K8-1</f>
        <v>0.50591216216216206</v>
      </c>
      <c r="Q8" s="253">
        <f t="shared" ref="Q8:Q16" si="10">O8-K8</f>
        <v>599</v>
      </c>
      <c r="R8" s="254">
        <f t="shared" si="1"/>
        <v>-7.2320499479708644E-2</v>
      </c>
      <c r="S8" s="253">
        <f t="shared" si="2"/>
        <v>-139</v>
      </c>
      <c r="T8" s="252">
        <f t="shared" ref="T8:T16" si="11">O8/$O$6</f>
        <v>9.9425639881782185E-2</v>
      </c>
      <c r="V8" s="29"/>
      <c r="W8" s="79"/>
      <c r="AE8" s="1"/>
    </row>
    <row r="9" spans="1:31" s="4" customFormat="1" x14ac:dyDescent="0.25">
      <c r="B9" s="229" t="s">
        <v>46</v>
      </c>
      <c r="C9" s="246">
        <v>208</v>
      </c>
      <c r="D9" s="246">
        <v>45</v>
      </c>
      <c r="E9" s="246">
        <v>36</v>
      </c>
      <c r="F9" s="247">
        <f t="shared" si="0"/>
        <v>2.1136683889149835E-3</v>
      </c>
      <c r="G9" s="246">
        <v>2737</v>
      </c>
      <c r="H9" s="258">
        <f t="shared" si="3"/>
        <v>75.027777777777771</v>
      </c>
      <c r="I9" s="249">
        <f t="shared" si="4"/>
        <v>2701</v>
      </c>
      <c r="J9" s="247">
        <f t="shared" si="5"/>
        <v>0.11251336019074241</v>
      </c>
      <c r="K9" s="246">
        <v>279</v>
      </c>
      <c r="L9" s="254">
        <f t="shared" si="6"/>
        <v>-0.8980635732553891</v>
      </c>
      <c r="M9" s="253">
        <f t="shared" si="7"/>
        <v>-2458</v>
      </c>
      <c r="N9" s="252">
        <f t="shared" si="8"/>
        <v>1.4888734724371631E-2</v>
      </c>
      <c r="O9" s="246">
        <v>397</v>
      </c>
      <c r="P9" s="254">
        <f t="shared" si="9"/>
        <v>0.42293906810035842</v>
      </c>
      <c r="Q9" s="253">
        <f t="shared" si="10"/>
        <v>118</v>
      </c>
      <c r="R9" s="254">
        <f t="shared" si="1"/>
        <v>0.90865384615384626</v>
      </c>
      <c r="S9" s="253">
        <f t="shared" si="2"/>
        <v>189</v>
      </c>
      <c r="T9" s="252">
        <f t="shared" si="11"/>
        <v>2.2137957954608822E-2</v>
      </c>
      <c r="V9" s="29"/>
      <c r="W9" s="79"/>
      <c r="AE9" s="1"/>
    </row>
    <row r="10" spans="1:31" s="4" customFormat="1" x14ac:dyDescent="0.25">
      <c r="B10" s="229" t="s">
        <v>48</v>
      </c>
      <c r="C10" s="246">
        <v>3543</v>
      </c>
      <c r="D10" s="246">
        <v>1101</v>
      </c>
      <c r="E10" s="246">
        <v>3148</v>
      </c>
      <c r="F10" s="252">
        <f t="shared" si="0"/>
        <v>0.18482855800845469</v>
      </c>
      <c r="G10" s="246">
        <v>3614</v>
      </c>
      <c r="H10" s="254">
        <f t="shared" si="3"/>
        <v>0.14803049555273184</v>
      </c>
      <c r="I10" s="253">
        <f t="shared" si="4"/>
        <v>466</v>
      </c>
      <c r="J10" s="252">
        <f t="shared" si="5"/>
        <v>0.14856532105566062</v>
      </c>
      <c r="K10" s="246">
        <v>3298</v>
      </c>
      <c r="L10" s="254">
        <f t="shared" si="6"/>
        <v>-8.7437742114001127E-2</v>
      </c>
      <c r="M10" s="253">
        <f t="shared" si="7"/>
        <v>-316</v>
      </c>
      <c r="N10" s="252">
        <f t="shared" si="8"/>
        <v>0.1759965846630023</v>
      </c>
      <c r="O10" s="246">
        <v>3813</v>
      </c>
      <c r="P10" s="254">
        <f t="shared" si="9"/>
        <v>0.15615524560339589</v>
      </c>
      <c r="Q10" s="253">
        <f t="shared" si="10"/>
        <v>515</v>
      </c>
      <c r="R10" s="254">
        <f t="shared" si="1"/>
        <v>7.6206604572396364E-2</v>
      </c>
      <c r="S10" s="253">
        <f t="shared" si="2"/>
        <v>270</v>
      </c>
      <c r="T10" s="252">
        <f>O10/$O$6</f>
        <v>0.21262476997713711</v>
      </c>
      <c r="V10" s="29"/>
      <c r="W10" s="79"/>
      <c r="AE10" s="1"/>
    </row>
    <row r="11" spans="1:31" s="4" customFormat="1" x14ac:dyDescent="0.25">
      <c r="B11" s="229" t="s">
        <v>50</v>
      </c>
      <c r="C11" s="246">
        <v>385</v>
      </c>
      <c r="D11" s="246">
        <v>842</v>
      </c>
      <c r="E11" s="246">
        <v>895</v>
      </c>
      <c r="F11" s="247">
        <f t="shared" si="0"/>
        <v>5.2548144668858619E-2</v>
      </c>
      <c r="G11" s="246">
        <v>456</v>
      </c>
      <c r="H11" s="258">
        <f t="shared" si="3"/>
        <v>-0.49050279329608937</v>
      </c>
      <c r="I11" s="249">
        <f t="shared" si="4"/>
        <v>-439</v>
      </c>
      <c r="J11" s="247">
        <f t="shared" si="5"/>
        <v>1.8745375318589164E-2</v>
      </c>
      <c r="K11" s="246">
        <v>536</v>
      </c>
      <c r="L11" s="254">
        <f t="shared" si="6"/>
        <v>0.17543859649122817</v>
      </c>
      <c r="M11" s="253">
        <f t="shared" si="7"/>
        <v>80</v>
      </c>
      <c r="N11" s="252">
        <f t="shared" si="8"/>
        <v>2.8603447355782057E-2</v>
      </c>
      <c r="O11" s="246">
        <v>634</v>
      </c>
      <c r="P11" s="254">
        <f t="shared" si="9"/>
        <v>0.18283582089552231</v>
      </c>
      <c r="Q11" s="253">
        <f t="shared" si="10"/>
        <v>98</v>
      </c>
      <c r="R11" s="254">
        <f t="shared" si="1"/>
        <v>0.64675324675324686</v>
      </c>
      <c r="S11" s="253">
        <f t="shared" si="2"/>
        <v>249</v>
      </c>
      <c r="T11" s="252">
        <f t="shared" si="11"/>
        <v>3.5353816985445825E-2</v>
      </c>
      <c r="V11" s="29"/>
      <c r="W11" s="79"/>
      <c r="AE11" s="1"/>
    </row>
    <row r="12" spans="1:31" s="4" customFormat="1" x14ac:dyDescent="0.25">
      <c r="B12" s="229" t="s">
        <v>51</v>
      </c>
      <c r="C12" s="246">
        <v>5042</v>
      </c>
      <c r="D12" s="246">
        <v>1186</v>
      </c>
      <c r="E12" s="246">
        <v>2656</v>
      </c>
      <c r="F12" s="252">
        <f t="shared" si="0"/>
        <v>0.15594175669328322</v>
      </c>
      <c r="G12" s="246">
        <v>5002</v>
      </c>
      <c r="H12" s="254">
        <f t="shared" si="3"/>
        <v>0.88328313253012047</v>
      </c>
      <c r="I12" s="253">
        <f t="shared" si="4"/>
        <v>2346</v>
      </c>
      <c r="J12" s="252">
        <f t="shared" si="5"/>
        <v>0.20562361259557674</v>
      </c>
      <c r="K12" s="246">
        <v>5396</v>
      </c>
      <c r="L12" s="254">
        <f t="shared" si="6"/>
        <v>7.8768492602958817E-2</v>
      </c>
      <c r="M12" s="253">
        <f t="shared" si="7"/>
        <v>394</v>
      </c>
      <c r="N12" s="252">
        <f t="shared" si="8"/>
        <v>0.28795560061902981</v>
      </c>
      <c r="O12" s="246">
        <v>4891</v>
      </c>
      <c r="P12" s="254">
        <f t="shared" si="9"/>
        <v>-9.3587842846552971E-2</v>
      </c>
      <c r="Q12" s="253">
        <f t="shared" si="10"/>
        <v>-505</v>
      </c>
      <c r="R12" s="254">
        <f t="shared" si="1"/>
        <v>-2.994843316144391E-2</v>
      </c>
      <c r="S12" s="253">
        <f t="shared" si="2"/>
        <v>-151</v>
      </c>
      <c r="T12" s="252">
        <f t="shared" si="11"/>
        <v>0.27273741147604974</v>
      </c>
      <c r="V12" s="29"/>
      <c r="W12" s="79"/>
      <c r="AE12" s="1"/>
    </row>
    <row r="13" spans="1:31" s="4" customFormat="1" x14ac:dyDescent="0.25">
      <c r="B13" s="229" t="s">
        <v>49</v>
      </c>
      <c r="C13" s="246">
        <v>1851</v>
      </c>
      <c r="D13" s="246">
        <v>279</v>
      </c>
      <c r="E13" s="246">
        <v>734</v>
      </c>
      <c r="F13" s="247">
        <f t="shared" si="0"/>
        <v>4.3095349929544384E-2</v>
      </c>
      <c r="G13" s="246">
        <v>1485</v>
      </c>
      <c r="H13" s="258">
        <f t="shared" si="3"/>
        <v>1.0231607629427795</v>
      </c>
      <c r="I13" s="249">
        <f t="shared" si="4"/>
        <v>751</v>
      </c>
      <c r="J13" s="247">
        <f t="shared" si="5"/>
        <v>6.1045794623037081E-2</v>
      </c>
      <c r="K13" s="246">
        <v>732</v>
      </c>
      <c r="L13" s="254">
        <f t="shared" si="6"/>
        <v>-0.50707070707070701</v>
      </c>
      <c r="M13" s="253">
        <f t="shared" si="7"/>
        <v>-753</v>
      </c>
      <c r="N13" s="252">
        <f t="shared" si="8"/>
        <v>3.9062916911254603E-2</v>
      </c>
      <c r="O13" s="246">
        <v>900</v>
      </c>
      <c r="P13" s="254">
        <f t="shared" si="9"/>
        <v>0.22950819672131151</v>
      </c>
      <c r="Q13" s="253">
        <f t="shared" si="10"/>
        <v>168</v>
      </c>
      <c r="R13" s="254">
        <f t="shared" si="1"/>
        <v>-0.51377633711507298</v>
      </c>
      <c r="S13" s="253">
        <f t="shared" si="2"/>
        <v>-951</v>
      </c>
      <c r="T13" s="252">
        <f t="shared" si="11"/>
        <v>5.0186806446216474E-2</v>
      </c>
      <c r="V13" s="29"/>
      <c r="W13" s="79"/>
      <c r="AE13" s="1"/>
    </row>
    <row r="14" spans="1:31" s="4" customFormat="1" x14ac:dyDescent="0.25">
      <c r="B14" s="229" t="s">
        <v>52</v>
      </c>
      <c r="C14" s="246">
        <v>495</v>
      </c>
      <c r="D14" s="246">
        <v>2893</v>
      </c>
      <c r="E14" s="246">
        <v>229</v>
      </c>
      <c r="F14" s="252">
        <f t="shared" si="0"/>
        <v>1.3445279473931423E-2</v>
      </c>
      <c r="G14" s="246">
        <v>927</v>
      </c>
      <c r="H14" s="254">
        <f t="shared" si="3"/>
        <v>3.0480349344978164</v>
      </c>
      <c r="I14" s="253">
        <f t="shared" si="4"/>
        <v>698</v>
      </c>
      <c r="J14" s="252">
        <f t="shared" si="5"/>
        <v>3.8107374825289815E-2</v>
      </c>
      <c r="K14" s="246">
        <v>571</v>
      </c>
      <c r="L14" s="254">
        <f t="shared" si="6"/>
        <v>-0.38403451995685001</v>
      </c>
      <c r="M14" s="253">
        <f t="shared" si="7"/>
        <v>-356</v>
      </c>
      <c r="N14" s="252">
        <f t="shared" si="8"/>
        <v>3.0471209776402157E-2</v>
      </c>
      <c r="O14" s="246">
        <v>248</v>
      </c>
      <c r="P14" s="254">
        <f t="shared" si="9"/>
        <v>-0.56567425569176888</v>
      </c>
      <c r="Q14" s="253">
        <f t="shared" si="10"/>
        <v>-323</v>
      </c>
      <c r="R14" s="254">
        <f t="shared" si="1"/>
        <v>-0.49898989898989898</v>
      </c>
      <c r="S14" s="253">
        <f t="shared" si="2"/>
        <v>-247</v>
      </c>
      <c r="T14" s="252">
        <f t="shared" si="11"/>
        <v>1.3829253331846317E-2</v>
      </c>
      <c r="V14" s="29"/>
      <c r="W14" s="79"/>
      <c r="AE14" s="1"/>
    </row>
    <row r="15" spans="1:31" s="4" customFormat="1" x14ac:dyDescent="0.25">
      <c r="B15" s="229" t="s">
        <v>47</v>
      </c>
      <c r="C15" s="246">
        <v>790</v>
      </c>
      <c r="D15" s="246">
        <v>562</v>
      </c>
      <c r="E15" s="246">
        <v>1209</v>
      </c>
      <c r="F15" s="247">
        <f t="shared" si="0"/>
        <v>7.0984030061061534E-2</v>
      </c>
      <c r="G15" s="246">
        <v>2239</v>
      </c>
      <c r="H15" s="258">
        <f t="shared" si="3"/>
        <v>0.85194375516956167</v>
      </c>
      <c r="I15" s="249">
        <f t="shared" si="4"/>
        <v>1030</v>
      </c>
      <c r="J15" s="247">
        <f t="shared" si="5"/>
        <v>9.2041437145441093E-2</v>
      </c>
      <c r="K15" s="246">
        <v>1837</v>
      </c>
      <c r="L15" s="254">
        <f t="shared" si="6"/>
        <v>-0.17954443948191157</v>
      </c>
      <c r="M15" s="253">
        <f t="shared" si="7"/>
        <v>-402</v>
      </c>
      <c r="N15" s="252">
        <f t="shared" si="8"/>
        <v>9.8030844762260524E-2</v>
      </c>
      <c r="O15" s="246">
        <v>407</v>
      </c>
      <c r="P15" s="254">
        <f t="shared" si="9"/>
        <v>-0.77844311377245512</v>
      </c>
      <c r="Q15" s="253">
        <f t="shared" si="10"/>
        <v>-1430</v>
      </c>
      <c r="R15" s="254">
        <f t="shared" si="1"/>
        <v>-0.48481012658227851</v>
      </c>
      <c r="S15" s="253">
        <f t="shared" si="2"/>
        <v>-383</v>
      </c>
      <c r="T15" s="252">
        <f t="shared" si="11"/>
        <v>2.2695589137344561E-2</v>
      </c>
      <c r="V15" s="29"/>
      <c r="W15" s="79"/>
      <c r="AE15" s="1"/>
    </row>
    <row r="16" spans="1:31" s="4" customFormat="1" x14ac:dyDescent="0.25">
      <c r="B16" s="229" t="s">
        <v>201</v>
      </c>
      <c r="C16" s="246">
        <f>C6-SUM(C7:C15)</f>
        <v>618</v>
      </c>
      <c r="D16" s="246">
        <f>D6-SUM(D7:D15)</f>
        <v>1278</v>
      </c>
      <c r="E16" s="246">
        <f>E6-SUM(E7:E15)</f>
        <v>2348</v>
      </c>
      <c r="F16" s="252">
        <f t="shared" si="0"/>
        <v>0.13785814936589949</v>
      </c>
      <c r="G16" s="246">
        <f>G6-SUM(G7:G15)</f>
        <v>2627</v>
      </c>
      <c r="H16" s="254">
        <f t="shared" si="3"/>
        <v>0.118824531516184</v>
      </c>
      <c r="I16" s="253">
        <f t="shared" si="4"/>
        <v>279</v>
      </c>
      <c r="J16" s="252">
        <f t="shared" si="5"/>
        <v>0.10799144947792486</v>
      </c>
      <c r="K16" s="246">
        <f>K6-SUM(K7:K15)</f>
        <v>2803</v>
      </c>
      <c r="L16" s="254">
        <f t="shared" si="6"/>
        <v>6.6996574038827639E-2</v>
      </c>
      <c r="M16" s="253">
        <f t="shared" si="7"/>
        <v>176</v>
      </c>
      <c r="N16" s="252">
        <f t="shared" si="8"/>
        <v>0.1495810875713752</v>
      </c>
      <c r="O16" s="246">
        <f>O6-SUM(O7:O15)</f>
        <v>2166</v>
      </c>
      <c r="P16" s="254">
        <f t="shared" si="9"/>
        <v>-0.22725651088119869</v>
      </c>
      <c r="Q16" s="253">
        <f t="shared" si="10"/>
        <v>-637</v>
      </c>
      <c r="R16" s="254">
        <f t="shared" si="1"/>
        <v>2.5048543689320391</v>
      </c>
      <c r="S16" s="253">
        <f t="shared" si="2"/>
        <v>1548</v>
      </c>
      <c r="T16" s="252">
        <f t="shared" si="11"/>
        <v>0.12078291418056097</v>
      </c>
      <c r="V16" s="29"/>
      <c r="W16" s="79"/>
      <c r="AE16" s="1"/>
    </row>
    <row r="17" spans="2:31" s="4" customFormat="1" ht="7.5" customHeight="1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AE17" s="1" t="s">
        <v>180</v>
      </c>
    </row>
    <row r="18" spans="2:31" s="4" customFormat="1" x14ac:dyDescent="0.25">
      <c r="B18" s="167" t="s">
        <v>181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4" t="s">
        <v>183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18" t="s">
        <v>171</v>
      </c>
      <c r="C45" s="219"/>
      <c r="D45" s="219"/>
      <c r="E45" s="219"/>
      <c r="F45" s="219"/>
      <c r="G45" s="219"/>
      <c r="H45" s="219"/>
      <c r="I45" s="219"/>
      <c r="J45" s="219"/>
      <c r="K45" s="219">
        <v>1824653</v>
      </c>
      <c r="L45" s="219"/>
      <c r="M45" s="219"/>
      <c r="N45" s="220"/>
      <c r="O45" s="219">
        <v>2354005</v>
      </c>
      <c r="P45" s="220"/>
      <c r="Q45" s="220">
        <v>1</v>
      </c>
      <c r="R45" s="220">
        <v>0.2901110512519367</v>
      </c>
      <c r="S45" s="219">
        <v>529352</v>
      </c>
      <c r="T45" s="231"/>
      <c r="AE45" s="1"/>
    </row>
    <row r="46" spans="2:31" ht="18.75" hidden="1" x14ac:dyDescent="0.3">
      <c r="B46" s="218" t="s">
        <v>172</v>
      </c>
      <c r="C46" s="219"/>
      <c r="D46" s="219"/>
      <c r="E46" s="219"/>
      <c r="F46" s="219"/>
      <c r="G46" s="219"/>
      <c r="H46" s="219"/>
      <c r="I46" s="219"/>
      <c r="J46" s="219"/>
      <c r="K46" s="219">
        <v>603938</v>
      </c>
      <c r="L46" s="219"/>
      <c r="M46" s="219"/>
      <c r="N46" s="220">
        <v>1</v>
      </c>
      <c r="O46" s="219">
        <v>936181</v>
      </c>
      <c r="P46" s="220">
        <v>1</v>
      </c>
      <c r="Q46" s="220">
        <v>0.39769711619134201</v>
      </c>
      <c r="R46" s="220">
        <v>0.55012766211101138</v>
      </c>
      <c r="S46" s="219">
        <v>332243</v>
      </c>
      <c r="T46" s="231"/>
      <c r="AE46" s="1" t="s">
        <v>173</v>
      </c>
    </row>
    <row r="47" spans="2:31" ht="15.75" hidden="1" x14ac:dyDescent="0.25">
      <c r="B47" s="221" t="s">
        <v>100</v>
      </c>
      <c r="C47" s="222"/>
      <c r="D47" s="222"/>
      <c r="E47" s="222"/>
      <c r="F47" s="222"/>
      <c r="G47" s="222"/>
      <c r="H47" s="222"/>
      <c r="I47" s="222"/>
      <c r="J47" s="222"/>
      <c r="K47" s="222">
        <v>276550.36166633503</v>
      </c>
      <c r="L47" s="222"/>
      <c r="M47" s="222"/>
      <c r="N47" s="223">
        <v>0.45791184139155844</v>
      </c>
      <c r="O47" s="222">
        <v>430252.45635520399</v>
      </c>
      <c r="P47" s="223">
        <v>0.4595825554622493</v>
      </c>
      <c r="Q47" s="223">
        <v>0.18277465695918402</v>
      </c>
      <c r="R47" s="223">
        <v>0.55578337978930015</v>
      </c>
      <c r="S47" s="222">
        <v>153702.09468886897</v>
      </c>
      <c r="T47" s="232"/>
      <c r="AE47" s="1" t="s">
        <v>174</v>
      </c>
    </row>
    <row r="48" spans="2:31" s="4" customFormat="1" hidden="1" x14ac:dyDescent="0.25">
      <c r="B48" s="224" t="s">
        <v>103</v>
      </c>
      <c r="C48" s="225"/>
      <c r="D48" s="225"/>
      <c r="E48" s="225"/>
      <c r="F48" s="225"/>
      <c r="G48" s="225"/>
      <c r="H48" s="225"/>
      <c r="I48" s="225"/>
      <c r="J48" s="225"/>
      <c r="K48" s="225">
        <v>327387.63833385095</v>
      </c>
      <c r="L48" s="225"/>
      <c r="M48" s="225"/>
      <c r="N48" s="228">
        <v>0.54208815860874948</v>
      </c>
      <c r="O48" s="225">
        <v>505927.5436448183</v>
      </c>
      <c r="P48" s="228">
        <v>0.54041637636826456</v>
      </c>
      <c r="Q48" s="228">
        <v>0.21492203442423372</v>
      </c>
      <c r="R48" s="226">
        <v>0.54534711884540576</v>
      </c>
      <c r="S48" s="227">
        <v>178539.90531096736</v>
      </c>
      <c r="T48" s="234"/>
      <c r="AE48" s="1" t="s">
        <v>175</v>
      </c>
    </row>
    <row r="49" spans="2:31" s="4" customFormat="1" hidden="1" x14ac:dyDescent="0.25">
      <c r="B49" s="229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29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AE51" s="1" t="s">
        <v>180</v>
      </c>
    </row>
    <row r="52" spans="2:31" s="4" customFormat="1" hidden="1" x14ac:dyDescent="0.25">
      <c r="B52" s="263" t="s">
        <v>181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1">
        <v>2020</v>
      </c>
      <c r="D135" s="181">
        <v>2021</v>
      </c>
      <c r="E135" s="181">
        <v>2022</v>
      </c>
      <c r="F135" s="181">
        <v>2023</v>
      </c>
      <c r="G135" s="169" t="str">
        <f>CONCATENATE("var. ",RIGHT(F135,2),"/",RIGHT(E135,2))</f>
        <v>var. 23/22</v>
      </c>
      <c r="H135" s="169" t="str">
        <f>CONCATENATE("dif. ",RIGHT(F135,2),"/",RIGHT(E135,2))</f>
        <v>dif. 23/22</v>
      </c>
      <c r="I135" s="169" t="str">
        <f>CONCATENATE("%/s total Península ",RIGHT(F135,4))</f>
        <v>%/s total Península 2023</v>
      </c>
      <c r="J135" s="181">
        <v>2024</v>
      </c>
      <c r="K135" s="169" t="str">
        <f>CONCATENATE("%/s total España ",RIGHT(J135,4))</f>
        <v>%/s total España 2024</v>
      </c>
      <c r="L135" s="169" t="str">
        <f>CONCATENATE("var. ",RIGHT(J135,2),"/",RIGHT(F135,2))</f>
        <v>var. 24/23</v>
      </c>
      <c r="M135" s="169" t="str">
        <f>CONCATENATE("dif. ",RIGHT(J135,2),"/",RIGHT(F135,2))</f>
        <v>dif. 24/23</v>
      </c>
      <c r="N135" s="169" t="str">
        <f>CONCATENATE("var. ",RIGHT(J135,2),"/",RIGHT(C135,2))</f>
        <v>var. 24/20</v>
      </c>
      <c r="O135" s="169" t="str">
        <f>CONCATENATE("dif. ",RIGHT(J135,2),"/",RIGHT(C135,2))</f>
        <v>dif. 24/20</v>
      </c>
      <c r="Z135" s="1"/>
    </row>
    <row r="136" spans="1:31" ht="18.75" x14ac:dyDescent="0.3">
      <c r="A136" s="4"/>
      <c r="B136" s="218" t="s">
        <v>200</v>
      </c>
      <c r="C136" s="222">
        <v>208389</v>
      </c>
      <c r="D136" s="222">
        <v>416048</v>
      </c>
      <c r="E136" s="222">
        <v>423208</v>
      </c>
      <c r="F136" s="222">
        <v>428791</v>
      </c>
      <c r="G136" s="223">
        <f>F136/E136-1</f>
        <v>1.3192094667397569E-2</v>
      </c>
      <c r="H136" s="222">
        <f>F136-E136</f>
        <v>5583</v>
      </c>
      <c r="I136" s="223">
        <f>F136/F$136</f>
        <v>1</v>
      </c>
      <c r="J136" s="222">
        <v>421973</v>
      </c>
      <c r="K136" s="223">
        <f>H136/H$136</f>
        <v>1</v>
      </c>
      <c r="L136" s="223">
        <f>J136/F136-1</f>
        <v>-1.5900520300099585E-2</v>
      </c>
      <c r="M136" s="222">
        <f>J136-F136</f>
        <v>-6818</v>
      </c>
      <c r="N136" s="223">
        <f>J136/C136-1</f>
        <v>1.0249293388806513</v>
      </c>
      <c r="O136" s="222">
        <f>J136-C136</f>
        <v>213584</v>
      </c>
      <c r="Q136" s="29"/>
      <c r="R136" s="79"/>
      <c r="Z136" s="1" t="s">
        <v>173</v>
      </c>
      <c r="AE136"/>
    </row>
    <row r="137" spans="1:31" s="4" customFormat="1" x14ac:dyDescent="0.25">
      <c r="B137" s="229" t="s">
        <v>44</v>
      </c>
      <c r="C137" s="246">
        <v>68476</v>
      </c>
      <c r="D137" s="246">
        <v>126666</v>
      </c>
      <c r="E137" s="246">
        <v>86811</v>
      </c>
      <c r="F137" s="246">
        <v>75374</v>
      </c>
      <c r="G137" s="252">
        <f t="shared" ref="G137:G146" si="12">F137/E137-1</f>
        <v>-0.13174597689232936</v>
      </c>
      <c r="H137" s="259">
        <f t="shared" ref="H137:H146" si="13">F137-E137</f>
        <v>-11437</v>
      </c>
      <c r="I137" s="254">
        <f t="shared" ref="I137:K146" si="14">F137/F$136</f>
        <v>0.17578260737748694</v>
      </c>
      <c r="J137" s="246">
        <v>60650</v>
      </c>
      <c r="K137" s="254">
        <f t="shared" si="14"/>
        <v>-2.0485402113559017</v>
      </c>
      <c r="L137" s="254">
        <f t="shared" ref="L137:L146" si="15">J137/F137-1</f>
        <v>-0.19534587523549229</v>
      </c>
      <c r="M137" s="253">
        <f t="shared" ref="M137:M146" si="16">J137-F137</f>
        <v>-14724</v>
      </c>
      <c r="N137" s="252">
        <f t="shared" ref="N137:N146" si="17">J137/C137-1</f>
        <v>-0.11428821776972953</v>
      </c>
      <c r="O137" s="246">
        <f t="shared" ref="O137:O146" si="18">J137-C137</f>
        <v>-7826</v>
      </c>
      <c r="Q137" s="29"/>
      <c r="R137" s="79"/>
      <c r="Z137" s="1" t="s">
        <v>175</v>
      </c>
    </row>
    <row r="138" spans="1:31" s="4" customFormat="1" x14ac:dyDescent="0.25">
      <c r="B138" s="229" t="s">
        <v>45</v>
      </c>
      <c r="C138" s="246">
        <v>24912</v>
      </c>
      <c r="D138" s="246">
        <v>43482</v>
      </c>
      <c r="E138" s="246">
        <v>48094</v>
      </c>
      <c r="F138" s="246">
        <v>51902</v>
      </c>
      <c r="G138" s="252">
        <f t="shared" si="12"/>
        <v>7.9178275876408799E-2</v>
      </c>
      <c r="H138" s="259">
        <f t="shared" si="13"/>
        <v>3808</v>
      </c>
      <c r="I138" s="254">
        <f t="shared" si="14"/>
        <v>0.12104265248104555</v>
      </c>
      <c r="J138" s="246">
        <v>50245</v>
      </c>
      <c r="K138" s="254">
        <f t="shared" si="14"/>
        <v>0.68207057137739568</v>
      </c>
      <c r="L138" s="254">
        <f t="shared" si="15"/>
        <v>-3.1925552001849655E-2</v>
      </c>
      <c r="M138" s="253">
        <f t="shared" si="16"/>
        <v>-1657</v>
      </c>
      <c r="N138" s="252">
        <f t="shared" si="17"/>
        <v>1.0168994861913938</v>
      </c>
      <c r="O138" s="246">
        <f t="shared" si="18"/>
        <v>25333</v>
      </c>
      <c r="Q138" s="29"/>
      <c r="R138" s="79"/>
      <c r="Z138" s="1"/>
    </row>
    <row r="139" spans="1:31" s="4" customFormat="1" x14ac:dyDescent="0.25">
      <c r="B139" s="229" t="s">
        <v>46</v>
      </c>
      <c r="C139" s="246">
        <v>1658</v>
      </c>
      <c r="D139" s="246">
        <v>2415</v>
      </c>
      <c r="E139" s="246">
        <v>3515</v>
      </c>
      <c r="F139" s="246">
        <v>14811</v>
      </c>
      <c r="G139" s="252">
        <f t="shared" si="12"/>
        <v>3.2136557610241825</v>
      </c>
      <c r="H139" s="260">
        <f t="shared" si="13"/>
        <v>11296</v>
      </c>
      <c r="I139" s="258">
        <f t="shared" si="14"/>
        <v>3.4541303338922691E-2</v>
      </c>
      <c r="J139" s="246">
        <v>7251</v>
      </c>
      <c r="K139" s="258">
        <f t="shared" si="14"/>
        <v>2.0232849722371484</v>
      </c>
      <c r="L139" s="254">
        <f t="shared" si="15"/>
        <v>-0.51043143609479436</v>
      </c>
      <c r="M139" s="253">
        <f t="shared" si="16"/>
        <v>-7560</v>
      </c>
      <c r="N139" s="252">
        <f t="shared" si="17"/>
        <v>3.3733413751507841</v>
      </c>
      <c r="O139" s="246">
        <f t="shared" si="18"/>
        <v>5593</v>
      </c>
      <c r="Q139" s="29"/>
      <c r="R139" s="79"/>
      <c r="Z139" s="1"/>
    </row>
    <row r="140" spans="1:31" s="4" customFormat="1" x14ac:dyDescent="0.25">
      <c r="B140" s="229" t="s">
        <v>48</v>
      </c>
      <c r="C140" s="246">
        <v>28320</v>
      </c>
      <c r="D140" s="246">
        <v>66989</v>
      </c>
      <c r="E140" s="246">
        <v>97391</v>
      </c>
      <c r="F140" s="246">
        <v>92103</v>
      </c>
      <c r="G140" s="252">
        <f t="shared" si="12"/>
        <v>-5.4296598248298134E-2</v>
      </c>
      <c r="H140" s="259">
        <f t="shared" si="13"/>
        <v>-5288</v>
      </c>
      <c r="I140" s="254">
        <f t="shared" si="14"/>
        <v>0.21479695236140683</v>
      </c>
      <c r="J140" s="246">
        <v>106284</v>
      </c>
      <c r="K140" s="254">
        <f t="shared" si="14"/>
        <v>-0.94716102453877848</v>
      </c>
      <c r="L140" s="254">
        <f t="shared" si="15"/>
        <v>0.15396892609361257</v>
      </c>
      <c r="M140" s="253">
        <f t="shared" si="16"/>
        <v>14181</v>
      </c>
      <c r="N140" s="252">
        <f t="shared" si="17"/>
        <v>2.7529661016949154</v>
      </c>
      <c r="O140" s="246">
        <f t="shared" si="18"/>
        <v>77964</v>
      </c>
      <c r="Q140" s="29"/>
      <c r="R140" s="79"/>
      <c r="Z140" s="1"/>
    </row>
    <row r="141" spans="1:31" s="4" customFormat="1" x14ac:dyDescent="0.25">
      <c r="B141" s="229" t="s">
        <v>50</v>
      </c>
      <c r="C141" s="246">
        <v>4963</v>
      </c>
      <c r="D141" s="246">
        <v>24120</v>
      </c>
      <c r="E141" s="246">
        <v>16359</v>
      </c>
      <c r="F141" s="246">
        <v>19520</v>
      </c>
      <c r="G141" s="252">
        <f t="shared" si="12"/>
        <v>0.19322696986368371</v>
      </c>
      <c r="H141" s="260">
        <f t="shared" si="13"/>
        <v>3161</v>
      </c>
      <c r="I141" s="258">
        <f t="shared" si="14"/>
        <v>4.5523343540326174E-2</v>
      </c>
      <c r="J141" s="246">
        <v>16099</v>
      </c>
      <c r="K141" s="258">
        <f t="shared" si="14"/>
        <v>0.56618305570481819</v>
      </c>
      <c r="L141" s="254">
        <f t="shared" si="15"/>
        <v>-0.17525614754098362</v>
      </c>
      <c r="M141" s="253">
        <f t="shared" si="16"/>
        <v>-3421</v>
      </c>
      <c r="N141" s="252">
        <f t="shared" si="17"/>
        <v>2.243804150715293</v>
      </c>
      <c r="O141" s="246">
        <f t="shared" si="18"/>
        <v>11136</v>
      </c>
      <c r="Q141" s="29"/>
      <c r="R141" s="79"/>
      <c r="Z141" s="1"/>
    </row>
    <row r="142" spans="1:31" s="4" customFormat="1" x14ac:dyDescent="0.25">
      <c r="B142" s="229" t="s">
        <v>51</v>
      </c>
      <c r="C142" s="246">
        <v>27791</v>
      </c>
      <c r="D142" s="246">
        <v>53247</v>
      </c>
      <c r="E142" s="246">
        <v>69865</v>
      </c>
      <c r="F142" s="246">
        <v>66121</v>
      </c>
      <c r="G142" s="252">
        <f t="shared" si="12"/>
        <v>-5.3589064624633198E-2</v>
      </c>
      <c r="H142" s="259">
        <f t="shared" si="13"/>
        <v>-3744</v>
      </c>
      <c r="I142" s="254">
        <f t="shared" si="14"/>
        <v>0.1542033298273518</v>
      </c>
      <c r="J142" s="246">
        <v>75793</v>
      </c>
      <c r="K142" s="254">
        <f t="shared" si="14"/>
        <v>-0.67060720042987643</v>
      </c>
      <c r="L142" s="254">
        <f t="shared" si="15"/>
        <v>0.14627727953297742</v>
      </c>
      <c r="M142" s="253">
        <f t="shared" si="16"/>
        <v>9672</v>
      </c>
      <c r="N142" s="252">
        <f t="shared" si="17"/>
        <v>1.7272498290813574</v>
      </c>
      <c r="O142" s="246">
        <f t="shared" si="18"/>
        <v>48002</v>
      </c>
      <c r="Q142" s="29"/>
      <c r="R142" s="79"/>
      <c r="Z142" s="1"/>
    </row>
    <row r="143" spans="1:31" s="4" customFormat="1" x14ac:dyDescent="0.25">
      <c r="B143" s="229" t="s">
        <v>49</v>
      </c>
      <c r="C143" s="246">
        <v>8684</v>
      </c>
      <c r="D143" s="246">
        <v>11001</v>
      </c>
      <c r="E143" s="246">
        <v>16289</v>
      </c>
      <c r="F143" s="246">
        <v>12024</v>
      </c>
      <c r="G143" s="252">
        <f t="shared" si="12"/>
        <v>-0.261833138928111</v>
      </c>
      <c r="H143" s="260">
        <f t="shared" si="13"/>
        <v>-4265</v>
      </c>
      <c r="I143" s="258">
        <f t="shared" si="14"/>
        <v>2.8041633336520589E-2</v>
      </c>
      <c r="J143" s="246">
        <v>11877</v>
      </c>
      <c r="K143" s="258">
        <f t="shared" si="14"/>
        <v>-0.76392620454952531</v>
      </c>
      <c r="L143" s="254">
        <f t="shared" si="15"/>
        <v>-1.2225548902195627E-2</v>
      </c>
      <c r="M143" s="253">
        <f t="shared" si="16"/>
        <v>-147</v>
      </c>
      <c r="N143" s="252">
        <f t="shared" si="17"/>
        <v>0.36768770152003682</v>
      </c>
      <c r="O143" s="246">
        <f t="shared" si="18"/>
        <v>3193</v>
      </c>
      <c r="Q143" s="29"/>
      <c r="R143" s="79"/>
      <c r="Z143" s="1"/>
    </row>
    <row r="144" spans="1:31" s="4" customFormat="1" x14ac:dyDescent="0.25">
      <c r="B144" s="229" t="s">
        <v>52</v>
      </c>
      <c r="C144" s="246">
        <v>20058</v>
      </c>
      <c r="D144" s="246">
        <v>34195</v>
      </c>
      <c r="E144" s="246">
        <v>19943</v>
      </c>
      <c r="F144" s="246">
        <v>20738</v>
      </c>
      <c r="G144" s="252">
        <f t="shared" si="12"/>
        <v>3.9863611292182632E-2</v>
      </c>
      <c r="H144" s="259">
        <f t="shared" si="13"/>
        <v>795</v>
      </c>
      <c r="I144" s="254">
        <f t="shared" si="14"/>
        <v>4.8363888234594477E-2</v>
      </c>
      <c r="J144" s="246">
        <v>18376</v>
      </c>
      <c r="K144" s="254">
        <f t="shared" si="14"/>
        <v>0.14239656098871575</v>
      </c>
      <c r="L144" s="254">
        <f t="shared" si="15"/>
        <v>-0.1138971935577201</v>
      </c>
      <c r="M144" s="253">
        <f t="shared" si="16"/>
        <v>-2362</v>
      </c>
      <c r="N144" s="252">
        <f t="shared" si="17"/>
        <v>-8.3856815235816118E-2</v>
      </c>
      <c r="O144" s="246">
        <f t="shared" si="18"/>
        <v>-1682</v>
      </c>
      <c r="Q144" s="29"/>
      <c r="R144" s="79"/>
      <c r="Z144" s="1"/>
    </row>
    <row r="145" spans="2:31" s="4" customFormat="1" x14ac:dyDescent="0.25">
      <c r="B145" s="229" t="s">
        <v>47</v>
      </c>
      <c r="C145" s="246">
        <v>8930</v>
      </c>
      <c r="D145" s="246">
        <v>21567</v>
      </c>
      <c r="E145" s="246">
        <v>23338</v>
      </c>
      <c r="F145" s="246">
        <v>31999</v>
      </c>
      <c r="G145" s="252">
        <f t="shared" si="12"/>
        <v>0.37111149198731685</v>
      </c>
      <c r="H145" s="260">
        <f t="shared" si="13"/>
        <v>8661</v>
      </c>
      <c r="I145" s="258">
        <f t="shared" si="14"/>
        <v>7.4626099894820552E-2</v>
      </c>
      <c r="J145" s="246">
        <v>37562</v>
      </c>
      <c r="K145" s="258">
        <f t="shared" si="14"/>
        <v>1.5513164965072541</v>
      </c>
      <c r="L145" s="254">
        <f t="shared" si="15"/>
        <v>0.17384918278696215</v>
      </c>
      <c r="M145" s="253">
        <f t="shared" si="16"/>
        <v>5563</v>
      </c>
      <c r="N145" s="252">
        <f t="shared" si="17"/>
        <v>3.2062709966405372</v>
      </c>
      <c r="O145" s="246">
        <f t="shared" si="18"/>
        <v>28632</v>
      </c>
      <c r="Q145" s="29"/>
      <c r="R145" s="79"/>
      <c r="Z145" s="1"/>
    </row>
    <row r="146" spans="2:31" s="4" customFormat="1" x14ac:dyDescent="0.25">
      <c r="B146" s="229" t="s">
        <v>201</v>
      </c>
      <c r="C146" s="246">
        <f>C136-SUM(C137:C145)</f>
        <v>14597</v>
      </c>
      <c r="D146" s="246">
        <f>D136-SUM(D137:D145)</f>
        <v>32366</v>
      </c>
      <c r="E146" s="246">
        <f>E136-SUM(E137:E145)</f>
        <v>41603</v>
      </c>
      <c r="F146" s="246">
        <f>F136-SUM(F137:F145)</f>
        <v>44199</v>
      </c>
      <c r="G146" s="252">
        <f t="shared" si="12"/>
        <v>6.2399346200995076E-2</v>
      </c>
      <c r="H146" s="259">
        <f t="shared" si="13"/>
        <v>2596</v>
      </c>
      <c r="I146" s="254">
        <f t="shared" si="14"/>
        <v>0.10307818960752441</v>
      </c>
      <c r="J146" s="246">
        <f>J136-SUM(J137:J145)</f>
        <v>37836</v>
      </c>
      <c r="K146" s="254">
        <f t="shared" si="14"/>
        <v>0.46498298405874977</v>
      </c>
      <c r="L146" s="254">
        <f t="shared" si="15"/>
        <v>-0.14396253308898388</v>
      </c>
      <c r="M146" s="253">
        <f t="shared" si="16"/>
        <v>-6363</v>
      </c>
      <c r="N146" s="252">
        <f t="shared" si="17"/>
        <v>1.592039460163047</v>
      </c>
      <c r="O146" s="246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Z147" s="1" t="s">
        <v>180</v>
      </c>
    </row>
    <row r="148" spans="2:31" s="4" customFormat="1" x14ac:dyDescent="0.25">
      <c r="B148" s="167" t="s">
        <v>181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FF5C-29FC-4FF1-80BD-CCAC1452FCAE}">
  <sheetPr codeName="Hoja44"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4" t="s">
        <v>307</v>
      </c>
      <c r="C4" s="264"/>
      <c r="D4" s="264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86" t="s">
        <v>204</v>
      </c>
      <c r="D6" s="287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35821</v>
      </c>
      <c r="D8" s="116">
        <f t="shared" ref="D8:D21" si="0">C8/C9-1</f>
        <v>-5.0394994963151474E-2</v>
      </c>
    </row>
    <row r="9" spans="1:5" x14ac:dyDescent="0.25">
      <c r="A9" s="1"/>
      <c r="B9" s="114">
        <v>2023</v>
      </c>
      <c r="C9" s="115">
        <v>37722</v>
      </c>
      <c r="D9" s="116">
        <f t="shared" si="0"/>
        <v>0.11573841284864983</v>
      </c>
    </row>
    <row r="10" spans="1:5" x14ac:dyDescent="0.25">
      <c r="A10" s="1"/>
      <c r="B10" s="114">
        <v>2022</v>
      </c>
      <c r="C10" s="115">
        <v>33809</v>
      </c>
      <c r="D10" s="116">
        <f t="shared" si="0"/>
        <v>0.55572427756304066</v>
      </c>
    </row>
    <row r="11" spans="1:5" x14ac:dyDescent="0.25">
      <c r="A11" s="1"/>
      <c r="B11" s="114">
        <v>2021</v>
      </c>
      <c r="C11" s="115">
        <v>21732</v>
      </c>
      <c r="D11" s="116">
        <f t="shared" si="0"/>
        <v>0.35630031829245468</v>
      </c>
    </row>
    <row r="12" spans="1:5" x14ac:dyDescent="0.25">
      <c r="A12" s="1" t="s">
        <v>72</v>
      </c>
      <c r="B12" s="114">
        <v>2020</v>
      </c>
      <c r="C12" s="115">
        <v>16023</v>
      </c>
      <c r="D12" s="116">
        <f t="shared" si="0"/>
        <v>-0.5683342762466661</v>
      </c>
    </row>
    <row r="13" spans="1:5" x14ac:dyDescent="0.25">
      <c r="A13" s="1" t="s">
        <v>74</v>
      </c>
      <c r="B13" s="114">
        <v>2019</v>
      </c>
      <c r="C13" s="115">
        <v>37119</v>
      </c>
      <c r="D13" s="116">
        <f t="shared" si="0"/>
        <v>8.2754798436497357E-2</v>
      </c>
    </row>
    <row r="14" spans="1:5" x14ac:dyDescent="0.25">
      <c r="A14" s="1" t="s">
        <v>76</v>
      </c>
      <c r="B14" s="114">
        <v>2018</v>
      </c>
      <c r="C14" s="115">
        <v>34282</v>
      </c>
      <c r="D14" s="116">
        <f t="shared" si="0"/>
        <v>-8.1059347021926742E-2</v>
      </c>
    </row>
    <row r="15" spans="1:5" x14ac:dyDescent="0.25">
      <c r="A15" s="1" t="s">
        <v>78</v>
      </c>
      <c r="B15" s="114">
        <v>2017</v>
      </c>
      <c r="C15" s="115">
        <v>37306</v>
      </c>
      <c r="D15" s="116">
        <f t="shared" si="0"/>
        <v>5.2533574088703405E-2</v>
      </c>
    </row>
    <row r="16" spans="1:5" x14ac:dyDescent="0.25">
      <c r="A16" s="1" t="s">
        <v>80</v>
      </c>
      <c r="B16" s="114">
        <v>2016</v>
      </c>
      <c r="C16" s="115">
        <v>35444</v>
      </c>
      <c r="D16" s="116">
        <f>C16/C17-1</f>
        <v>0.40885602989108838</v>
      </c>
    </row>
    <row r="17" spans="1:4" x14ac:dyDescent="0.25">
      <c r="A17" s="1" t="s">
        <v>82</v>
      </c>
      <c r="B17" s="114">
        <v>2015</v>
      </c>
      <c r="C17" s="115">
        <v>25158</v>
      </c>
      <c r="D17" s="116">
        <f t="shared" si="0"/>
        <v>0.3101077956569287</v>
      </c>
    </row>
    <row r="18" spans="1:4" x14ac:dyDescent="0.25">
      <c r="A18" s="1" t="s">
        <v>84</v>
      </c>
      <c r="B18" s="114">
        <v>2014</v>
      </c>
      <c r="C18" s="115">
        <v>19203</v>
      </c>
      <c r="D18" s="116">
        <f t="shared" si="0"/>
        <v>0.14726968574501131</v>
      </c>
    </row>
    <row r="19" spans="1:4" x14ac:dyDescent="0.25">
      <c r="A19" s="1" t="s">
        <v>86</v>
      </c>
      <c r="B19" s="114">
        <v>2013</v>
      </c>
      <c r="C19" s="115">
        <v>16738</v>
      </c>
      <c r="D19" s="116">
        <f t="shared" si="0"/>
        <v>-0.17757468553459121</v>
      </c>
    </row>
    <row r="20" spans="1:4" x14ac:dyDescent="0.25">
      <c r="A20" s="1" t="s">
        <v>88</v>
      </c>
      <c r="B20" s="114">
        <v>2012</v>
      </c>
      <c r="C20" s="115">
        <v>20352</v>
      </c>
      <c r="D20" s="116">
        <f>C20/C21-1</f>
        <v>2.5806451612903292E-2</v>
      </c>
    </row>
    <row r="21" spans="1:4" x14ac:dyDescent="0.25">
      <c r="A21" s="1" t="s">
        <v>90</v>
      </c>
      <c r="B21" s="114">
        <v>2011</v>
      </c>
      <c r="C21" s="115">
        <v>19840</v>
      </c>
      <c r="D21" s="116">
        <f t="shared" si="0"/>
        <v>-0.258234568362807</v>
      </c>
    </row>
    <row r="22" spans="1:4" x14ac:dyDescent="0.25">
      <c r="A22" s="1" t="s">
        <v>92</v>
      </c>
      <c r="B22" s="114">
        <v>2010</v>
      </c>
      <c r="C22" s="115">
        <v>26747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B86-DE05-46CF-922E-C9DA5421D8B8}">
  <sheetPr codeName="Hoja45"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4" t="s">
        <v>308</v>
      </c>
      <c r="C4" s="264"/>
      <c r="D4" s="264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86" t="s">
        <v>205</v>
      </c>
      <c r="D6" s="287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23944</v>
      </c>
      <c r="D8" s="116">
        <f t="shared" ref="D8:D21" si="0">C8/C9-1</f>
        <v>-6.8254338859055186E-2</v>
      </c>
    </row>
    <row r="9" spans="1:5" x14ac:dyDescent="0.25">
      <c r="A9" s="1"/>
      <c r="B9" s="114">
        <v>2023</v>
      </c>
      <c r="C9" s="115">
        <v>25698</v>
      </c>
      <c r="D9" s="116">
        <f t="shared" si="0"/>
        <v>0.46678082191780823</v>
      </c>
    </row>
    <row r="10" spans="1:5" x14ac:dyDescent="0.25">
      <c r="A10" s="1"/>
      <c r="B10" s="114">
        <v>2022</v>
      </c>
      <c r="C10" s="115">
        <v>17520</v>
      </c>
      <c r="D10" s="116">
        <f t="shared" si="0"/>
        <v>0.63265306122448983</v>
      </c>
    </row>
    <row r="11" spans="1:5" x14ac:dyDescent="0.25">
      <c r="A11" s="1"/>
      <c r="B11" s="114">
        <v>2021</v>
      </c>
      <c r="C11" s="115">
        <v>10731</v>
      </c>
      <c r="D11" s="116">
        <f t="shared" si="0"/>
        <v>0.46218830903392827</v>
      </c>
    </row>
    <row r="12" spans="1:5" x14ac:dyDescent="0.25">
      <c r="A12" s="1" t="s">
        <v>72</v>
      </c>
      <c r="B12" s="114">
        <v>2020</v>
      </c>
      <c r="C12" s="115">
        <v>7339</v>
      </c>
      <c r="D12" s="116">
        <f t="shared" si="0"/>
        <v>-0.59150617833685848</v>
      </c>
    </row>
    <row r="13" spans="1:5" x14ac:dyDescent="0.25">
      <c r="A13" s="1" t="s">
        <v>74</v>
      </c>
      <c r="B13" s="114">
        <v>2019</v>
      </c>
      <c r="C13" s="115">
        <v>17966</v>
      </c>
      <c r="D13" s="116">
        <f t="shared" si="0"/>
        <v>2.5573695627354676E-2</v>
      </c>
    </row>
    <row r="14" spans="1:5" x14ac:dyDescent="0.25">
      <c r="A14" s="1" t="s">
        <v>76</v>
      </c>
      <c r="B14" s="114">
        <v>2018</v>
      </c>
      <c r="C14" s="115">
        <v>17518</v>
      </c>
      <c r="D14" s="116">
        <f t="shared" si="0"/>
        <v>-0.20861944344054928</v>
      </c>
    </row>
    <row r="15" spans="1:5" x14ac:dyDescent="0.25">
      <c r="A15" s="1" t="s">
        <v>78</v>
      </c>
      <c r="B15" s="114">
        <v>2017</v>
      </c>
      <c r="C15" s="115">
        <v>22136</v>
      </c>
      <c r="D15" s="116">
        <f>C15/C16-1</f>
        <v>1.1700182815356452E-2</v>
      </c>
    </row>
    <row r="16" spans="1:5" x14ac:dyDescent="0.25">
      <c r="A16" s="1" t="s">
        <v>80</v>
      </c>
      <c r="B16" s="114">
        <v>2016</v>
      </c>
      <c r="C16" s="115">
        <v>21880</v>
      </c>
      <c r="D16" s="116">
        <f>C16/C17-1</f>
        <v>1.9014719533218405</v>
      </c>
    </row>
    <row r="17" spans="1:4" x14ac:dyDescent="0.25">
      <c r="A17" s="1" t="s">
        <v>82</v>
      </c>
      <c r="B17" s="114">
        <v>2015</v>
      </c>
      <c r="C17" s="115">
        <v>7541</v>
      </c>
      <c r="D17" s="116">
        <f t="shared" si="0"/>
        <v>-0.12537694270470889</v>
      </c>
    </row>
    <row r="18" spans="1:4" x14ac:dyDescent="0.25">
      <c r="A18" s="1" t="s">
        <v>84</v>
      </c>
      <c r="B18" s="114">
        <v>2014</v>
      </c>
      <c r="C18" s="115">
        <v>8622</v>
      </c>
      <c r="D18" s="116">
        <f t="shared" si="0"/>
        <v>0.41972665898238093</v>
      </c>
    </row>
    <row r="19" spans="1:4" x14ac:dyDescent="0.25">
      <c r="A19" s="1" t="s">
        <v>86</v>
      </c>
      <c r="B19" s="114">
        <v>2013</v>
      </c>
      <c r="C19" s="115">
        <v>6073</v>
      </c>
      <c r="D19" s="116">
        <f t="shared" si="0"/>
        <v>-0.50992575855390576</v>
      </c>
    </row>
    <row r="20" spans="1:4" x14ac:dyDescent="0.25">
      <c r="A20" s="1" t="s">
        <v>88</v>
      </c>
      <c r="B20" s="114">
        <v>2012</v>
      </c>
      <c r="C20" s="115">
        <v>12392</v>
      </c>
      <c r="D20" s="116">
        <f>C20/C21-1</f>
        <v>2.8688729316266</v>
      </c>
    </row>
    <row r="21" spans="1:4" x14ac:dyDescent="0.25">
      <c r="A21" s="1" t="s">
        <v>90</v>
      </c>
      <c r="B21" s="114">
        <v>2011</v>
      </c>
      <c r="C21" s="115">
        <v>3203</v>
      </c>
      <c r="D21" s="116">
        <f t="shared" si="0"/>
        <v>-0.25250875145857643</v>
      </c>
    </row>
    <row r="22" spans="1:4" x14ac:dyDescent="0.25">
      <c r="A22" s="1" t="s">
        <v>92</v>
      </c>
      <c r="B22" s="114">
        <v>2010</v>
      </c>
      <c r="C22" s="115">
        <v>4285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306-6869-492C-BFF5-C22A2804B015}">
  <sheetPr codeName="Hoja46"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4" t="s">
        <v>309</v>
      </c>
      <c r="C4" s="264"/>
      <c r="D4" s="264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86" t="s">
        <v>206</v>
      </c>
      <c r="D6" s="287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11877</v>
      </c>
      <c r="D8" s="116">
        <f t="shared" ref="D8:D21" si="0">C8/C9-1</f>
        <v>-1.2225548902195627E-2</v>
      </c>
    </row>
    <row r="9" spans="1:5" x14ac:dyDescent="0.25">
      <c r="A9" s="1"/>
      <c r="B9" s="114">
        <v>2023</v>
      </c>
      <c r="C9" s="115">
        <v>12024</v>
      </c>
      <c r="D9" s="116">
        <f t="shared" si="0"/>
        <v>-0.261833138928111</v>
      </c>
    </row>
    <row r="10" spans="1:5" x14ac:dyDescent="0.25">
      <c r="A10" s="1"/>
      <c r="B10" s="114">
        <v>2022</v>
      </c>
      <c r="C10" s="115">
        <v>16289</v>
      </c>
      <c r="D10" s="116">
        <f t="shared" si="0"/>
        <v>0.48068357422052532</v>
      </c>
    </row>
    <row r="11" spans="1:5" x14ac:dyDescent="0.25">
      <c r="A11" s="1"/>
      <c r="B11" s="114">
        <v>2021</v>
      </c>
      <c r="C11" s="115">
        <v>11001</v>
      </c>
      <c r="D11" s="116">
        <f t="shared" si="0"/>
        <v>0.26681252878857675</v>
      </c>
    </row>
    <row r="12" spans="1:5" x14ac:dyDescent="0.25">
      <c r="A12" s="1" t="s">
        <v>72</v>
      </c>
      <c r="B12" s="114">
        <v>2020</v>
      </c>
      <c r="C12" s="115">
        <v>8684</v>
      </c>
      <c r="D12" s="116">
        <f t="shared" si="0"/>
        <v>-0.54659844410797265</v>
      </c>
    </row>
    <row r="13" spans="1:5" x14ac:dyDescent="0.25">
      <c r="A13" s="1" t="s">
        <v>74</v>
      </c>
      <c r="B13" s="114">
        <v>2019</v>
      </c>
      <c r="C13" s="115">
        <v>19153</v>
      </c>
      <c r="D13" s="116">
        <f t="shared" si="0"/>
        <v>0.14250775471247912</v>
      </c>
    </row>
    <row r="14" spans="1:5" x14ac:dyDescent="0.25">
      <c r="A14" s="1" t="s">
        <v>76</v>
      </c>
      <c r="B14" s="114">
        <v>2018</v>
      </c>
      <c r="C14" s="115">
        <v>16764</v>
      </c>
      <c r="D14" s="116">
        <f t="shared" si="0"/>
        <v>0.10507580751483192</v>
      </c>
    </row>
    <row r="15" spans="1:5" x14ac:dyDescent="0.25">
      <c r="A15" s="1" t="s">
        <v>78</v>
      </c>
      <c r="B15" s="114">
        <v>2017</v>
      </c>
      <c r="C15" s="115">
        <v>15170</v>
      </c>
      <c r="D15" s="116">
        <f>C15/C16-1</f>
        <v>0.1184016514302566</v>
      </c>
    </row>
    <row r="16" spans="1:5" x14ac:dyDescent="0.25">
      <c r="A16" s="1" t="s">
        <v>80</v>
      </c>
      <c r="B16" s="114">
        <v>2016</v>
      </c>
      <c r="C16" s="115">
        <v>13564</v>
      </c>
      <c r="D16" s="116">
        <f>C16/C17-1</f>
        <v>-0.23006187205540107</v>
      </c>
    </row>
    <row r="17" spans="1:4" x14ac:dyDescent="0.25">
      <c r="A17" s="1" t="s">
        <v>82</v>
      </c>
      <c r="B17" s="114">
        <v>2015</v>
      </c>
      <c r="C17" s="115">
        <v>17617</v>
      </c>
      <c r="D17" s="116">
        <f t="shared" si="0"/>
        <v>0.6649655042056517</v>
      </c>
    </row>
    <row r="18" spans="1:4" x14ac:dyDescent="0.25">
      <c r="A18" s="1" t="s">
        <v>84</v>
      </c>
      <c r="B18" s="114">
        <v>2014</v>
      </c>
      <c r="C18" s="115">
        <v>10581</v>
      </c>
      <c r="D18" s="116">
        <f t="shared" si="0"/>
        <v>-7.8762306610408173E-3</v>
      </c>
    </row>
    <row r="19" spans="1:4" x14ac:dyDescent="0.25">
      <c r="A19" s="1" t="s">
        <v>86</v>
      </c>
      <c r="B19" s="114">
        <v>2013</v>
      </c>
      <c r="C19" s="115">
        <v>10665</v>
      </c>
      <c r="D19" s="116">
        <f t="shared" si="0"/>
        <v>0.33982412060301503</v>
      </c>
    </row>
    <row r="20" spans="1:4" x14ac:dyDescent="0.25">
      <c r="A20" s="1" t="s">
        <v>88</v>
      </c>
      <c r="B20" s="114">
        <v>2012</v>
      </c>
      <c r="C20" s="115">
        <v>7960</v>
      </c>
      <c r="D20" s="116">
        <f>C20/C21-1</f>
        <v>-0.52154835607381145</v>
      </c>
    </row>
    <row r="21" spans="1:4" x14ac:dyDescent="0.25">
      <c r="A21" s="1" t="s">
        <v>90</v>
      </c>
      <c r="B21" s="114">
        <v>2011</v>
      </c>
      <c r="C21" s="115">
        <v>16637</v>
      </c>
      <c r="D21" s="116">
        <f t="shared" si="0"/>
        <v>-0.25932686314664766</v>
      </c>
    </row>
    <row r="22" spans="1:4" x14ac:dyDescent="0.25">
      <c r="A22" s="1" t="s">
        <v>92</v>
      </c>
      <c r="B22" s="114">
        <v>2010</v>
      </c>
      <c r="C22" s="115">
        <v>22462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D01AFD-844A-4E61-8FE0-BA7524E07164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1C4BA99A-589B-4FAD-AF9B-C5F450C980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67770-3D63-41D0-86EC-6147A1256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15</vt:i4>
      </vt:variant>
    </vt:vector>
  </HeadingPairs>
  <TitlesOfParts>
    <vt:vector size="58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2025-03-06T11:06:17Z</dcterms:created>
  <dcterms:modified xsi:type="dcterms:W3CDTF">2025-03-06T12:20:08Z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