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5.xml" ContentType="application/vnd.openxmlformats-officedocument.themeOverride+xml"/>
  <Override PartName="/xl/drawings/drawing45.xml" ContentType="application/vnd.openxmlformats-officedocument.drawingml.chartshapes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6.xml" ContentType="application/vnd.openxmlformats-officedocument.themeOverride+xml"/>
  <Override PartName="/xl/drawings/drawing46.xml" ContentType="application/vnd.openxmlformats-officedocument.drawingml.chartshapes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7.xml" ContentType="application/vnd.openxmlformats-officedocument.themeOverride+xml"/>
  <Override PartName="/xl/drawings/drawing47.xml" ContentType="application/vnd.openxmlformats-officedocument.drawingml.chartshapes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8.xml" ContentType="application/vnd.openxmlformats-officedocument.themeOverride+xml"/>
  <Override PartName="/xl/drawings/drawing48.xml" ContentType="application/vnd.openxmlformats-officedocument.drawingml.chartshapes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9.xml" ContentType="application/vnd.openxmlformats-officedocument.themeOverride+xml"/>
  <Override PartName="/xl/drawings/drawing49.xml" ContentType="application/vnd.openxmlformats-officedocument.drawingml.chartshapes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0.xml" ContentType="application/vnd.openxmlformats-officedocument.themeOverride+xml"/>
  <Override PartName="/xl/drawings/drawing50.xml" ContentType="application/vnd.openxmlformats-officedocument.drawingml.chartshapes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1.xml" ContentType="application/vnd.openxmlformats-officedocument.themeOverride+xml"/>
  <Override PartName="/xl/drawings/drawing51.xml" ContentType="application/vnd.openxmlformats-officedocument.drawingml.chartshapes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2.xml" ContentType="application/vnd.openxmlformats-officedocument.themeOverride+xml"/>
  <Override PartName="/xl/drawings/drawing52.xml" ContentType="application/vnd.openxmlformats-officedocument.drawingml.chartshapes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3.xml" ContentType="application/vnd.openxmlformats-officedocument.themeOverride+xml"/>
  <Override PartName="/xl/drawings/drawing53.xml" ContentType="application/vnd.openxmlformats-officedocument.drawingml.chartshapes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4.xml" ContentType="application/vnd.openxmlformats-officedocument.themeOverride+xml"/>
  <Override PartName="/xl/drawings/drawing54.xml" ContentType="application/vnd.openxmlformats-officedocument.drawingml.chartshapes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5.xml" ContentType="application/vnd.openxmlformats-officedocument.themeOverride+xml"/>
  <Override PartName="/xl/drawings/drawing55.xml" ContentType="application/vnd.openxmlformats-officedocument.drawingml.chartshapes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6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7.xml" ContentType="application/vnd.openxmlformats-officedocument.themeOverride+xml"/>
  <Override PartName="/xl/drawings/drawing58.xml" ContentType="application/vnd.openxmlformats-officedocument.drawingml.chartshapes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8.xml" ContentType="application/vnd.openxmlformats-officedocument.themeOverride+xml"/>
  <Override PartName="/xl/drawings/drawing59.xml" ContentType="application/vnd.openxmlformats-officedocument.drawingml.chartshapes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9.xml" ContentType="application/vnd.openxmlformats-officedocument.themeOverride+xml"/>
  <Override PartName="/xl/drawings/drawing60.xml" ContentType="application/vnd.openxmlformats-officedocument.drawingml.chartshapes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0.xml" ContentType="application/vnd.openxmlformats-officedocument.themeOverride+xml"/>
  <Override PartName="/xl/drawings/drawing61.xml" ContentType="application/vnd.openxmlformats-officedocument.drawingml.chartshapes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1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6.xml" ContentType="application/vnd.openxmlformats-officedocument.themeOverride+xml"/>
  <Override PartName="/xl/drawings/drawing71.xml" ContentType="application/vnd.openxmlformats-officedocument.drawingml.chartshapes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7.xml" ContentType="application/vnd.openxmlformats-officedocument.themeOverride+xml"/>
  <Override PartName="/xl/drawings/drawing72.xml" ContentType="application/vnd.openxmlformats-officedocument.drawingml.chartshapes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8.xml" ContentType="application/vnd.openxmlformats-officedocument.themeOverride+xml"/>
  <Override PartName="/xl/drawings/drawing73.xml" ContentType="application/vnd.openxmlformats-officedocument.drawingml.chartshapes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9.xml" ContentType="application/vnd.openxmlformats-officedocument.themeOverride+xml"/>
  <Override PartName="/xl/drawings/drawing74.xml" ContentType="application/vnd.openxmlformats-officedocument.drawingml.chartshapes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0.xml" ContentType="application/vnd.openxmlformats-officedocument.themeOverride+xml"/>
  <Override PartName="/xl/drawings/drawing75.xml" ContentType="application/vnd.openxmlformats-officedocument.drawingml.chartshapes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1.xml" ContentType="application/vnd.openxmlformats-officedocument.themeOverride+xml"/>
  <Override PartName="/xl/drawings/drawing76.xml" ContentType="application/vnd.openxmlformats-officedocument.drawingml.chartshapes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2.xml" ContentType="application/vnd.openxmlformats-officedocument.themeOverride+xml"/>
  <Override PartName="/xl/drawings/drawing77.xml" ContentType="application/vnd.openxmlformats-officedocument.drawingml.chartshapes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3.xml" ContentType="application/vnd.openxmlformats-officedocument.themeOverride+xml"/>
  <Override PartName="/xl/drawings/drawing78.xml" ContentType="application/vnd.openxmlformats-officedocument.drawingml.chartshapes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4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0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1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2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3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4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5.xml" ContentType="application/vnd.openxmlformats-officedocument.drawingml.chart+xml"/>
  <Override PartName="/xl/drawings/drawing97.xml" ContentType="application/vnd.openxmlformats-officedocument.drawingml.chartshapes+xml"/>
  <Override PartName="/xl/charts/chart66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98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8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1.xml" ContentType="application/vnd.openxmlformats-officedocument.drawingml.chartshapes+xml"/>
  <Override PartName="/xl/charts/chart69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04.xml" ContentType="application/vnd.openxmlformats-officedocument.drawingml.chartshapes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07.xml" ContentType="application/vnd.openxmlformats-officedocument.drawingml.chartshapes+xml"/>
  <Override PartName="/xl/charts/chart7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0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1.xml" ContentType="application/vnd.openxmlformats-officedocument.drawingml.chartshapes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80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69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0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87" documentId="8_{05146F36-DFBA-4547-B648-BDE02A0B46E7}" xr6:coauthVersionLast="47" xr6:coauthVersionMax="47" xr10:uidLastSave="{50DBAD7D-E1C9-473A-84F2-E40ACD8E274F}"/>
  <bookViews>
    <workbookView xWindow="28680" yWindow="-210" windowWidth="19440" windowHeight="14880" xr2:uid="{66627A02-BC91-4D32-8A78-13CA2F4F774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cat" sheetId="18" r:id="rId15"/>
    <sheet name="viaj entr lugar res año categor" sheetId="19" r:id="rId16"/>
    <sheet name="viajeros alojados" sheetId="20" r:id="rId17"/>
    <sheet name="viaj aloj lugar residen mes" sheetId="21" r:id="rId18"/>
    <sheet name="Pernoctaciones" sheetId="23" r:id="rId19"/>
    <sheet name="Pernoctaciones evol mensu TF" sheetId="24" r:id="rId20"/>
    <sheet name="Pernocta evol mensu TF cat" sheetId="25" r:id="rId21"/>
    <sheet name="Pernoctaciones lugar reside" sheetId="26" r:id="rId22"/>
    <sheet name="Pernoctaciones lugar reside año" sheetId="28" r:id="rId23"/>
    <sheet name="Estancia media" sheetId="29" r:id="rId24"/>
    <sheet name="EM evol menusual lugar resd" sheetId="30" r:id="rId25"/>
    <sheet name="EM evol mensu TF cat " sheetId="31" r:id="rId26"/>
    <sheet name="Tasa de ocupación" sheetId="32" r:id="rId27"/>
    <sheet name="tasa de ocupación evol mens" sheetId="33" r:id="rId28"/>
    <sheet name="indicadores rentabilidad" sheetId="34" r:id="rId29"/>
    <sheet name="ADR RevPAR ingresos totales ult" sheetId="35" r:id="rId30"/>
    <sheet name="viajeros españoles" sheetId="36" r:id="rId31"/>
    <sheet name="distribución españoles x Resid" sheetId="37" r:id="rId32"/>
    <sheet name="distribución españoles x cate" sheetId="38" r:id="rId33"/>
    <sheet name="distribución peninsulare x cate" sheetId="39" r:id="rId34"/>
    <sheet name="distribución canarios x cate" sheetId="40" r:id="rId35"/>
    <sheet name="distribución españoles x mun al" sheetId="41" r:id="rId36"/>
    <sheet name="distribución peninsula x munici" sheetId="42" r:id="rId37"/>
    <sheet name="distribución canarias x munici" sheetId="43" r:id="rId38"/>
    <sheet name="evolución anual viaj ent españo" sheetId="44" r:id="rId39"/>
    <sheet name="evolución anual viaj ent penins" sheetId="45" r:id="rId40"/>
    <sheet name="evolución anual viaj ent canari" sheetId="46" r:id="rId41"/>
  </sheets>
  <definedNames>
    <definedName name="_xlnm.Print_Area" localSheetId="37">'distribución canarias x munici'!$B$3:$AB$37</definedName>
    <definedName name="_xlnm.Print_Area" localSheetId="34">'distribución canarios x cate'!$B$3:$AB$33</definedName>
    <definedName name="_xlnm.Print_Area" localSheetId="32">'distribución españoles x cate'!$B$3:$AB$33</definedName>
    <definedName name="_xlnm.Print_Area" localSheetId="35">'distribución españoles x mun al'!$B$3:$AB$37</definedName>
    <definedName name="_xlnm.Print_Area" localSheetId="31">'distribución españoles x Resid'!$B$3:$AB$32</definedName>
    <definedName name="_xlnm.Print_Area" localSheetId="36">'distribución peninsula x munici'!$B$3:$AB$37</definedName>
    <definedName name="_xlnm.Print_Area" localSheetId="33">'distribución peninsulare x cate'!$B$3:$AB$33</definedName>
    <definedName name="_xlnm.Print_Area" localSheetId="21">'Pernoctaciones lugar reside'!$B$4:$K$162</definedName>
    <definedName name="_xlnm.Print_Area" localSheetId="22">'Pernoctaciones lugar reside año'!$B$4:$M$162</definedName>
    <definedName name="_xlnm.Print_Area" localSheetId="15">'viaj entr lugar res año categor'!$B$4:$B$164</definedName>
    <definedName name="_xlnm.Print_Area" localSheetId="12">'viaj entrados lugar resid años '!$B$3:$K$162</definedName>
    <definedName name="_xlnm.Print_Area" localSheetId="14">'viaj entrados lugar residen cat'!$B$3:$B$163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E109" i="33"/>
  <c r="H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J96" i="33"/>
  <c r="H96" i="33"/>
  <c r="F96" i="33"/>
  <c r="D96" i="33"/>
  <c r="K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F74" i="33"/>
  <c r="D74" i="33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J52" i="33"/>
  <c r="H52" i="33"/>
  <c r="F52" i="33"/>
  <c r="D52" i="33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F109" i="33" l="1"/>
  <c r="K49" i="2" l="1"/>
  <c r="K48" i="2"/>
  <c r="K47" i="2"/>
  <c r="K46" i="2"/>
  <c r="K45" i="2"/>
  <c r="K44" i="2"/>
  <c r="K41" i="2"/>
  <c r="K40" i="2"/>
  <c r="K39" i="2"/>
  <c r="K38" i="2"/>
  <c r="K37" i="2"/>
  <c r="K36" i="2"/>
  <c r="K35" i="2"/>
  <c r="K33" i="2"/>
  <c r="K32" i="2"/>
  <c r="J49" i="2"/>
  <c r="J48" i="2"/>
  <c r="J47" i="2"/>
  <c r="J46" i="2"/>
  <c r="J45" i="2"/>
  <c r="J44" i="2"/>
  <c r="J41" i="2"/>
  <c r="J40" i="2"/>
  <c r="J39" i="2"/>
  <c r="J38" i="2"/>
  <c r="J37" i="2"/>
  <c r="J36" i="2"/>
  <c r="J35" i="2"/>
  <c r="J33" i="2"/>
  <c r="J32" i="2"/>
  <c r="K7" i="2"/>
  <c r="K24" i="2"/>
  <c r="K23" i="2"/>
  <c r="K22" i="2"/>
  <c r="K21" i="2"/>
  <c r="K20" i="2"/>
  <c r="K19" i="2"/>
  <c r="K16" i="2"/>
  <c r="K15" i="2"/>
  <c r="K14" i="2"/>
  <c r="K13" i="2"/>
  <c r="K11" i="2"/>
  <c r="K10" i="2"/>
  <c r="K9" i="2"/>
  <c r="K8" i="2"/>
  <c r="J24" i="2"/>
  <c r="J23" i="2"/>
  <c r="J22" i="2"/>
  <c r="J21" i="2"/>
  <c r="J20" i="2"/>
  <c r="J19" i="2"/>
  <c r="J16" i="2"/>
  <c r="J15" i="2"/>
  <c r="J14" i="2"/>
  <c r="J13" i="2"/>
  <c r="J12" i="2"/>
  <c r="J11" i="2"/>
  <c r="J10" i="2"/>
  <c r="J8" i="2"/>
  <c r="J7" i="2"/>
  <c r="N135" i="43"/>
  <c r="M135" i="43"/>
  <c r="N5" i="43"/>
  <c r="M5" i="43"/>
  <c r="L5" i="43"/>
  <c r="J5" i="43"/>
  <c r="F5" i="43"/>
  <c r="I135" i="42"/>
  <c r="G135" i="42"/>
  <c r="Q5" i="42"/>
  <c r="T5" i="42"/>
  <c r="L5" i="42"/>
  <c r="J5" i="42"/>
  <c r="I5" i="42"/>
  <c r="H5" i="42"/>
  <c r="F5" i="42"/>
  <c r="N135" i="41"/>
  <c r="L135" i="41"/>
  <c r="G135" i="41"/>
  <c r="T5" i="41"/>
  <c r="L5" i="41"/>
  <c r="J5" i="41"/>
  <c r="O133" i="40"/>
  <c r="F5" i="40"/>
  <c r="K133" i="39"/>
  <c r="I133" i="39"/>
  <c r="G133" i="39"/>
  <c r="H133" i="39"/>
  <c r="R5" i="39"/>
  <c r="Q5" i="39"/>
  <c r="P5" i="39"/>
  <c r="N5" i="39"/>
  <c r="J5" i="39"/>
  <c r="I5" i="39"/>
  <c r="H5" i="39"/>
  <c r="F5" i="39"/>
  <c r="I133" i="38"/>
  <c r="H133" i="38"/>
  <c r="G133" i="38"/>
  <c r="Q5" i="38"/>
  <c r="T5" i="38"/>
  <c r="F5" i="38"/>
  <c r="O123" i="37"/>
  <c r="N123" i="37"/>
  <c r="K123" i="37"/>
  <c r="G123" i="37"/>
  <c r="T5" i="37"/>
  <c r="R5" i="37"/>
  <c r="I5" i="37"/>
  <c r="AL29" i="35"/>
  <c r="V29" i="35"/>
  <c r="AS7" i="35"/>
  <c r="AK7" i="35"/>
  <c r="V7" i="35"/>
  <c r="K29" i="33"/>
  <c r="L30" i="33" s="1"/>
  <c r="N8" i="33"/>
  <c r="L96" i="31"/>
  <c r="D96" i="31"/>
  <c r="L74" i="31"/>
  <c r="J74" i="31"/>
  <c r="F74" i="31"/>
  <c r="D74" i="31"/>
  <c r="H74" i="31"/>
  <c r="H52" i="31"/>
  <c r="L52" i="31"/>
  <c r="J52" i="31"/>
  <c r="F52" i="31"/>
  <c r="J30" i="31"/>
  <c r="H30" i="31"/>
  <c r="D30" i="31"/>
  <c r="L8" i="31"/>
  <c r="J8" i="31"/>
  <c r="F8" i="31"/>
  <c r="M51" i="31"/>
  <c r="N52" i="31" s="1"/>
  <c r="H8" i="31"/>
  <c r="D8" i="31"/>
  <c r="L272" i="30"/>
  <c r="J272" i="30"/>
  <c r="N272" i="30"/>
  <c r="H272" i="30"/>
  <c r="D272" i="30"/>
  <c r="B270" i="30"/>
  <c r="L250" i="30"/>
  <c r="N250" i="30"/>
  <c r="H250" i="30"/>
  <c r="B248" i="30"/>
  <c r="L228" i="30"/>
  <c r="H228" i="30"/>
  <c r="N228" i="30"/>
  <c r="F228" i="30"/>
  <c r="D228" i="30"/>
  <c r="B226" i="30"/>
  <c r="L206" i="30"/>
  <c r="N206" i="30"/>
  <c r="F206" i="30"/>
  <c r="B204" i="30"/>
  <c r="H184" i="30"/>
  <c r="D184" i="30"/>
  <c r="L184" i="30"/>
  <c r="J184" i="30"/>
  <c r="B182" i="30"/>
  <c r="L162" i="30"/>
  <c r="H162" i="30"/>
  <c r="D162" i="30"/>
  <c r="N162" i="30"/>
  <c r="B160" i="30"/>
  <c r="L140" i="30"/>
  <c r="H140" i="30"/>
  <c r="D140" i="30"/>
  <c r="N140" i="30"/>
  <c r="B138" i="30"/>
  <c r="L118" i="30"/>
  <c r="H118" i="30"/>
  <c r="J118" i="30"/>
  <c r="F118" i="30"/>
  <c r="B116" i="30"/>
  <c r="H96" i="30"/>
  <c r="D96" i="30"/>
  <c r="N96" i="30"/>
  <c r="L96" i="30"/>
  <c r="J96" i="30"/>
  <c r="N74" i="30"/>
  <c r="L74" i="30"/>
  <c r="J74" i="30"/>
  <c r="D74" i="30"/>
  <c r="H74" i="30"/>
  <c r="F74" i="30"/>
  <c r="H52" i="30"/>
  <c r="D52" i="30"/>
  <c r="L30" i="30"/>
  <c r="J30" i="30"/>
  <c r="H30" i="30"/>
  <c r="N30" i="30"/>
  <c r="D30" i="30"/>
  <c r="N8" i="30"/>
  <c r="H8" i="30"/>
  <c r="F8" i="30"/>
  <c r="D8" i="30"/>
  <c r="I6" i="28"/>
  <c r="B4" i="28"/>
  <c r="J6" i="26"/>
  <c r="B4" i="26"/>
  <c r="M73" i="25"/>
  <c r="K7" i="25"/>
  <c r="B252" i="24"/>
  <c r="B226" i="24"/>
  <c r="K205" i="24"/>
  <c r="B204" i="24"/>
  <c r="B182" i="24"/>
  <c r="M161" i="24"/>
  <c r="B160" i="24"/>
  <c r="M139" i="24"/>
  <c r="B138" i="24"/>
  <c r="K117" i="24"/>
  <c r="B116" i="24"/>
  <c r="M73" i="24"/>
  <c r="K73" i="24"/>
  <c r="M51" i="24"/>
  <c r="M29" i="24"/>
  <c r="M183" i="24"/>
  <c r="K7" i="24"/>
  <c r="K161" i="24" s="1"/>
  <c r="R8" i="21"/>
  <c r="Q8" i="21"/>
  <c r="B5" i="21"/>
  <c r="V7" i="19"/>
  <c r="N7" i="19"/>
  <c r="F7" i="19"/>
  <c r="B4" i="19"/>
  <c r="R6" i="18"/>
  <c r="J6" i="18"/>
  <c r="B3" i="18"/>
  <c r="T9" i="14"/>
  <c r="J9" i="14"/>
  <c r="I9" i="14"/>
  <c r="B6" i="14"/>
  <c r="W6" i="13"/>
  <c r="V6" i="13"/>
  <c r="U6" i="13"/>
  <c r="K6" i="13"/>
  <c r="J6" i="13"/>
  <c r="B3" i="13"/>
  <c r="J96" i="10"/>
  <c r="H96" i="10"/>
  <c r="N96" i="10"/>
  <c r="L96" i="10"/>
  <c r="L74" i="10"/>
  <c r="J74" i="10"/>
  <c r="N74" i="10"/>
  <c r="N52" i="10"/>
  <c r="L52" i="10"/>
  <c r="H52" i="10"/>
  <c r="J52" i="10"/>
  <c r="N30" i="10"/>
  <c r="J30" i="10"/>
  <c r="H30" i="10"/>
  <c r="K7" i="10"/>
  <c r="L8" i="10" s="1"/>
  <c r="B270" i="8"/>
  <c r="B248" i="8"/>
  <c r="B226" i="8"/>
  <c r="B204" i="8"/>
  <c r="B182" i="8"/>
  <c r="B160" i="8"/>
  <c r="B138" i="8"/>
  <c r="B116" i="8"/>
  <c r="M73" i="8"/>
  <c r="K7" i="8"/>
  <c r="S6" i="6"/>
  <c r="K6" i="6"/>
  <c r="B3" i="6"/>
  <c r="B3" i="5"/>
  <c r="L152" i="3"/>
  <c r="L79" i="3"/>
  <c r="J6" i="3"/>
  <c r="L31" i="2"/>
  <c r="L6" i="2"/>
  <c r="B39" i="1"/>
  <c r="B38" i="1"/>
  <c r="B37" i="1"/>
  <c r="M2" i="1"/>
  <c r="K95" i="24" l="1"/>
  <c r="K51" i="24"/>
  <c r="K139" i="24"/>
  <c r="K227" i="24"/>
  <c r="K46" i="5"/>
  <c r="I46" i="5"/>
  <c r="K55" i="3"/>
  <c r="J55" i="3"/>
  <c r="L7" i="3"/>
  <c r="L35" i="3"/>
  <c r="H113" i="3"/>
  <c r="J13" i="8"/>
  <c r="W12" i="5"/>
  <c r="V12" i="5"/>
  <c r="T12" i="5"/>
  <c r="W36" i="5"/>
  <c r="U36" i="5"/>
  <c r="S36" i="5"/>
  <c r="K48" i="6"/>
  <c r="J14" i="8"/>
  <c r="L41" i="8"/>
  <c r="E193" i="3"/>
  <c r="R44" i="6"/>
  <c r="Q44" i="6"/>
  <c r="J10" i="6"/>
  <c r="I10" i="6"/>
  <c r="S48" i="6"/>
  <c r="L15" i="8"/>
  <c r="L64" i="10"/>
  <c r="L15" i="3"/>
  <c r="W39" i="5"/>
  <c r="L16" i="8"/>
  <c r="L33" i="8"/>
  <c r="J98" i="10"/>
  <c r="H117" i="3"/>
  <c r="E189" i="3"/>
  <c r="L47" i="2"/>
  <c r="L13" i="3"/>
  <c r="L33" i="3"/>
  <c r="H115" i="3"/>
  <c r="H119" i="3"/>
  <c r="H123" i="3"/>
  <c r="E187" i="3"/>
  <c r="E191" i="3"/>
  <c r="E195" i="3"/>
  <c r="V23" i="5"/>
  <c r="T23" i="5"/>
  <c r="J44" i="6"/>
  <c r="I44" i="6"/>
  <c r="R10" i="6"/>
  <c r="Q10" i="6"/>
  <c r="E21" i="9"/>
  <c r="L49" i="2"/>
  <c r="L31" i="3"/>
  <c r="E17" i="2"/>
  <c r="L17" i="3"/>
  <c r="L37" i="3"/>
  <c r="U20" i="5"/>
  <c r="S20" i="5"/>
  <c r="H121" i="3"/>
  <c r="E42" i="2"/>
  <c r="L9" i="3"/>
  <c r="L29" i="3"/>
  <c r="E18" i="2"/>
  <c r="E43" i="2"/>
  <c r="L48" i="2"/>
  <c r="S51" i="6"/>
  <c r="L37" i="8"/>
  <c r="J109" i="10"/>
  <c r="G65" i="14"/>
  <c r="L11" i="3"/>
  <c r="L39" i="3"/>
  <c r="K47" i="3"/>
  <c r="J47" i="3"/>
  <c r="S25" i="6"/>
  <c r="R25" i="6"/>
  <c r="Q25" i="6"/>
  <c r="O14" i="9"/>
  <c r="K94" i="13"/>
  <c r="J11" i="6"/>
  <c r="I11" i="6"/>
  <c r="R11" i="6"/>
  <c r="Q11" i="6"/>
  <c r="K18" i="6"/>
  <c r="J18" i="6"/>
  <c r="I18" i="6"/>
  <c r="S18" i="6"/>
  <c r="R18" i="6"/>
  <c r="Q18" i="6"/>
  <c r="S26" i="6"/>
  <c r="R26" i="6"/>
  <c r="Q26" i="6"/>
  <c r="J9" i="8"/>
  <c r="J10" i="8"/>
  <c r="L11" i="8"/>
  <c r="L12" i="8"/>
  <c r="L20" i="8"/>
  <c r="E13" i="9"/>
  <c r="G15" i="9"/>
  <c r="I17" i="9"/>
  <c r="K19" i="9"/>
  <c r="M21" i="9"/>
  <c r="L60" i="10"/>
  <c r="K115" i="13"/>
  <c r="K156" i="13"/>
  <c r="F23" i="14"/>
  <c r="S17" i="6"/>
  <c r="R17" i="6"/>
  <c r="Q17" i="6"/>
  <c r="K25" i="6"/>
  <c r="J25" i="6"/>
  <c r="I25" i="6"/>
  <c r="J33" i="6"/>
  <c r="I33" i="6"/>
  <c r="J20" i="8"/>
  <c r="K53" i="13"/>
  <c r="J53" i="13"/>
  <c r="I53" i="13"/>
  <c r="L9" i="8"/>
  <c r="L10" i="8"/>
  <c r="L19" i="8"/>
  <c r="J100" i="10"/>
  <c r="K25" i="13"/>
  <c r="J25" i="13"/>
  <c r="I25" i="13"/>
  <c r="J41" i="6"/>
  <c r="I41" i="6"/>
  <c r="L14" i="8"/>
  <c r="D89" i="11"/>
  <c r="V16" i="13"/>
  <c r="U16" i="13"/>
  <c r="L10" i="2"/>
  <c r="L15" i="2"/>
  <c r="I18" i="2"/>
  <c r="L33" i="2"/>
  <c r="L35" i="2"/>
  <c r="L36" i="2"/>
  <c r="L39" i="2"/>
  <c r="I42" i="2"/>
  <c r="S20" i="6"/>
  <c r="L31" i="8"/>
  <c r="L35" i="8"/>
  <c r="L39" i="8"/>
  <c r="L43" i="8"/>
  <c r="I9" i="9"/>
  <c r="K11" i="9"/>
  <c r="M13" i="9"/>
  <c r="O15" i="9"/>
  <c r="Q17" i="9"/>
  <c r="L56" i="10"/>
  <c r="J106" i="10"/>
  <c r="J46" i="13"/>
  <c r="I46" i="13"/>
  <c r="K46" i="13"/>
  <c r="K87" i="13"/>
  <c r="J87" i="13"/>
  <c r="I87" i="13"/>
  <c r="K128" i="13"/>
  <c r="R33" i="6"/>
  <c r="Q33" i="6"/>
  <c r="J12" i="8"/>
  <c r="M12" i="9"/>
  <c r="J104" i="10"/>
  <c r="L7" i="2"/>
  <c r="L11" i="2"/>
  <c r="L14" i="2"/>
  <c r="I17" i="2"/>
  <c r="L34" i="2"/>
  <c r="L37" i="2"/>
  <c r="L38" i="2"/>
  <c r="L40" i="2"/>
  <c r="I43" i="2"/>
  <c r="N9" i="8"/>
  <c r="J18" i="8"/>
  <c r="E20" i="9"/>
  <c r="J42" i="10"/>
  <c r="L62" i="10"/>
  <c r="K150" i="13"/>
  <c r="G93" i="14"/>
  <c r="K17" i="6"/>
  <c r="J17" i="6"/>
  <c r="I17" i="6"/>
  <c r="J11" i="8"/>
  <c r="K10" i="9"/>
  <c r="L54" i="10"/>
  <c r="L8" i="2"/>
  <c r="L12" i="2"/>
  <c r="L22" i="2"/>
  <c r="L23" i="2"/>
  <c r="J17" i="8"/>
  <c r="L18" i="8"/>
  <c r="Q9" i="9"/>
  <c r="L109" i="10"/>
  <c r="J102" i="10"/>
  <c r="D67" i="11"/>
  <c r="J6" i="12"/>
  <c r="L6" i="12"/>
  <c r="I6" i="12"/>
  <c r="K154" i="13"/>
  <c r="J154" i="13"/>
  <c r="I154" i="13"/>
  <c r="V18" i="13"/>
  <c r="U18" i="13"/>
  <c r="V19" i="13"/>
  <c r="U19" i="13"/>
  <c r="K59" i="13"/>
  <c r="J59" i="13"/>
  <c r="I59" i="13"/>
  <c r="R41" i="6"/>
  <c r="Q41" i="6"/>
  <c r="L13" i="8"/>
  <c r="Q16" i="9"/>
  <c r="L9" i="2"/>
  <c r="L13" i="2"/>
  <c r="L32" i="2"/>
  <c r="L24" i="2"/>
  <c r="J15" i="8"/>
  <c r="J16" i="8"/>
  <c r="L17" i="8"/>
  <c r="L21" i="8"/>
  <c r="E12" i="9"/>
  <c r="G14" i="9"/>
  <c r="I16" i="9"/>
  <c r="K18" i="9"/>
  <c r="M20" i="9"/>
  <c r="L58" i="10"/>
  <c r="J108" i="10"/>
  <c r="D80" i="11"/>
  <c r="J81" i="13"/>
  <c r="I81" i="13"/>
  <c r="K81" i="13"/>
  <c r="K122" i="13"/>
  <c r="N31" i="8"/>
  <c r="J32" i="8"/>
  <c r="J34" i="8"/>
  <c r="J36" i="8"/>
  <c r="J38" i="8"/>
  <c r="J40" i="8"/>
  <c r="J42" i="8"/>
  <c r="K9" i="9"/>
  <c r="E11" i="9"/>
  <c r="M11" i="9"/>
  <c r="G13" i="9"/>
  <c r="O13" i="9"/>
  <c r="I15" i="9"/>
  <c r="Q15" i="9"/>
  <c r="K17" i="9"/>
  <c r="E19" i="9"/>
  <c r="M19" i="9"/>
  <c r="G21" i="9"/>
  <c r="O21" i="9"/>
  <c r="D11" i="11"/>
  <c r="D15" i="11"/>
  <c r="D19" i="11"/>
  <c r="D31" i="11"/>
  <c r="D35" i="11"/>
  <c r="D39" i="11"/>
  <c r="D43" i="11"/>
  <c r="D55" i="11"/>
  <c r="D59" i="11"/>
  <c r="D63" i="11"/>
  <c r="D85" i="11"/>
  <c r="D90" i="11"/>
  <c r="D103" i="11"/>
  <c r="D108" i="11"/>
  <c r="K13" i="12"/>
  <c r="K15" i="12"/>
  <c r="K23" i="12"/>
  <c r="K31" i="12"/>
  <c r="K39" i="12"/>
  <c r="K47" i="12"/>
  <c r="K55" i="12"/>
  <c r="J18" i="14"/>
  <c r="I18" i="14"/>
  <c r="F79" i="14"/>
  <c r="G163" i="14"/>
  <c r="E10" i="9"/>
  <c r="M10" i="9"/>
  <c r="G12" i="9"/>
  <c r="O12" i="9"/>
  <c r="I14" i="9"/>
  <c r="Q14" i="9"/>
  <c r="K16" i="9"/>
  <c r="E18" i="9"/>
  <c r="M18" i="9"/>
  <c r="G20" i="9"/>
  <c r="O20" i="9"/>
  <c r="J53" i="10"/>
  <c r="J55" i="10"/>
  <c r="J57" i="10"/>
  <c r="J59" i="10"/>
  <c r="J61" i="10"/>
  <c r="J63" i="10"/>
  <c r="J65" i="10"/>
  <c r="D81" i="11"/>
  <c r="D86" i="11"/>
  <c r="K10" i="12"/>
  <c r="K12" i="12"/>
  <c r="G79" i="14"/>
  <c r="G121" i="14"/>
  <c r="L32" i="8"/>
  <c r="L34" i="8"/>
  <c r="L36" i="8"/>
  <c r="L38" i="8"/>
  <c r="L40" i="8"/>
  <c r="L42" i="8"/>
  <c r="E9" i="9"/>
  <c r="M9" i="9"/>
  <c r="G11" i="9"/>
  <c r="O11" i="9"/>
  <c r="I13" i="9"/>
  <c r="Q13" i="9"/>
  <c r="K15" i="9"/>
  <c r="E17" i="9"/>
  <c r="M17" i="9"/>
  <c r="G19" i="9"/>
  <c r="O19" i="9"/>
  <c r="I21" i="9"/>
  <c r="D8" i="11"/>
  <c r="D12" i="11"/>
  <c r="D16" i="11"/>
  <c r="D20" i="11"/>
  <c r="D32" i="11"/>
  <c r="D36" i="11"/>
  <c r="D40" i="11"/>
  <c r="D44" i="11"/>
  <c r="D56" i="11"/>
  <c r="D60" i="11"/>
  <c r="D64" i="11"/>
  <c r="D77" i="11"/>
  <c r="D82" i="11"/>
  <c r="D104" i="11"/>
  <c r="D110" i="11"/>
  <c r="K21" i="12"/>
  <c r="K29" i="12"/>
  <c r="K37" i="12"/>
  <c r="K45" i="12"/>
  <c r="K53" i="12"/>
  <c r="F37" i="14"/>
  <c r="J19" i="8"/>
  <c r="J21" i="8"/>
  <c r="G10" i="9"/>
  <c r="O10" i="9"/>
  <c r="I12" i="9"/>
  <c r="Q12" i="9"/>
  <c r="K14" i="9"/>
  <c r="E16" i="9"/>
  <c r="M16" i="9"/>
  <c r="G18" i="9"/>
  <c r="O18" i="9"/>
  <c r="I20" i="9"/>
  <c r="Q20" i="9"/>
  <c r="D78" i="11"/>
  <c r="D87" i="11"/>
  <c r="K8" i="12"/>
  <c r="J17" i="14"/>
  <c r="I17" i="14"/>
  <c r="G37" i="14"/>
  <c r="G149" i="14"/>
  <c r="J31" i="8"/>
  <c r="J33" i="8"/>
  <c r="J35" i="8"/>
  <c r="J37" i="8"/>
  <c r="J39" i="8"/>
  <c r="J41" i="8"/>
  <c r="J43" i="8"/>
  <c r="G9" i="9"/>
  <c r="O9" i="9"/>
  <c r="I11" i="9"/>
  <c r="Q11" i="9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83" i="11"/>
  <c r="D100" i="11"/>
  <c r="D106" i="11"/>
  <c r="D111" i="11"/>
  <c r="K19" i="12"/>
  <c r="K27" i="12"/>
  <c r="K35" i="12"/>
  <c r="K43" i="12"/>
  <c r="K51" i="12"/>
  <c r="K8" i="13"/>
  <c r="K11" i="13"/>
  <c r="F51" i="14"/>
  <c r="G107" i="14"/>
  <c r="I10" i="9"/>
  <c r="Q10" i="9"/>
  <c r="K12" i="9"/>
  <c r="E14" i="9"/>
  <c r="M14" i="9"/>
  <c r="G16" i="9"/>
  <c r="O16" i="9"/>
  <c r="I18" i="9"/>
  <c r="Q18" i="9"/>
  <c r="K20" i="9"/>
  <c r="J64" i="10"/>
  <c r="D66" i="11"/>
  <c r="D79" i="11"/>
  <c r="D88" i="11"/>
  <c r="K56" i="12"/>
  <c r="K6" i="12"/>
  <c r="U10" i="13"/>
  <c r="V10" i="13"/>
  <c r="K27" i="13"/>
  <c r="K33" i="13"/>
  <c r="I11" i="14"/>
  <c r="J11" i="14"/>
  <c r="D23" i="14"/>
  <c r="I19" i="14"/>
  <c r="J19" i="14"/>
  <c r="G51" i="14"/>
  <c r="L42" i="10"/>
  <c r="J86" i="10"/>
  <c r="D10" i="11"/>
  <c r="D14" i="11"/>
  <c r="D18" i="11"/>
  <c r="D34" i="11"/>
  <c r="D38" i="11"/>
  <c r="D42" i="11"/>
  <c r="D54" i="11"/>
  <c r="D58" i="11"/>
  <c r="D62" i="11"/>
  <c r="D84" i="11"/>
  <c r="D102" i="11"/>
  <c r="D107" i="11"/>
  <c r="D112" i="11"/>
  <c r="K17" i="12"/>
  <c r="K25" i="12"/>
  <c r="K33" i="12"/>
  <c r="K41" i="12"/>
  <c r="K49" i="12"/>
  <c r="K57" i="12"/>
  <c r="K10" i="13"/>
  <c r="K26" i="13"/>
  <c r="J26" i="13"/>
  <c r="I26" i="13"/>
  <c r="K32" i="13"/>
  <c r="K54" i="13"/>
  <c r="K60" i="13"/>
  <c r="K67" i="13"/>
  <c r="K88" i="13"/>
  <c r="K95" i="13"/>
  <c r="K101" i="13"/>
  <c r="E23" i="14"/>
  <c r="F65" i="14"/>
  <c r="G135" i="14"/>
  <c r="G23" i="14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D101" i="11"/>
  <c r="D105" i="11"/>
  <c r="D109" i="11"/>
  <c r="D113" i="11"/>
  <c r="J15" i="14"/>
  <c r="I15" i="14"/>
  <c r="H23" i="14"/>
  <c r="D65" i="11"/>
  <c r="J14" i="14"/>
  <c r="I14" i="14"/>
  <c r="J22" i="14"/>
  <c r="I22" i="14"/>
  <c r="I13" i="14"/>
  <c r="J13" i="14"/>
  <c r="I21" i="14"/>
  <c r="J21" i="14"/>
  <c r="C37" i="14"/>
  <c r="C51" i="14"/>
  <c r="C65" i="14"/>
  <c r="C79" i="14"/>
  <c r="C93" i="14"/>
  <c r="C107" i="14"/>
  <c r="C121" i="14"/>
  <c r="C135" i="14"/>
  <c r="C149" i="14"/>
  <c r="C163" i="14"/>
  <c r="J12" i="14"/>
  <c r="I12" i="14"/>
  <c r="C23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E37" i="14"/>
  <c r="E51" i="14"/>
  <c r="E65" i="14"/>
  <c r="E79" i="14"/>
  <c r="E93" i="14"/>
  <c r="E107" i="14"/>
  <c r="E121" i="14"/>
  <c r="E135" i="14"/>
  <c r="E149" i="14"/>
  <c r="E163" i="14"/>
  <c r="F93" i="14"/>
  <c r="F107" i="14"/>
  <c r="F121" i="14"/>
  <c r="F135" i="14"/>
  <c r="F149" i="14"/>
  <c r="F163" i="14"/>
  <c r="D8" i="18"/>
  <c r="L8" i="18"/>
  <c r="T8" i="18"/>
  <c r="X33" i="19"/>
  <c r="X38" i="19"/>
  <c r="H40" i="19"/>
  <c r="P41" i="19"/>
  <c r="X42" i="19"/>
  <c r="H44" i="19"/>
  <c r="P45" i="19"/>
  <c r="X46" i="19"/>
  <c r="H48" i="19"/>
  <c r="H53" i="19"/>
  <c r="P54" i="19"/>
  <c r="X55" i="19"/>
  <c r="H57" i="19"/>
  <c r="H59" i="19"/>
  <c r="L10" i="24"/>
  <c r="Q21" i="21"/>
  <c r="O37" i="19"/>
  <c r="W51" i="19"/>
  <c r="H54" i="19"/>
  <c r="P55" i="19"/>
  <c r="X56" i="19"/>
  <c r="J186" i="24"/>
  <c r="J189" i="24"/>
  <c r="H12" i="25"/>
  <c r="L16" i="25"/>
  <c r="J58" i="25"/>
  <c r="J256" i="24"/>
  <c r="J100" i="24"/>
  <c r="L102" i="24"/>
  <c r="J31" i="26"/>
  <c r="I31" i="26"/>
  <c r="J75" i="25"/>
  <c r="L12" i="24"/>
  <c r="J32" i="24"/>
  <c r="J143" i="24"/>
  <c r="J146" i="24"/>
  <c r="L230" i="24"/>
  <c r="L12" i="25"/>
  <c r="H81" i="25"/>
  <c r="L14" i="24"/>
  <c r="J34" i="24"/>
  <c r="J165" i="24"/>
  <c r="J168" i="24"/>
  <c r="L174" i="24"/>
  <c r="L257" i="24"/>
  <c r="J13" i="25"/>
  <c r="L17" i="25"/>
  <c r="H38" i="25"/>
  <c r="N9" i="24"/>
  <c r="L16" i="24"/>
  <c r="J36" i="24"/>
  <c r="J97" i="24"/>
  <c r="J120" i="24"/>
  <c r="J123" i="24"/>
  <c r="L129" i="24"/>
  <c r="L165" i="24"/>
  <c r="L208" i="24"/>
  <c r="J9" i="25"/>
  <c r="L13" i="25"/>
  <c r="H34" i="25"/>
  <c r="J65" i="25"/>
  <c r="H77" i="25"/>
  <c r="J39" i="26"/>
  <c r="I39" i="26"/>
  <c r="L18" i="24"/>
  <c r="J38" i="24"/>
  <c r="J103" i="24"/>
  <c r="L105" i="24"/>
  <c r="J39" i="25"/>
  <c r="J83" i="25"/>
  <c r="L20" i="24"/>
  <c r="J40" i="24"/>
  <c r="L97" i="24"/>
  <c r="L99" i="24"/>
  <c r="J169" i="24"/>
  <c r="J172" i="24"/>
  <c r="J185" i="24"/>
  <c r="L194" i="24"/>
  <c r="L197" i="24"/>
  <c r="L212" i="24"/>
  <c r="J232" i="24"/>
  <c r="L240" i="24"/>
  <c r="J35" i="25"/>
  <c r="J61" i="25"/>
  <c r="N31" i="24"/>
  <c r="J42" i="24"/>
  <c r="J106" i="24"/>
  <c r="J109" i="24"/>
  <c r="J142" i="24"/>
  <c r="L185" i="24"/>
  <c r="L232" i="24"/>
  <c r="L236" i="24"/>
  <c r="H11" i="25"/>
  <c r="J62" i="25"/>
  <c r="J79" i="25"/>
  <c r="L106" i="24"/>
  <c r="L109" i="24"/>
  <c r="L142" i="24"/>
  <c r="J213" i="24"/>
  <c r="N229" i="24"/>
  <c r="F20" i="25"/>
  <c r="J57" i="25"/>
  <c r="H85" i="25"/>
  <c r="L119" i="24"/>
  <c r="J149" i="24"/>
  <c r="L168" i="24"/>
  <c r="L171" i="24"/>
  <c r="J175" i="24"/>
  <c r="J192" i="24"/>
  <c r="L255" i="24"/>
  <c r="H9" i="25"/>
  <c r="H10" i="25"/>
  <c r="J11" i="25"/>
  <c r="L14" i="25"/>
  <c r="L15" i="25"/>
  <c r="H36" i="25"/>
  <c r="J37" i="25"/>
  <c r="J74" i="26"/>
  <c r="I74" i="26"/>
  <c r="L32" i="24"/>
  <c r="L34" i="24"/>
  <c r="L36" i="24"/>
  <c r="L38" i="24"/>
  <c r="L40" i="24"/>
  <c r="L42" i="24"/>
  <c r="L100" i="24"/>
  <c r="L103" i="24"/>
  <c r="J104" i="24"/>
  <c r="J107" i="24"/>
  <c r="N119" i="24"/>
  <c r="L123" i="24"/>
  <c r="L126" i="24"/>
  <c r="J130" i="24"/>
  <c r="L149" i="24"/>
  <c r="L152" i="24"/>
  <c r="J153" i="24"/>
  <c r="J163" i="24"/>
  <c r="J166" i="24"/>
  <c r="L172" i="24"/>
  <c r="L175" i="24"/>
  <c r="N185" i="24"/>
  <c r="L192" i="24"/>
  <c r="L195" i="24"/>
  <c r="J196" i="24"/>
  <c r="L234" i="24"/>
  <c r="N255" i="24"/>
  <c r="J266" i="24"/>
  <c r="L267" i="24"/>
  <c r="L10" i="25"/>
  <c r="L11" i="25"/>
  <c r="F18" i="25"/>
  <c r="H21" i="25"/>
  <c r="H32" i="25"/>
  <c r="J33" i="25"/>
  <c r="H87" i="25"/>
  <c r="J56" i="26"/>
  <c r="I56" i="26"/>
  <c r="F18" i="30"/>
  <c r="H173" i="30"/>
  <c r="N97" i="24"/>
  <c r="J98" i="24"/>
  <c r="J101" i="24"/>
  <c r="L166" i="24"/>
  <c r="L169" i="24"/>
  <c r="J173" i="24"/>
  <c r="L186" i="24"/>
  <c r="L189" i="24"/>
  <c r="J190" i="24"/>
  <c r="J193" i="24"/>
  <c r="J264" i="24"/>
  <c r="L265" i="24"/>
  <c r="L9" i="25"/>
  <c r="F16" i="25"/>
  <c r="H19" i="25"/>
  <c r="H20" i="25"/>
  <c r="J21" i="25"/>
  <c r="J31" i="25"/>
  <c r="H55" i="25"/>
  <c r="J56" i="25"/>
  <c r="J60" i="25"/>
  <c r="J64" i="25"/>
  <c r="J77" i="25"/>
  <c r="J81" i="25"/>
  <c r="J31" i="24"/>
  <c r="J33" i="24"/>
  <c r="J35" i="24"/>
  <c r="J37" i="24"/>
  <c r="J39" i="24"/>
  <c r="J41" i="24"/>
  <c r="J43" i="24"/>
  <c r="L104" i="24"/>
  <c r="L107" i="24"/>
  <c r="J108" i="24"/>
  <c r="L163" i="24"/>
  <c r="J167" i="24"/>
  <c r="J170" i="24"/>
  <c r="J262" i="24"/>
  <c r="L263" i="24"/>
  <c r="F14" i="25"/>
  <c r="H17" i="25"/>
  <c r="H18" i="25"/>
  <c r="J19" i="25"/>
  <c r="H53" i="25"/>
  <c r="J22" i="26"/>
  <c r="I22" i="26"/>
  <c r="L9" i="24"/>
  <c r="L11" i="24"/>
  <c r="L13" i="24"/>
  <c r="L15" i="24"/>
  <c r="L17" i="24"/>
  <c r="L19" i="24"/>
  <c r="L21" i="24"/>
  <c r="L98" i="24"/>
  <c r="L101" i="24"/>
  <c r="J102" i="24"/>
  <c r="J105" i="24"/>
  <c r="J164" i="24"/>
  <c r="L170" i="24"/>
  <c r="L173" i="24"/>
  <c r="L190" i="24"/>
  <c r="L193" i="24"/>
  <c r="J197" i="24"/>
  <c r="J230" i="24"/>
  <c r="J260" i="24"/>
  <c r="L261" i="24"/>
  <c r="F12" i="25"/>
  <c r="H15" i="25"/>
  <c r="H16" i="25"/>
  <c r="J17" i="25"/>
  <c r="L20" i="25"/>
  <c r="L21" i="25"/>
  <c r="H42" i="25"/>
  <c r="J43" i="25"/>
  <c r="J54" i="25"/>
  <c r="J55" i="25"/>
  <c r="J59" i="25"/>
  <c r="J63" i="25"/>
  <c r="H75" i="25"/>
  <c r="H79" i="25"/>
  <c r="H83" i="25"/>
  <c r="J12" i="26"/>
  <c r="I12" i="26"/>
  <c r="I15" i="26"/>
  <c r="J15" i="26"/>
  <c r="J29" i="26"/>
  <c r="I29" i="26"/>
  <c r="J73" i="26"/>
  <c r="I73" i="26"/>
  <c r="L31" i="24"/>
  <c r="L33" i="24"/>
  <c r="L35" i="24"/>
  <c r="L37" i="24"/>
  <c r="L39" i="24"/>
  <c r="L41" i="24"/>
  <c r="L43" i="24"/>
  <c r="J99" i="24"/>
  <c r="L108" i="24"/>
  <c r="N163" i="24"/>
  <c r="L164" i="24"/>
  <c r="L167" i="24"/>
  <c r="J171" i="24"/>
  <c r="J174" i="24"/>
  <c r="J258" i="24"/>
  <c r="L259" i="24"/>
  <c r="F10" i="25"/>
  <c r="H13" i="25"/>
  <c r="H14" i="25"/>
  <c r="J15" i="25"/>
  <c r="L18" i="25"/>
  <c r="L19" i="25"/>
  <c r="H40" i="25"/>
  <c r="J41" i="25"/>
  <c r="J53" i="25"/>
  <c r="J85" i="25"/>
  <c r="J87" i="25"/>
  <c r="J66" i="26"/>
  <c r="I66" i="26"/>
  <c r="J83" i="26"/>
  <c r="I83" i="26"/>
  <c r="H120" i="30"/>
  <c r="F9" i="25"/>
  <c r="N9" i="25"/>
  <c r="J10" i="25"/>
  <c r="F11" i="25"/>
  <c r="J12" i="25"/>
  <c r="F13" i="25"/>
  <c r="J14" i="25"/>
  <c r="F15" i="25"/>
  <c r="J16" i="25"/>
  <c r="F17" i="25"/>
  <c r="J18" i="25"/>
  <c r="F19" i="25"/>
  <c r="J20" i="25"/>
  <c r="F21" i="25"/>
  <c r="H54" i="25"/>
  <c r="H56" i="25"/>
  <c r="H58" i="25"/>
  <c r="H60" i="25"/>
  <c r="H62" i="25"/>
  <c r="H64" i="25"/>
  <c r="L256" i="24"/>
  <c r="L258" i="24"/>
  <c r="L260" i="24"/>
  <c r="L262" i="24"/>
  <c r="L264" i="24"/>
  <c r="J32" i="25"/>
  <c r="J34" i="25"/>
  <c r="J36" i="25"/>
  <c r="J38" i="25"/>
  <c r="J40" i="25"/>
  <c r="J42" i="25"/>
  <c r="H76" i="25"/>
  <c r="H78" i="25"/>
  <c r="H80" i="25"/>
  <c r="H82" i="25"/>
  <c r="H84" i="25"/>
  <c r="H86" i="25"/>
  <c r="F32" i="30"/>
  <c r="N185" i="30"/>
  <c r="K28" i="28"/>
  <c r="I28" i="28"/>
  <c r="J193" i="30"/>
  <c r="J255" i="24"/>
  <c r="J257" i="24"/>
  <c r="J259" i="24"/>
  <c r="J261" i="24"/>
  <c r="J263" i="24"/>
  <c r="J265" i="24"/>
  <c r="J267" i="24"/>
  <c r="H31" i="25"/>
  <c r="H33" i="25"/>
  <c r="H35" i="25"/>
  <c r="H37" i="25"/>
  <c r="H39" i="25"/>
  <c r="H41" i="25"/>
  <c r="H43" i="25"/>
  <c r="J76" i="25"/>
  <c r="J78" i="25"/>
  <c r="J80" i="25"/>
  <c r="J82" i="25"/>
  <c r="J84" i="25"/>
  <c r="J86" i="25"/>
  <c r="H57" i="25"/>
  <c r="H59" i="25"/>
  <c r="H61" i="25"/>
  <c r="H63" i="25"/>
  <c r="H65" i="25"/>
  <c r="J54" i="30"/>
  <c r="F102" i="30"/>
  <c r="L209" i="30"/>
  <c r="F34" i="30"/>
  <c r="H121" i="30"/>
  <c r="L126" i="30"/>
  <c r="L167" i="30"/>
  <c r="J102" i="30"/>
  <c r="H174" i="30"/>
  <c r="L63" i="31"/>
  <c r="F20" i="30"/>
  <c r="L43" i="30"/>
  <c r="J241" i="30"/>
  <c r="L50" i="28"/>
  <c r="J50" i="28"/>
  <c r="K116" i="28"/>
  <c r="I116" i="28"/>
  <c r="J9" i="30"/>
  <c r="L32" i="30"/>
  <c r="J103" i="30"/>
  <c r="L121" i="30"/>
  <c r="J144" i="30"/>
  <c r="L38" i="30"/>
  <c r="J107" i="30"/>
  <c r="L125" i="30"/>
  <c r="L163" i="30"/>
  <c r="L240" i="30"/>
  <c r="F97" i="30"/>
  <c r="L211" i="30"/>
  <c r="J11" i="30"/>
  <c r="J55" i="30"/>
  <c r="F150" i="30"/>
  <c r="F187" i="30"/>
  <c r="L219" i="30"/>
  <c r="H36" i="30"/>
  <c r="F98" i="30"/>
  <c r="F151" i="30"/>
  <c r="F192" i="30"/>
  <c r="J13" i="30"/>
  <c r="H31" i="30"/>
  <c r="L41" i="30"/>
  <c r="H65" i="30"/>
  <c r="J98" i="30"/>
  <c r="F109" i="30"/>
  <c r="L122" i="30"/>
  <c r="F146" i="30"/>
  <c r="J151" i="30"/>
  <c r="H169" i="30"/>
  <c r="L174" i="30"/>
  <c r="F188" i="30"/>
  <c r="F195" i="30"/>
  <c r="H212" i="30"/>
  <c r="F10" i="30"/>
  <c r="J15" i="30"/>
  <c r="H33" i="30"/>
  <c r="H53" i="30"/>
  <c r="J99" i="30"/>
  <c r="H128" i="30"/>
  <c r="N141" i="30"/>
  <c r="F147" i="30"/>
  <c r="J152" i="30"/>
  <c r="H170" i="30"/>
  <c r="L175" i="30"/>
  <c r="J188" i="30"/>
  <c r="H214" i="30"/>
  <c r="J231" i="30"/>
  <c r="N251" i="30"/>
  <c r="N273" i="30"/>
  <c r="F12" i="30"/>
  <c r="J17" i="30"/>
  <c r="J31" i="30"/>
  <c r="H37" i="30"/>
  <c r="L39" i="30"/>
  <c r="J53" i="30"/>
  <c r="J56" i="30"/>
  <c r="F62" i="30"/>
  <c r="F105" i="30"/>
  <c r="H129" i="30"/>
  <c r="F142" i="30"/>
  <c r="J147" i="30"/>
  <c r="H165" i="30"/>
  <c r="L170" i="30"/>
  <c r="J233" i="30"/>
  <c r="J32" i="31"/>
  <c r="F14" i="30"/>
  <c r="J19" i="30"/>
  <c r="J33" i="30"/>
  <c r="L35" i="30"/>
  <c r="F106" i="30"/>
  <c r="H124" i="30"/>
  <c r="L129" i="30"/>
  <c r="F143" i="30"/>
  <c r="J148" i="30"/>
  <c r="H166" i="30"/>
  <c r="L171" i="30"/>
  <c r="H190" i="30"/>
  <c r="F234" i="30"/>
  <c r="J279" i="30"/>
  <c r="F35" i="31"/>
  <c r="F16" i="30"/>
  <c r="J21" i="30"/>
  <c r="H54" i="30"/>
  <c r="F63" i="30"/>
  <c r="F101" i="30"/>
  <c r="J106" i="30"/>
  <c r="H125" i="30"/>
  <c r="L130" i="30"/>
  <c r="J143" i="30"/>
  <c r="L166" i="30"/>
  <c r="J185" i="30"/>
  <c r="L191" i="30"/>
  <c r="L217" i="30"/>
  <c r="J236" i="30"/>
  <c r="L256" i="30"/>
  <c r="F43" i="31"/>
  <c r="F64" i="30"/>
  <c r="F65" i="30"/>
  <c r="H97" i="30"/>
  <c r="H98" i="30"/>
  <c r="L99" i="30"/>
  <c r="H102" i="30"/>
  <c r="L103" i="30"/>
  <c r="H106" i="30"/>
  <c r="L107" i="30"/>
  <c r="F120" i="30"/>
  <c r="J121" i="30"/>
  <c r="F124" i="30"/>
  <c r="J125" i="30"/>
  <c r="F128" i="30"/>
  <c r="J129" i="30"/>
  <c r="H143" i="30"/>
  <c r="L144" i="30"/>
  <c r="H147" i="30"/>
  <c r="L148" i="30"/>
  <c r="H151" i="30"/>
  <c r="L152" i="30"/>
  <c r="N163" i="30"/>
  <c r="F165" i="30"/>
  <c r="J166" i="30"/>
  <c r="F169" i="30"/>
  <c r="J170" i="30"/>
  <c r="F173" i="30"/>
  <c r="J174" i="30"/>
  <c r="L185" i="30"/>
  <c r="H188" i="30"/>
  <c r="F190" i="30"/>
  <c r="L193" i="30"/>
  <c r="L195" i="30"/>
  <c r="J209" i="30"/>
  <c r="F212" i="30"/>
  <c r="J217" i="30"/>
  <c r="H231" i="30"/>
  <c r="J240" i="30"/>
  <c r="J252" i="30"/>
  <c r="H256" i="30"/>
  <c r="L260" i="30"/>
  <c r="F278" i="30"/>
  <c r="H285" i="30"/>
  <c r="F33" i="31"/>
  <c r="L9" i="30"/>
  <c r="H10" i="30"/>
  <c r="L11" i="30"/>
  <c r="H12" i="30"/>
  <c r="L13" i="30"/>
  <c r="H14" i="30"/>
  <c r="L15" i="30"/>
  <c r="H16" i="30"/>
  <c r="L17" i="30"/>
  <c r="H18" i="30"/>
  <c r="L19" i="30"/>
  <c r="H20" i="30"/>
  <c r="L21" i="30"/>
  <c r="H34" i="30"/>
  <c r="L36" i="30"/>
  <c r="F38" i="30"/>
  <c r="F60" i="30"/>
  <c r="F61" i="30"/>
  <c r="H63" i="30"/>
  <c r="H64" i="30"/>
  <c r="J97" i="30"/>
  <c r="L98" i="30"/>
  <c r="H101" i="30"/>
  <c r="L102" i="30"/>
  <c r="H105" i="30"/>
  <c r="L106" i="30"/>
  <c r="H109" i="30"/>
  <c r="F119" i="30"/>
  <c r="J120" i="30"/>
  <c r="F123" i="30"/>
  <c r="J124" i="30"/>
  <c r="F127" i="30"/>
  <c r="J128" i="30"/>
  <c r="F131" i="30"/>
  <c r="H142" i="30"/>
  <c r="L143" i="30"/>
  <c r="H146" i="30"/>
  <c r="L147" i="30"/>
  <c r="H150" i="30"/>
  <c r="L151" i="30"/>
  <c r="F164" i="30"/>
  <c r="J165" i="30"/>
  <c r="F168" i="30"/>
  <c r="J169" i="30"/>
  <c r="F172" i="30"/>
  <c r="J173" i="30"/>
  <c r="H187" i="30"/>
  <c r="J190" i="30"/>
  <c r="H192" i="30"/>
  <c r="F194" i="30"/>
  <c r="H196" i="30"/>
  <c r="J207" i="30"/>
  <c r="F210" i="30"/>
  <c r="J215" i="30"/>
  <c r="F218" i="30"/>
  <c r="H229" i="30"/>
  <c r="H241" i="30"/>
  <c r="J253" i="30"/>
  <c r="J257" i="30"/>
  <c r="L261" i="30"/>
  <c r="F99" i="31"/>
  <c r="L31" i="30"/>
  <c r="H32" i="30"/>
  <c r="L33" i="30"/>
  <c r="J37" i="30"/>
  <c r="F58" i="30"/>
  <c r="F59" i="30"/>
  <c r="H61" i="30"/>
  <c r="H62" i="30"/>
  <c r="L97" i="30"/>
  <c r="F100" i="30"/>
  <c r="J101" i="30"/>
  <c r="F104" i="30"/>
  <c r="J105" i="30"/>
  <c r="F108" i="30"/>
  <c r="J109" i="30"/>
  <c r="H119" i="30"/>
  <c r="L120" i="30"/>
  <c r="H123" i="30"/>
  <c r="L124" i="30"/>
  <c r="H127" i="30"/>
  <c r="L128" i="30"/>
  <c r="H131" i="30"/>
  <c r="F141" i="30"/>
  <c r="J142" i="30"/>
  <c r="F145" i="30"/>
  <c r="J146" i="30"/>
  <c r="F149" i="30"/>
  <c r="J150" i="30"/>
  <c r="F153" i="30"/>
  <c r="H164" i="30"/>
  <c r="L165" i="30"/>
  <c r="H168" i="30"/>
  <c r="L169" i="30"/>
  <c r="H172" i="30"/>
  <c r="L173" i="30"/>
  <c r="F186" i="30"/>
  <c r="J187" i="30"/>
  <c r="J192" i="30"/>
  <c r="H194" i="30"/>
  <c r="J196" i="30"/>
  <c r="L207" i="30"/>
  <c r="H210" i="30"/>
  <c r="L215" i="30"/>
  <c r="H218" i="30"/>
  <c r="J229" i="30"/>
  <c r="F232" i="30"/>
  <c r="L241" i="30"/>
  <c r="L253" i="30"/>
  <c r="L257" i="30"/>
  <c r="F275" i="30"/>
  <c r="H281" i="30"/>
  <c r="L100" i="31"/>
  <c r="F9" i="30"/>
  <c r="N9" i="30"/>
  <c r="J10" i="30"/>
  <c r="F11" i="30"/>
  <c r="J12" i="30"/>
  <c r="F13" i="30"/>
  <c r="J14" i="30"/>
  <c r="F15" i="30"/>
  <c r="J16" i="30"/>
  <c r="F17" i="30"/>
  <c r="J18" i="30"/>
  <c r="F19" i="30"/>
  <c r="J20" i="30"/>
  <c r="F21" i="30"/>
  <c r="H35" i="30"/>
  <c r="H38" i="30"/>
  <c r="H59" i="30"/>
  <c r="H60" i="30"/>
  <c r="N97" i="30"/>
  <c r="H100" i="30"/>
  <c r="L101" i="30"/>
  <c r="H104" i="30"/>
  <c r="L105" i="30"/>
  <c r="H108" i="30"/>
  <c r="L109" i="30"/>
  <c r="J119" i="30"/>
  <c r="F122" i="30"/>
  <c r="J123" i="30"/>
  <c r="F126" i="30"/>
  <c r="J127" i="30"/>
  <c r="F130" i="30"/>
  <c r="J131" i="30"/>
  <c r="H141" i="30"/>
  <c r="L142" i="30"/>
  <c r="H145" i="30"/>
  <c r="L146" i="30"/>
  <c r="H149" i="30"/>
  <c r="L150" i="30"/>
  <c r="H153" i="30"/>
  <c r="F163" i="30"/>
  <c r="J164" i="30"/>
  <c r="F167" i="30"/>
  <c r="J168" i="30"/>
  <c r="F171" i="30"/>
  <c r="J172" i="30"/>
  <c r="F175" i="30"/>
  <c r="H186" i="30"/>
  <c r="L187" i="30"/>
  <c r="F189" i="30"/>
  <c r="J194" i="30"/>
  <c r="F208" i="30"/>
  <c r="J213" i="30"/>
  <c r="F216" i="30"/>
  <c r="L232" i="30"/>
  <c r="J235" i="30"/>
  <c r="L238" i="30"/>
  <c r="H254" i="30"/>
  <c r="J258" i="30"/>
  <c r="J38" i="31"/>
  <c r="F31" i="30"/>
  <c r="N31" i="30"/>
  <c r="J32" i="30"/>
  <c r="F33" i="30"/>
  <c r="L34" i="30"/>
  <c r="F36" i="30"/>
  <c r="L37" i="30"/>
  <c r="H39" i="30"/>
  <c r="H42" i="30"/>
  <c r="F99" i="30"/>
  <c r="J100" i="30"/>
  <c r="F103" i="30"/>
  <c r="J104" i="30"/>
  <c r="F107" i="30"/>
  <c r="J108" i="30"/>
  <c r="L119" i="30"/>
  <c r="H122" i="30"/>
  <c r="L123" i="30"/>
  <c r="H126" i="30"/>
  <c r="L127" i="30"/>
  <c r="H130" i="30"/>
  <c r="L131" i="30"/>
  <c r="J141" i="30"/>
  <c r="F144" i="30"/>
  <c r="J145" i="30"/>
  <c r="F148" i="30"/>
  <c r="J149" i="30"/>
  <c r="F152" i="30"/>
  <c r="J153" i="30"/>
  <c r="H163" i="30"/>
  <c r="L164" i="30"/>
  <c r="H167" i="30"/>
  <c r="L168" i="30"/>
  <c r="H171" i="30"/>
  <c r="L172" i="30"/>
  <c r="H175" i="30"/>
  <c r="F185" i="30"/>
  <c r="J186" i="30"/>
  <c r="J189" i="30"/>
  <c r="F191" i="30"/>
  <c r="F197" i="30"/>
  <c r="H208" i="30"/>
  <c r="L213" i="30"/>
  <c r="H216" i="30"/>
  <c r="F230" i="30"/>
  <c r="J254" i="30"/>
  <c r="J276" i="30"/>
  <c r="J40" i="31"/>
  <c r="L60" i="31"/>
  <c r="L80" i="31"/>
  <c r="H9" i="30"/>
  <c r="L10" i="30"/>
  <c r="H11" i="30"/>
  <c r="L12" i="30"/>
  <c r="H13" i="30"/>
  <c r="L14" i="30"/>
  <c r="H15" i="30"/>
  <c r="L16" i="30"/>
  <c r="H17" i="30"/>
  <c r="L18" i="30"/>
  <c r="H19" i="30"/>
  <c r="L20" i="30"/>
  <c r="H21" i="30"/>
  <c r="J35" i="30"/>
  <c r="H40" i="30"/>
  <c r="H55" i="30"/>
  <c r="H56" i="30"/>
  <c r="H99" i="30"/>
  <c r="L100" i="30"/>
  <c r="H103" i="30"/>
  <c r="L104" i="30"/>
  <c r="H107" i="30"/>
  <c r="L108" i="30"/>
  <c r="N119" i="30"/>
  <c r="F121" i="30"/>
  <c r="J122" i="30"/>
  <c r="F125" i="30"/>
  <c r="J126" i="30"/>
  <c r="F129" i="30"/>
  <c r="J130" i="30"/>
  <c r="L141" i="30"/>
  <c r="H144" i="30"/>
  <c r="L145" i="30"/>
  <c r="H148" i="30"/>
  <c r="L149" i="30"/>
  <c r="H152" i="30"/>
  <c r="L153" i="30"/>
  <c r="J163" i="30"/>
  <c r="F166" i="30"/>
  <c r="J167" i="30"/>
  <c r="F170" i="30"/>
  <c r="J171" i="30"/>
  <c r="F174" i="30"/>
  <c r="J175" i="30"/>
  <c r="H185" i="30"/>
  <c r="L186" i="30"/>
  <c r="L189" i="30"/>
  <c r="J191" i="30"/>
  <c r="F193" i="30"/>
  <c r="L197" i="30"/>
  <c r="J211" i="30"/>
  <c r="F214" i="30"/>
  <c r="J219" i="30"/>
  <c r="L230" i="30"/>
  <c r="H233" i="30"/>
  <c r="L251" i="30"/>
  <c r="H255" i="30"/>
  <c r="J283" i="30"/>
  <c r="F41" i="31"/>
  <c r="L40" i="30"/>
  <c r="H41" i="30"/>
  <c r="L42" i="30"/>
  <c r="H43" i="30"/>
  <c r="L252" i="30"/>
  <c r="J255" i="30"/>
  <c r="J256" i="30"/>
  <c r="L258" i="30"/>
  <c r="L259" i="30"/>
  <c r="H275" i="30"/>
  <c r="L276" i="30"/>
  <c r="J281" i="30"/>
  <c r="H283" i="30"/>
  <c r="L35" i="31"/>
  <c r="AU14" i="35"/>
  <c r="AT14" i="35"/>
  <c r="J39" i="30"/>
  <c r="F40" i="30"/>
  <c r="J41" i="30"/>
  <c r="F42" i="30"/>
  <c r="J43" i="30"/>
  <c r="H234" i="30"/>
  <c r="F238" i="30"/>
  <c r="L254" i="30"/>
  <c r="L255" i="30"/>
  <c r="F262" i="30"/>
  <c r="F263" i="30"/>
  <c r="F274" i="30"/>
  <c r="J275" i="30"/>
  <c r="F280" i="30"/>
  <c r="J285" i="30"/>
  <c r="L33" i="31"/>
  <c r="L188" i="30"/>
  <c r="H189" i="30"/>
  <c r="L190" i="30"/>
  <c r="H191" i="30"/>
  <c r="L192" i="30"/>
  <c r="H193" i="30"/>
  <c r="L194" i="30"/>
  <c r="H195" i="30"/>
  <c r="L196" i="30"/>
  <c r="H197" i="30"/>
  <c r="F207" i="30"/>
  <c r="N207" i="30"/>
  <c r="J208" i="30"/>
  <c r="F209" i="30"/>
  <c r="J210" i="30"/>
  <c r="F211" i="30"/>
  <c r="J212" i="30"/>
  <c r="F213" i="30"/>
  <c r="J214" i="30"/>
  <c r="F215" i="30"/>
  <c r="J216" i="30"/>
  <c r="F217" i="30"/>
  <c r="J218" i="30"/>
  <c r="F219" i="30"/>
  <c r="L229" i="30"/>
  <c r="H230" i="30"/>
  <c r="L231" i="30"/>
  <c r="H232" i="30"/>
  <c r="L233" i="30"/>
  <c r="F235" i="30"/>
  <c r="L236" i="30"/>
  <c r="H238" i="30"/>
  <c r="F239" i="30"/>
  <c r="F251" i="30"/>
  <c r="F252" i="30"/>
  <c r="F260" i="30"/>
  <c r="F261" i="30"/>
  <c r="H263" i="30"/>
  <c r="F273" i="30"/>
  <c r="J274" i="30"/>
  <c r="L278" i="30"/>
  <c r="F282" i="30"/>
  <c r="F86" i="31"/>
  <c r="F31" i="31"/>
  <c r="J36" i="31"/>
  <c r="F39" i="31"/>
  <c r="H75" i="31"/>
  <c r="J87" i="31"/>
  <c r="J234" i="30"/>
  <c r="J237" i="30"/>
  <c r="F240" i="30"/>
  <c r="H251" i="30"/>
  <c r="F258" i="30"/>
  <c r="F259" i="30"/>
  <c r="H261" i="30"/>
  <c r="H262" i="30"/>
  <c r="J263" i="30"/>
  <c r="H273" i="30"/>
  <c r="L274" i="30"/>
  <c r="H277" i="30"/>
  <c r="L280" i="30"/>
  <c r="F284" i="30"/>
  <c r="L31" i="31"/>
  <c r="D129" i="37"/>
  <c r="J195" i="30"/>
  <c r="F196" i="30"/>
  <c r="J197" i="30"/>
  <c r="H207" i="30"/>
  <c r="L208" i="30"/>
  <c r="H209" i="30"/>
  <c r="L210" i="30"/>
  <c r="H211" i="30"/>
  <c r="L212" i="30"/>
  <c r="H213" i="30"/>
  <c r="L214" i="30"/>
  <c r="H215" i="30"/>
  <c r="L216" i="30"/>
  <c r="H217" i="30"/>
  <c r="L218" i="30"/>
  <c r="H219" i="30"/>
  <c r="F229" i="30"/>
  <c r="N229" i="30"/>
  <c r="J230" i="30"/>
  <c r="F231" i="30"/>
  <c r="J232" i="30"/>
  <c r="F233" i="30"/>
  <c r="H235" i="30"/>
  <c r="L237" i="30"/>
  <c r="J238" i="30"/>
  <c r="H239" i="30"/>
  <c r="H240" i="30"/>
  <c r="F241" i="30"/>
  <c r="J251" i="30"/>
  <c r="H252" i="30"/>
  <c r="F253" i="30"/>
  <c r="F254" i="30"/>
  <c r="F256" i="30"/>
  <c r="F257" i="30"/>
  <c r="H259" i="30"/>
  <c r="H260" i="30"/>
  <c r="J261" i="30"/>
  <c r="J262" i="30"/>
  <c r="L282" i="30"/>
  <c r="J34" i="31"/>
  <c r="F37" i="31"/>
  <c r="J42" i="31"/>
  <c r="F62" i="31"/>
  <c r="F82" i="31"/>
  <c r="J34" i="30"/>
  <c r="F35" i="30"/>
  <c r="J36" i="30"/>
  <c r="F37" i="30"/>
  <c r="J38" i="30"/>
  <c r="F39" i="30"/>
  <c r="J40" i="30"/>
  <c r="F41" i="30"/>
  <c r="J42" i="30"/>
  <c r="F43" i="30"/>
  <c r="H253" i="30"/>
  <c r="F255" i="30"/>
  <c r="H257" i="30"/>
  <c r="H258" i="30"/>
  <c r="J259" i="30"/>
  <c r="J260" i="30"/>
  <c r="L262" i="30"/>
  <c r="L263" i="30"/>
  <c r="J273" i="30"/>
  <c r="F276" i="30"/>
  <c r="J277" i="30"/>
  <c r="H279" i="30"/>
  <c r="L284" i="30"/>
  <c r="F9" i="31"/>
  <c r="N9" i="31"/>
  <c r="J10" i="31"/>
  <c r="F11" i="31"/>
  <c r="J12" i="31"/>
  <c r="F13" i="31"/>
  <c r="J14" i="31"/>
  <c r="F15" i="31"/>
  <c r="J16" i="31"/>
  <c r="F17" i="31"/>
  <c r="J18" i="31"/>
  <c r="F19" i="31"/>
  <c r="J20" i="31"/>
  <c r="F21" i="31"/>
  <c r="H9" i="31"/>
  <c r="L10" i="31"/>
  <c r="H11" i="31"/>
  <c r="L12" i="31"/>
  <c r="H13" i="31"/>
  <c r="L14" i="31"/>
  <c r="H15" i="31"/>
  <c r="L16" i="31"/>
  <c r="H17" i="31"/>
  <c r="L18" i="31"/>
  <c r="H19" i="31"/>
  <c r="L20" i="31"/>
  <c r="H21" i="31"/>
  <c r="H31" i="31"/>
  <c r="H33" i="31"/>
  <c r="H35" i="31"/>
  <c r="H37" i="31"/>
  <c r="H39" i="31"/>
  <c r="H41" i="31"/>
  <c r="H43" i="31"/>
  <c r="J75" i="31"/>
  <c r="H8" i="35"/>
  <c r="E11" i="37"/>
  <c r="I135" i="38"/>
  <c r="H135" i="38"/>
  <c r="G135" i="38"/>
  <c r="J9" i="31"/>
  <c r="F10" i="31"/>
  <c r="J11" i="31"/>
  <c r="F12" i="31"/>
  <c r="J13" i="31"/>
  <c r="F14" i="31"/>
  <c r="J15" i="31"/>
  <c r="F16" i="31"/>
  <c r="J17" i="31"/>
  <c r="F18" i="31"/>
  <c r="J19" i="31"/>
  <c r="F20" i="31"/>
  <c r="J21" i="31"/>
  <c r="L273" i="30"/>
  <c r="H274" i="30"/>
  <c r="L275" i="30"/>
  <c r="H276" i="30"/>
  <c r="J31" i="31"/>
  <c r="J33" i="31"/>
  <c r="J35" i="31"/>
  <c r="J37" i="31"/>
  <c r="L9" i="31"/>
  <c r="H10" i="31"/>
  <c r="L11" i="31"/>
  <c r="H12" i="31"/>
  <c r="L13" i="31"/>
  <c r="H14" i="31"/>
  <c r="L15" i="31"/>
  <c r="H16" i="31"/>
  <c r="L17" i="31"/>
  <c r="H18" i="31"/>
  <c r="L19" i="31"/>
  <c r="H20" i="31"/>
  <c r="L21" i="31"/>
  <c r="O124" i="37"/>
  <c r="N124" i="37"/>
  <c r="N8" i="42"/>
  <c r="M8" i="42"/>
  <c r="L8" i="42"/>
  <c r="R10" i="37"/>
  <c r="Q10" i="37"/>
  <c r="O10" i="37"/>
  <c r="T10" i="37"/>
  <c r="P10" i="37"/>
  <c r="S10" i="37"/>
  <c r="Q6" i="38"/>
  <c r="P6" i="38"/>
  <c r="T6" i="38"/>
  <c r="R6" i="38"/>
  <c r="S6" i="38"/>
  <c r="M9" i="40"/>
  <c r="V14" i="35"/>
  <c r="AK36" i="35"/>
  <c r="AL36" i="35"/>
  <c r="H7" i="37"/>
  <c r="G7" i="37"/>
  <c r="I7" i="37"/>
  <c r="N12" i="38"/>
  <c r="M12" i="38"/>
  <c r="L12" i="38"/>
  <c r="I138" i="38"/>
  <c r="H138" i="38"/>
  <c r="G138" i="38"/>
  <c r="J9" i="39"/>
  <c r="L12" i="39"/>
  <c r="M12" i="39"/>
  <c r="AL30" i="35"/>
  <c r="AK30" i="35"/>
  <c r="M7" i="37"/>
  <c r="K7" i="37"/>
  <c r="L7" i="37"/>
  <c r="I9" i="37"/>
  <c r="G9" i="37"/>
  <c r="F11" i="37"/>
  <c r="H9" i="37"/>
  <c r="G136" i="38"/>
  <c r="I136" i="38"/>
  <c r="H136" i="38"/>
  <c r="M8" i="37"/>
  <c r="K8" i="37"/>
  <c r="L8" i="37"/>
  <c r="I10" i="37"/>
  <c r="G10" i="37"/>
  <c r="H10" i="37"/>
  <c r="N127" i="37"/>
  <c r="J129" i="37"/>
  <c r="O127" i="37"/>
  <c r="N128" i="37"/>
  <c r="O128" i="37"/>
  <c r="N9" i="38"/>
  <c r="L11" i="38"/>
  <c r="N11" i="38"/>
  <c r="M11" i="38"/>
  <c r="N12" i="43"/>
  <c r="M12" i="43"/>
  <c r="L12" i="43"/>
  <c r="P6" i="37"/>
  <c r="O6" i="37"/>
  <c r="R6" i="37"/>
  <c r="Q6" i="37"/>
  <c r="P7" i="37"/>
  <c r="O7" i="37"/>
  <c r="S7" i="37"/>
  <c r="R7" i="37"/>
  <c r="Q7" i="37"/>
  <c r="T7" i="37"/>
  <c r="L9" i="37"/>
  <c r="K9" i="37"/>
  <c r="J11" i="37"/>
  <c r="M9" i="37"/>
  <c r="I126" i="37"/>
  <c r="O136" i="38"/>
  <c r="M136" i="38"/>
  <c r="L136" i="38"/>
  <c r="N136" i="38"/>
  <c r="T6" i="39"/>
  <c r="N6" i="38"/>
  <c r="N8" i="38"/>
  <c r="T11" i="38"/>
  <c r="R11" i="38"/>
  <c r="Q11" i="38"/>
  <c r="S11" i="38"/>
  <c r="P11" i="38"/>
  <c r="T9" i="37"/>
  <c r="S9" i="37"/>
  <c r="Q9" i="37"/>
  <c r="O9" i="37"/>
  <c r="N11" i="37"/>
  <c r="R9" i="37"/>
  <c r="P9" i="37"/>
  <c r="O126" i="37"/>
  <c r="M126" i="37"/>
  <c r="N126" i="37"/>
  <c r="L126" i="37"/>
  <c r="N7" i="38"/>
  <c r="H137" i="38"/>
  <c r="G137" i="38"/>
  <c r="I137" i="38"/>
  <c r="T9" i="39"/>
  <c r="L6" i="37"/>
  <c r="K6" i="37"/>
  <c r="I136" i="41"/>
  <c r="G138" i="39"/>
  <c r="I138" i="39"/>
  <c r="H138" i="39"/>
  <c r="L9" i="40"/>
  <c r="F11" i="42"/>
  <c r="N10" i="38"/>
  <c r="G135" i="40"/>
  <c r="H135" i="40"/>
  <c r="C11" i="37"/>
  <c r="I11" i="38"/>
  <c r="H11" i="38"/>
  <c r="H134" i="39"/>
  <c r="G134" i="39"/>
  <c r="I134" i="39"/>
  <c r="N136" i="39"/>
  <c r="M136" i="39"/>
  <c r="K136" i="39"/>
  <c r="O136" i="39"/>
  <c r="L136" i="39"/>
  <c r="L138" i="39"/>
  <c r="K138" i="39"/>
  <c r="O138" i="39"/>
  <c r="N138" i="39"/>
  <c r="M138" i="39"/>
  <c r="F8" i="40"/>
  <c r="H136" i="40"/>
  <c r="G136" i="40"/>
  <c r="N6" i="41"/>
  <c r="H6" i="37"/>
  <c r="G6" i="37"/>
  <c r="I8" i="37"/>
  <c r="H8" i="37"/>
  <c r="G8" i="37"/>
  <c r="S8" i="37"/>
  <c r="Q8" i="37"/>
  <c r="P8" i="37"/>
  <c r="O8" i="37"/>
  <c r="T8" i="37"/>
  <c r="R8" i="37"/>
  <c r="D11" i="37"/>
  <c r="M10" i="37"/>
  <c r="L10" i="37"/>
  <c r="K10" i="37"/>
  <c r="I134" i="38"/>
  <c r="G134" i="38"/>
  <c r="H134" i="38"/>
  <c r="L7" i="39"/>
  <c r="M7" i="39"/>
  <c r="J6" i="39"/>
  <c r="O134" i="39"/>
  <c r="M134" i="39"/>
  <c r="L134" i="39"/>
  <c r="K134" i="39"/>
  <c r="N134" i="39"/>
  <c r="F11" i="40"/>
  <c r="J6" i="42"/>
  <c r="G16" i="42"/>
  <c r="I6" i="42"/>
  <c r="H6" i="42"/>
  <c r="M7" i="41"/>
  <c r="N7" i="41"/>
  <c r="L7" i="41"/>
  <c r="J10" i="39"/>
  <c r="I10" i="39"/>
  <c r="H10" i="39"/>
  <c r="T10" i="39"/>
  <c r="AA20" i="39" s="1"/>
  <c r="I135" i="39"/>
  <c r="H135" i="39"/>
  <c r="G135" i="39"/>
  <c r="O137" i="40"/>
  <c r="M137" i="40"/>
  <c r="N137" i="40"/>
  <c r="L137" i="40"/>
  <c r="N13" i="41"/>
  <c r="O137" i="41"/>
  <c r="N137" i="41"/>
  <c r="M139" i="41"/>
  <c r="L139" i="41"/>
  <c r="R6" i="42"/>
  <c r="O16" i="42"/>
  <c r="Q6" i="42"/>
  <c r="P6" i="42"/>
  <c r="T6" i="42"/>
  <c r="S6" i="42"/>
  <c r="L13" i="42"/>
  <c r="N13" i="42"/>
  <c r="M13" i="42"/>
  <c r="F7" i="43"/>
  <c r="O139" i="43"/>
  <c r="N139" i="43"/>
  <c r="I7" i="39"/>
  <c r="H7" i="39"/>
  <c r="J7" i="39"/>
  <c r="S7" i="39"/>
  <c r="Q7" i="39"/>
  <c r="P7" i="39"/>
  <c r="T7" i="39"/>
  <c r="AA19" i="39" s="1"/>
  <c r="R7" i="39"/>
  <c r="I11" i="39"/>
  <c r="H11" i="39"/>
  <c r="J11" i="39"/>
  <c r="S11" i="39"/>
  <c r="Q11" i="39"/>
  <c r="P11" i="39"/>
  <c r="T11" i="39"/>
  <c r="R11" i="39"/>
  <c r="M11" i="40"/>
  <c r="L11" i="40"/>
  <c r="I140" i="41"/>
  <c r="D9" i="44"/>
  <c r="H12" i="38"/>
  <c r="I12" i="38"/>
  <c r="R12" i="38"/>
  <c r="P12" i="38"/>
  <c r="Q12" i="38"/>
  <c r="T12" i="38"/>
  <c r="S12" i="38"/>
  <c r="M138" i="38"/>
  <c r="O138" i="38"/>
  <c r="N138" i="38"/>
  <c r="L138" i="38"/>
  <c r="Q12" i="39"/>
  <c r="P12" i="39"/>
  <c r="T12" i="39"/>
  <c r="R12" i="39"/>
  <c r="S12" i="39"/>
  <c r="F7" i="40"/>
  <c r="F10" i="40"/>
  <c r="G136" i="42"/>
  <c r="I136" i="42"/>
  <c r="H136" i="42"/>
  <c r="K136" i="42" s="1"/>
  <c r="L135" i="38"/>
  <c r="O135" i="38"/>
  <c r="N135" i="38"/>
  <c r="M135" i="38"/>
  <c r="I12" i="39"/>
  <c r="J12" i="39"/>
  <c r="H12" i="39"/>
  <c r="I137" i="39"/>
  <c r="H137" i="39"/>
  <c r="G137" i="39"/>
  <c r="G144" i="41"/>
  <c r="I144" i="41"/>
  <c r="H144" i="41"/>
  <c r="F12" i="42"/>
  <c r="M136" i="42"/>
  <c r="L136" i="42"/>
  <c r="I140" i="42"/>
  <c r="L143" i="42"/>
  <c r="M143" i="42"/>
  <c r="D8" i="45"/>
  <c r="F6" i="40"/>
  <c r="I143" i="41"/>
  <c r="H143" i="41"/>
  <c r="G143" i="41"/>
  <c r="J10" i="42"/>
  <c r="I10" i="42"/>
  <c r="H10" i="42"/>
  <c r="R12" i="42"/>
  <c r="T12" i="42"/>
  <c r="Q12" i="42"/>
  <c r="P12" i="42"/>
  <c r="S12" i="42"/>
  <c r="M140" i="42"/>
  <c r="L140" i="42"/>
  <c r="D16" i="43"/>
  <c r="L143" i="43"/>
  <c r="M143" i="43"/>
  <c r="O137" i="38"/>
  <c r="N137" i="38"/>
  <c r="M137" i="38"/>
  <c r="L137" i="38"/>
  <c r="M11" i="39"/>
  <c r="L11" i="39"/>
  <c r="O137" i="39"/>
  <c r="N137" i="39"/>
  <c r="L137" i="39"/>
  <c r="K137" i="39"/>
  <c r="M137" i="39"/>
  <c r="M12" i="40"/>
  <c r="L12" i="40"/>
  <c r="H137" i="40"/>
  <c r="G137" i="40"/>
  <c r="F6" i="41"/>
  <c r="N15" i="41"/>
  <c r="I139" i="41"/>
  <c r="I141" i="41"/>
  <c r="H141" i="41"/>
  <c r="G141" i="41"/>
  <c r="F6" i="43"/>
  <c r="E16" i="43"/>
  <c r="F16" i="43" s="1"/>
  <c r="H138" i="40"/>
  <c r="G138" i="40"/>
  <c r="N14" i="41"/>
  <c r="L9" i="42"/>
  <c r="N9" i="42"/>
  <c r="M9" i="42"/>
  <c r="J12" i="42"/>
  <c r="I12" i="42"/>
  <c r="H12" i="42"/>
  <c r="H13" i="42"/>
  <c r="J13" i="42"/>
  <c r="I13" i="42"/>
  <c r="F15" i="42"/>
  <c r="I138" i="42"/>
  <c r="I142" i="42"/>
  <c r="J6" i="43"/>
  <c r="I6" i="43"/>
  <c r="G16" i="43"/>
  <c r="H6" i="43"/>
  <c r="L7" i="43"/>
  <c r="N7" i="43"/>
  <c r="M7" i="43"/>
  <c r="N8" i="43"/>
  <c r="M8" i="43"/>
  <c r="L8" i="43"/>
  <c r="F11" i="43"/>
  <c r="R12" i="43"/>
  <c r="Q12" i="43"/>
  <c r="T12" i="43"/>
  <c r="S12" i="43"/>
  <c r="P12" i="43"/>
  <c r="J14" i="43"/>
  <c r="I14" i="43"/>
  <c r="H14" i="43"/>
  <c r="D13" i="44"/>
  <c r="H7" i="42"/>
  <c r="I7" i="42"/>
  <c r="J7" i="42"/>
  <c r="N10" i="42"/>
  <c r="M10" i="42"/>
  <c r="L10" i="42"/>
  <c r="L11" i="42"/>
  <c r="M11" i="42"/>
  <c r="N11" i="42"/>
  <c r="D10" i="45"/>
  <c r="D9" i="46"/>
  <c r="I11" i="40"/>
  <c r="H11" i="40"/>
  <c r="R11" i="40"/>
  <c r="Q11" i="40"/>
  <c r="P11" i="40"/>
  <c r="S11" i="40"/>
  <c r="F12" i="40"/>
  <c r="M136" i="40"/>
  <c r="L136" i="40"/>
  <c r="O136" i="40"/>
  <c r="N136" i="40"/>
  <c r="I138" i="41"/>
  <c r="H138" i="41"/>
  <c r="G138" i="41"/>
  <c r="N6" i="42"/>
  <c r="M6" i="42"/>
  <c r="L6" i="42"/>
  <c r="K16" i="42"/>
  <c r="J8" i="42"/>
  <c r="I8" i="42"/>
  <c r="H8" i="42"/>
  <c r="N14" i="42"/>
  <c r="M14" i="42"/>
  <c r="L14" i="42"/>
  <c r="H15" i="42"/>
  <c r="J15" i="42"/>
  <c r="I15" i="42"/>
  <c r="N6" i="43"/>
  <c r="M6" i="43"/>
  <c r="L6" i="43"/>
  <c r="K16" i="43"/>
  <c r="N14" i="43"/>
  <c r="M14" i="43"/>
  <c r="L14" i="43"/>
  <c r="M138" i="43"/>
  <c r="L138" i="43"/>
  <c r="O138" i="43"/>
  <c r="N138" i="43"/>
  <c r="D15" i="44"/>
  <c r="D14" i="45"/>
  <c r="J10" i="43"/>
  <c r="I10" i="43"/>
  <c r="H10" i="43"/>
  <c r="M142" i="43"/>
  <c r="L142" i="43"/>
  <c r="O142" i="43"/>
  <c r="N142" i="43"/>
  <c r="D15" i="46"/>
  <c r="K135" i="39"/>
  <c r="N135" i="39"/>
  <c r="L135" i="39"/>
  <c r="O135" i="39"/>
  <c r="M135" i="39"/>
  <c r="H12" i="40"/>
  <c r="I12" i="40"/>
  <c r="P12" i="40"/>
  <c r="S12" i="40"/>
  <c r="R12" i="40"/>
  <c r="Q12" i="40"/>
  <c r="N138" i="40"/>
  <c r="M138" i="40"/>
  <c r="L138" i="40"/>
  <c r="O138" i="40"/>
  <c r="N7" i="42"/>
  <c r="M7" i="42"/>
  <c r="L7" i="42"/>
  <c r="H9" i="42"/>
  <c r="J9" i="42"/>
  <c r="I9" i="42"/>
  <c r="P11" i="42"/>
  <c r="T11" i="42"/>
  <c r="S11" i="42"/>
  <c r="R11" i="42"/>
  <c r="Q11" i="42"/>
  <c r="F9" i="43"/>
  <c r="R10" i="43"/>
  <c r="Q10" i="43"/>
  <c r="P10" i="43"/>
  <c r="T10" i="43"/>
  <c r="S10" i="43"/>
  <c r="R14" i="43"/>
  <c r="Q14" i="43"/>
  <c r="T14" i="43"/>
  <c r="S14" i="43"/>
  <c r="P14" i="43"/>
  <c r="D17" i="44"/>
  <c r="D16" i="45"/>
  <c r="I136" i="39"/>
  <c r="H136" i="39"/>
  <c r="G136" i="39"/>
  <c r="O135" i="40"/>
  <c r="M135" i="40"/>
  <c r="N135" i="40"/>
  <c r="L135" i="40"/>
  <c r="P7" i="42"/>
  <c r="T7" i="42"/>
  <c r="S7" i="42"/>
  <c r="R7" i="42"/>
  <c r="Q7" i="42"/>
  <c r="R14" i="42"/>
  <c r="S14" i="42"/>
  <c r="Q14" i="42"/>
  <c r="P14" i="42"/>
  <c r="T14" i="42"/>
  <c r="P15" i="42"/>
  <c r="T15" i="42"/>
  <c r="S15" i="42"/>
  <c r="R15" i="42"/>
  <c r="Q15" i="42"/>
  <c r="J8" i="43"/>
  <c r="I8" i="43"/>
  <c r="H8" i="43"/>
  <c r="F15" i="43"/>
  <c r="D21" i="44"/>
  <c r="D17" i="46"/>
  <c r="D18" i="45"/>
  <c r="C16" i="42"/>
  <c r="F14" i="42"/>
  <c r="H143" i="42"/>
  <c r="K143" i="42" s="1"/>
  <c r="I143" i="42"/>
  <c r="G143" i="42"/>
  <c r="R8" i="43"/>
  <c r="Q8" i="43"/>
  <c r="P8" i="43"/>
  <c r="T8" i="43"/>
  <c r="S8" i="43"/>
  <c r="D11" i="46"/>
  <c r="D19" i="46"/>
  <c r="D16" i="42"/>
  <c r="F9" i="42"/>
  <c r="F10" i="42"/>
  <c r="R10" i="42"/>
  <c r="P10" i="42"/>
  <c r="T10" i="42"/>
  <c r="S10" i="42"/>
  <c r="Q10" i="42"/>
  <c r="H11" i="42"/>
  <c r="I11" i="42"/>
  <c r="J11" i="42"/>
  <c r="N12" i="42"/>
  <c r="L12" i="42"/>
  <c r="M12" i="42"/>
  <c r="J14" i="42"/>
  <c r="H14" i="42"/>
  <c r="I14" i="42"/>
  <c r="H139" i="42"/>
  <c r="K139" i="42" s="1"/>
  <c r="G139" i="42"/>
  <c r="I139" i="42"/>
  <c r="N10" i="43"/>
  <c r="M10" i="43"/>
  <c r="L10" i="43"/>
  <c r="J12" i="43"/>
  <c r="I12" i="43"/>
  <c r="H12" i="43"/>
  <c r="F13" i="43"/>
  <c r="D11" i="44"/>
  <c r="D19" i="44"/>
  <c r="D12" i="45"/>
  <c r="D20" i="45"/>
  <c r="E16" i="42"/>
  <c r="F16" i="42" s="1"/>
  <c r="F6" i="42"/>
  <c r="F7" i="42"/>
  <c r="F8" i="42"/>
  <c r="S8" i="42"/>
  <c r="R8" i="42"/>
  <c r="Q8" i="42"/>
  <c r="P8" i="42"/>
  <c r="T8" i="42"/>
  <c r="T9" i="42"/>
  <c r="S9" i="42"/>
  <c r="Q9" i="42"/>
  <c r="P9" i="42"/>
  <c r="R9" i="42"/>
  <c r="F13" i="42"/>
  <c r="T13" i="42"/>
  <c r="P13" i="42"/>
  <c r="R13" i="42"/>
  <c r="Q13" i="42"/>
  <c r="S13" i="42"/>
  <c r="L15" i="42"/>
  <c r="N15" i="42"/>
  <c r="M15" i="42"/>
  <c r="D146" i="42"/>
  <c r="C16" i="43"/>
  <c r="R6" i="43"/>
  <c r="Q6" i="43"/>
  <c r="O16" i="43"/>
  <c r="T6" i="43"/>
  <c r="S6" i="43"/>
  <c r="P6" i="43"/>
  <c r="D13" i="46"/>
  <c r="D21" i="46"/>
  <c r="H7" i="43"/>
  <c r="J7" i="43"/>
  <c r="I7" i="43"/>
  <c r="T7" i="43"/>
  <c r="P7" i="43"/>
  <c r="S7" i="43"/>
  <c r="R7" i="43"/>
  <c r="Q7" i="43"/>
  <c r="F8" i="43"/>
  <c r="L9" i="43"/>
  <c r="N9" i="43"/>
  <c r="M9" i="43"/>
  <c r="H11" i="43"/>
  <c r="J11" i="43"/>
  <c r="I11" i="43"/>
  <c r="T11" i="43"/>
  <c r="S11" i="43"/>
  <c r="P11" i="43"/>
  <c r="R11" i="43"/>
  <c r="Q11" i="43"/>
  <c r="F12" i="43"/>
  <c r="L13" i="43"/>
  <c r="M13" i="43"/>
  <c r="N13" i="43"/>
  <c r="H15" i="43"/>
  <c r="J15" i="43"/>
  <c r="I15" i="43"/>
  <c r="T15" i="43"/>
  <c r="S15" i="43"/>
  <c r="P15" i="43"/>
  <c r="R15" i="43"/>
  <c r="Q15" i="43"/>
  <c r="D10" i="44"/>
  <c r="D14" i="44"/>
  <c r="D18" i="44"/>
  <c r="D11" i="45"/>
  <c r="D15" i="45"/>
  <c r="D19" i="45"/>
  <c r="D8" i="46"/>
  <c r="D12" i="46"/>
  <c r="D16" i="46"/>
  <c r="D20" i="46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D8" i="44"/>
  <c r="D12" i="44"/>
  <c r="D16" i="44"/>
  <c r="D20" i="44"/>
  <c r="D9" i="45"/>
  <c r="D13" i="45"/>
  <c r="D17" i="45"/>
  <c r="D21" i="45"/>
  <c r="D10" i="46"/>
  <c r="D14" i="46"/>
  <c r="D18" i="46"/>
  <c r="N74" i="8"/>
  <c r="M6" i="5"/>
  <c r="L6" i="5"/>
  <c r="K6" i="5"/>
  <c r="J6" i="5"/>
  <c r="I6" i="5"/>
  <c r="L6" i="3"/>
  <c r="K6" i="3"/>
  <c r="K227" i="8"/>
  <c r="K139" i="8"/>
  <c r="I7" i="8"/>
  <c r="K205" i="8"/>
  <c r="K117" i="8"/>
  <c r="K271" i="8"/>
  <c r="K183" i="8"/>
  <c r="K73" i="8"/>
  <c r="M205" i="8"/>
  <c r="N206" i="8" s="1"/>
  <c r="M117" i="8"/>
  <c r="N118" i="8" s="1"/>
  <c r="N8" i="8"/>
  <c r="M271" i="8"/>
  <c r="N272" i="8" s="1"/>
  <c r="M183" i="8"/>
  <c r="N184" i="8" s="1"/>
  <c r="M95" i="8"/>
  <c r="N96" i="8" s="1"/>
  <c r="M249" i="8"/>
  <c r="N250" i="8" s="1"/>
  <c r="M161" i="8"/>
  <c r="N162" i="8" s="1"/>
  <c r="M51" i="8"/>
  <c r="K51" i="8"/>
  <c r="J79" i="3"/>
  <c r="S6" i="5"/>
  <c r="K161" i="8"/>
  <c r="K249" i="8"/>
  <c r="J6" i="2"/>
  <c r="K79" i="3"/>
  <c r="T6" i="5"/>
  <c r="K29" i="8"/>
  <c r="L30" i="8" s="1"/>
  <c r="L5" i="12"/>
  <c r="K5" i="12"/>
  <c r="J5" i="12"/>
  <c r="I5" i="12"/>
  <c r="J31" i="2"/>
  <c r="K6" i="2"/>
  <c r="K31" i="2"/>
  <c r="J152" i="3"/>
  <c r="U6" i="5"/>
  <c r="L8" i="8"/>
  <c r="M29" i="8"/>
  <c r="N30" i="8" s="1"/>
  <c r="K95" i="8"/>
  <c r="K152" i="3"/>
  <c r="V6" i="5"/>
  <c r="I6" i="6"/>
  <c r="Q6" i="6"/>
  <c r="M139" i="8"/>
  <c r="N140" i="8" s="1"/>
  <c r="M227" i="8"/>
  <c r="N228" i="8" s="1"/>
  <c r="W6" i="5"/>
  <c r="J6" i="6"/>
  <c r="R6" i="6"/>
  <c r="I7" i="10"/>
  <c r="N8" i="10"/>
  <c r="L30" i="10"/>
  <c r="H74" i="10"/>
  <c r="I6" i="13"/>
  <c r="Y6" i="18"/>
  <c r="X6" i="18"/>
  <c r="I6" i="18"/>
  <c r="Q6" i="18"/>
  <c r="K73" i="25"/>
  <c r="K51" i="25"/>
  <c r="K29" i="25"/>
  <c r="I7" i="25"/>
  <c r="L8" i="25" s="1"/>
  <c r="K95" i="25"/>
  <c r="E7" i="19"/>
  <c r="M7" i="19"/>
  <c r="U7" i="19"/>
  <c r="H7" i="19"/>
  <c r="P7" i="19"/>
  <c r="X7" i="19"/>
  <c r="I8" i="21"/>
  <c r="H8" i="21"/>
  <c r="J7" i="19"/>
  <c r="R7" i="19"/>
  <c r="M205" i="24"/>
  <c r="M227" i="24"/>
  <c r="N74" i="25"/>
  <c r="M95" i="24"/>
  <c r="M117" i="24"/>
  <c r="M95" i="25"/>
  <c r="M51" i="25"/>
  <c r="M29" i="25"/>
  <c r="K183" i="24"/>
  <c r="I7" i="24"/>
  <c r="N8" i="24"/>
  <c r="K253" i="24"/>
  <c r="N8" i="25"/>
  <c r="K29" i="24"/>
  <c r="M253" i="24"/>
  <c r="K6" i="26"/>
  <c r="I6" i="26"/>
  <c r="N52" i="30"/>
  <c r="L52" i="30"/>
  <c r="L8" i="30"/>
  <c r="J8" i="30"/>
  <c r="M6" i="28"/>
  <c r="L6" i="28"/>
  <c r="K6" i="28"/>
  <c r="J6" i="28"/>
  <c r="F30" i="30"/>
  <c r="N184" i="30"/>
  <c r="F140" i="30"/>
  <c r="F52" i="30"/>
  <c r="F162" i="30"/>
  <c r="J140" i="30"/>
  <c r="F184" i="30"/>
  <c r="J206" i="30"/>
  <c r="H206" i="30"/>
  <c r="F96" i="30"/>
  <c r="N118" i="30"/>
  <c r="J162" i="30"/>
  <c r="J228" i="30"/>
  <c r="J96" i="31"/>
  <c r="H96" i="31"/>
  <c r="J52" i="30"/>
  <c r="D118" i="30"/>
  <c r="F250" i="30"/>
  <c r="D250" i="30"/>
  <c r="J250" i="30"/>
  <c r="F272" i="30"/>
  <c r="N8" i="31"/>
  <c r="M95" i="31"/>
  <c r="N96" i="31" s="1"/>
  <c r="M29" i="31"/>
  <c r="D206" i="30"/>
  <c r="M73" i="31"/>
  <c r="N74" i="31" s="1"/>
  <c r="L30" i="31"/>
  <c r="F96" i="31"/>
  <c r="F30" i="31"/>
  <c r="D52" i="31"/>
  <c r="K95" i="33"/>
  <c r="L96" i="33" s="1"/>
  <c r="K73" i="33"/>
  <c r="L74" i="33" s="1"/>
  <c r="K51" i="33"/>
  <c r="L52" i="33" s="1"/>
  <c r="M73" i="33"/>
  <c r="M51" i="33"/>
  <c r="M95" i="33"/>
  <c r="M29" i="33"/>
  <c r="J5" i="38"/>
  <c r="H5" i="38"/>
  <c r="M5" i="38"/>
  <c r="L5" i="38"/>
  <c r="I5" i="38"/>
  <c r="N7" i="35"/>
  <c r="AV7" i="35"/>
  <c r="AU7" i="35"/>
  <c r="AJ7" i="35"/>
  <c r="AR7" i="35"/>
  <c r="H7" i="35"/>
  <c r="AB7" i="35"/>
  <c r="AL7" i="35"/>
  <c r="AT7" i="35"/>
  <c r="H29" i="35"/>
  <c r="I29" i="35"/>
  <c r="W29" i="35"/>
  <c r="H5" i="37"/>
  <c r="G5" i="37"/>
  <c r="M123" i="37"/>
  <c r="L123" i="37"/>
  <c r="H123" i="37"/>
  <c r="M5" i="37"/>
  <c r="K5" i="37"/>
  <c r="I123" i="37"/>
  <c r="J5" i="40"/>
  <c r="I5" i="40"/>
  <c r="H5" i="40"/>
  <c r="L5" i="37"/>
  <c r="N133" i="38"/>
  <c r="L133" i="38"/>
  <c r="K133" i="38"/>
  <c r="O133" i="38"/>
  <c r="M133" i="38"/>
  <c r="P5" i="37"/>
  <c r="O5" i="37"/>
  <c r="S5" i="37"/>
  <c r="Q5" i="37"/>
  <c r="AK29" i="35"/>
  <c r="S5" i="38"/>
  <c r="R5" i="38"/>
  <c r="P5" i="38"/>
  <c r="N5" i="38"/>
  <c r="T5" i="40"/>
  <c r="S5" i="40"/>
  <c r="R5" i="40"/>
  <c r="P5" i="40"/>
  <c r="Q5" i="40"/>
  <c r="I133" i="40"/>
  <c r="M133" i="40"/>
  <c r="H133" i="40"/>
  <c r="G133" i="40"/>
  <c r="M133" i="39"/>
  <c r="L133" i="39"/>
  <c r="S5" i="39"/>
  <c r="N133" i="39"/>
  <c r="S5" i="41"/>
  <c r="Q5" i="41"/>
  <c r="L135" i="42"/>
  <c r="O135" i="42"/>
  <c r="N135" i="42"/>
  <c r="M135" i="42"/>
  <c r="K135" i="42"/>
  <c r="L5" i="39"/>
  <c r="T5" i="39"/>
  <c r="O133" i="39"/>
  <c r="P5" i="41"/>
  <c r="M5" i="39"/>
  <c r="L133" i="40"/>
  <c r="K133" i="40"/>
  <c r="R5" i="41"/>
  <c r="N5" i="40"/>
  <c r="M5" i="40"/>
  <c r="I5" i="41"/>
  <c r="L5" i="40"/>
  <c r="N133" i="40"/>
  <c r="H5" i="41"/>
  <c r="O135" i="41"/>
  <c r="M135" i="41"/>
  <c r="K135" i="41"/>
  <c r="P5" i="42"/>
  <c r="M5" i="41"/>
  <c r="R5" i="42"/>
  <c r="F5" i="41"/>
  <c r="N5" i="41"/>
  <c r="I135" i="41"/>
  <c r="H135" i="41"/>
  <c r="S5" i="42"/>
  <c r="P5" i="43"/>
  <c r="T5" i="43"/>
  <c r="S5" i="43"/>
  <c r="R5" i="43"/>
  <c r="Q5" i="43"/>
  <c r="H135" i="43"/>
  <c r="G135" i="43"/>
  <c r="M5" i="42"/>
  <c r="H5" i="43"/>
  <c r="I135" i="43"/>
  <c r="N5" i="42"/>
  <c r="H135" i="42"/>
  <c r="I5" i="43"/>
  <c r="O135" i="43"/>
  <c r="L135" i="43"/>
  <c r="K135" i="43"/>
  <c r="N52" i="25" l="1"/>
  <c r="N96" i="25"/>
  <c r="K42" i="2"/>
  <c r="I137" i="42"/>
  <c r="G137" i="42"/>
  <c r="H137" i="42"/>
  <c r="K137" i="42" s="1"/>
  <c r="F146" i="42"/>
  <c r="H138" i="42"/>
  <c r="K138" i="42" s="1"/>
  <c r="G138" i="42"/>
  <c r="E146" i="42"/>
  <c r="I137" i="43"/>
  <c r="G137" i="43"/>
  <c r="H137" i="43"/>
  <c r="H142" i="41"/>
  <c r="G142" i="41"/>
  <c r="I142" i="41"/>
  <c r="N12" i="41"/>
  <c r="L12" i="41"/>
  <c r="M12" i="41"/>
  <c r="O144" i="42"/>
  <c r="N144" i="42"/>
  <c r="M144" i="42"/>
  <c r="L144" i="42"/>
  <c r="J6" i="41"/>
  <c r="G16" i="41"/>
  <c r="H6" i="41"/>
  <c r="I6" i="41"/>
  <c r="L6" i="41"/>
  <c r="J7" i="41"/>
  <c r="J8" i="41"/>
  <c r="J9" i="41"/>
  <c r="M6" i="41"/>
  <c r="I8" i="39"/>
  <c r="M8" i="39"/>
  <c r="J8" i="39"/>
  <c r="H8" i="39"/>
  <c r="L8" i="39"/>
  <c r="N137" i="42"/>
  <c r="L137" i="42"/>
  <c r="O137" i="42"/>
  <c r="M137" i="42"/>
  <c r="J146" i="42"/>
  <c r="L9" i="39"/>
  <c r="N9" i="39"/>
  <c r="M9" i="39"/>
  <c r="Q9" i="39"/>
  <c r="P9" i="39"/>
  <c r="R7" i="40"/>
  <c r="Q7" i="40"/>
  <c r="AA19" i="40"/>
  <c r="T7" i="40"/>
  <c r="S7" i="40"/>
  <c r="P7" i="40"/>
  <c r="O143" i="43"/>
  <c r="N143" i="43"/>
  <c r="O136" i="43"/>
  <c r="N136" i="43"/>
  <c r="M136" i="43"/>
  <c r="J146" i="43"/>
  <c r="L136" i="43"/>
  <c r="I145" i="42"/>
  <c r="G145" i="42"/>
  <c r="H145" i="42"/>
  <c r="K145" i="42" s="1"/>
  <c r="I145" i="43"/>
  <c r="H145" i="43"/>
  <c r="G145" i="43"/>
  <c r="F10" i="41"/>
  <c r="F7" i="41"/>
  <c r="H7" i="41"/>
  <c r="I7" i="41"/>
  <c r="E16" i="41"/>
  <c r="F16" i="41" s="1"/>
  <c r="H138" i="43"/>
  <c r="G138" i="43"/>
  <c r="N142" i="41"/>
  <c r="M142" i="41"/>
  <c r="O142" i="41"/>
  <c r="L142" i="41"/>
  <c r="I10" i="41"/>
  <c r="J10" i="41"/>
  <c r="H10" i="41"/>
  <c r="O134" i="40"/>
  <c r="N134" i="40"/>
  <c r="L134" i="40"/>
  <c r="M134" i="40"/>
  <c r="K134" i="40"/>
  <c r="K137" i="40"/>
  <c r="K136" i="40"/>
  <c r="K135" i="40"/>
  <c r="K138" i="40"/>
  <c r="M6" i="39"/>
  <c r="N6" i="39"/>
  <c r="L6" i="39"/>
  <c r="N12" i="39"/>
  <c r="P6" i="39"/>
  <c r="N8" i="39"/>
  <c r="N7" i="39"/>
  <c r="Q6" i="39"/>
  <c r="N11" i="39"/>
  <c r="N145" i="42"/>
  <c r="O145" i="42"/>
  <c r="M145" i="42"/>
  <c r="L145" i="42"/>
  <c r="D146" i="41"/>
  <c r="T11" i="41"/>
  <c r="R11" i="41"/>
  <c r="S11" i="41"/>
  <c r="Q11" i="41"/>
  <c r="P11" i="41"/>
  <c r="S9" i="39"/>
  <c r="R9" i="39"/>
  <c r="G134" i="40"/>
  <c r="I134" i="40"/>
  <c r="H134" i="40"/>
  <c r="I138" i="40"/>
  <c r="I137" i="40"/>
  <c r="I136" i="40"/>
  <c r="I135" i="40"/>
  <c r="P9" i="38"/>
  <c r="T9" i="38"/>
  <c r="S9" i="38"/>
  <c r="R9" i="38"/>
  <c r="Q9" i="38"/>
  <c r="H139" i="43"/>
  <c r="G139" i="43"/>
  <c r="I139" i="43"/>
  <c r="L139" i="43"/>
  <c r="M139" i="43"/>
  <c r="O144" i="43"/>
  <c r="N144" i="43"/>
  <c r="M144" i="43"/>
  <c r="L144" i="43"/>
  <c r="I141" i="42"/>
  <c r="G141" i="42"/>
  <c r="H141" i="42"/>
  <c r="K141" i="42" s="1"/>
  <c r="G136" i="43"/>
  <c r="I136" i="43"/>
  <c r="F146" i="43"/>
  <c r="H136" i="43"/>
  <c r="K136" i="43" s="1"/>
  <c r="I142" i="43"/>
  <c r="I143" i="43"/>
  <c r="I138" i="43"/>
  <c r="H140" i="41"/>
  <c r="G140" i="41"/>
  <c r="F9" i="41"/>
  <c r="I9" i="41"/>
  <c r="H9" i="41"/>
  <c r="H139" i="41"/>
  <c r="G139" i="41"/>
  <c r="F11" i="41"/>
  <c r="E146" i="43"/>
  <c r="O143" i="41"/>
  <c r="N143" i="41"/>
  <c r="M143" i="41"/>
  <c r="L143" i="41"/>
  <c r="H14" i="41"/>
  <c r="I14" i="41"/>
  <c r="J14" i="41"/>
  <c r="M14" i="41"/>
  <c r="L14" i="41"/>
  <c r="S6" i="39"/>
  <c r="R6" i="39"/>
  <c r="D16" i="41"/>
  <c r="S12" i="41"/>
  <c r="R12" i="41"/>
  <c r="T12" i="41"/>
  <c r="Q12" i="41"/>
  <c r="P12" i="41"/>
  <c r="T6" i="40"/>
  <c r="S6" i="40"/>
  <c r="P6" i="40"/>
  <c r="R6" i="40"/>
  <c r="Q6" i="40"/>
  <c r="T12" i="40"/>
  <c r="T11" i="40"/>
  <c r="N141" i="43"/>
  <c r="M141" i="43"/>
  <c r="L141" i="43"/>
  <c r="O141" i="43"/>
  <c r="G144" i="43"/>
  <c r="I144" i="43"/>
  <c r="H144" i="43"/>
  <c r="E146" i="41"/>
  <c r="H136" i="41"/>
  <c r="K136" i="41" s="1"/>
  <c r="G136" i="41"/>
  <c r="F8" i="41"/>
  <c r="H8" i="41"/>
  <c r="I8" i="41"/>
  <c r="F14" i="41"/>
  <c r="F15" i="41"/>
  <c r="O140" i="41"/>
  <c r="N140" i="41"/>
  <c r="L140" i="41"/>
  <c r="M140" i="41"/>
  <c r="N141" i="41"/>
  <c r="M141" i="41"/>
  <c r="O141" i="41"/>
  <c r="L141" i="41"/>
  <c r="L8" i="40"/>
  <c r="N8" i="40"/>
  <c r="Q9" i="41"/>
  <c r="T9" i="41"/>
  <c r="R9" i="41"/>
  <c r="S9" i="41"/>
  <c r="P9" i="41"/>
  <c r="Q13" i="41"/>
  <c r="S13" i="41"/>
  <c r="T13" i="41"/>
  <c r="R13" i="41"/>
  <c r="P13" i="41"/>
  <c r="E129" i="37"/>
  <c r="P9" i="40"/>
  <c r="T9" i="40"/>
  <c r="R9" i="40"/>
  <c r="S9" i="40"/>
  <c r="Q9" i="40"/>
  <c r="R8" i="38"/>
  <c r="P8" i="38"/>
  <c r="S8" i="38"/>
  <c r="Q8" i="38"/>
  <c r="T8" i="38"/>
  <c r="W38" i="35"/>
  <c r="V38" i="35"/>
  <c r="O140" i="43"/>
  <c r="N140" i="43"/>
  <c r="M140" i="43"/>
  <c r="L140" i="43"/>
  <c r="I141" i="43"/>
  <c r="H141" i="43"/>
  <c r="G141" i="43"/>
  <c r="F13" i="41"/>
  <c r="F9" i="40"/>
  <c r="H9" i="40"/>
  <c r="I9" i="40"/>
  <c r="H142" i="43"/>
  <c r="K142" i="43" s="1"/>
  <c r="G142" i="43"/>
  <c r="M11" i="41"/>
  <c r="N11" i="41"/>
  <c r="L11" i="41"/>
  <c r="L144" i="41"/>
  <c r="N144" i="41"/>
  <c r="M144" i="41"/>
  <c r="O144" i="41"/>
  <c r="O138" i="41"/>
  <c r="N138" i="41"/>
  <c r="M138" i="41"/>
  <c r="L138" i="41"/>
  <c r="M10" i="39"/>
  <c r="N10" i="39"/>
  <c r="L10" i="39"/>
  <c r="Q10" i="39"/>
  <c r="P10" i="39"/>
  <c r="L139" i="42"/>
  <c r="O139" i="42"/>
  <c r="N139" i="42"/>
  <c r="M139" i="42"/>
  <c r="M142" i="42"/>
  <c r="O142" i="42"/>
  <c r="L142" i="42"/>
  <c r="N142" i="42"/>
  <c r="S8" i="41"/>
  <c r="T8" i="41"/>
  <c r="Q8" i="41"/>
  <c r="R8" i="41"/>
  <c r="P8" i="41"/>
  <c r="S6" i="41"/>
  <c r="Q6" i="41"/>
  <c r="O16" i="41"/>
  <c r="T6" i="41"/>
  <c r="R6" i="41"/>
  <c r="P6" i="41"/>
  <c r="P8" i="40"/>
  <c r="T8" i="40"/>
  <c r="S8" i="40"/>
  <c r="R8" i="40"/>
  <c r="Q8" i="40"/>
  <c r="F10" i="38"/>
  <c r="G144" i="42"/>
  <c r="I144" i="42"/>
  <c r="H144" i="42"/>
  <c r="K144" i="42" s="1"/>
  <c r="G137" i="41"/>
  <c r="I137" i="41"/>
  <c r="H137" i="41"/>
  <c r="K137" i="41" s="1"/>
  <c r="F146" i="41"/>
  <c r="L137" i="41"/>
  <c r="M137" i="41"/>
  <c r="F12" i="41"/>
  <c r="N10" i="41"/>
  <c r="M10" i="41"/>
  <c r="L10" i="41"/>
  <c r="C146" i="42"/>
  <c r="N136" i="42"/>
  <c r="O136" i="42"/>
  <c r="O145" i="41"/>
  <c r="N145" i="41"/>
  <c r="M145" i="41"/>
  <c r="L145" i="41"/>
  <c r="I13" i="41"/>
  <c r="J13" i="41"/>
  <c r="H13" i="41"/>
  <c r="L13" i="41"/>
  <c r="M13" i="41"/>
  <c r="F6" i="39"/>
  <c r="I6" i="39"/>
  <c r="F12" i="39"/>
  <c r="H6" i="39"/>
  <c r="F10" i="39"/>
  <c r="F7" i="39"/>
  <c r="F11" i="39"/>
  <c r="F8" i="39"/>
  <c r="L6" i="40"/>
  <c r="N6" i="40"/>
  <c r="M6" i="40"/>
  <c r="N7" i="40"/>
  <c r="N9" i="40"/>
  <c r="N11" i="40"/>
  <c r="N12" i="40"/>
  <c r="S10" i="39"/>
  <c r="R10" i="39"/>
  <c r="M138" i="42"/>
  <c r="O138" i="42"/>
  <c r="L138" i="42"/>
  <c r="N138" i="42"/>
  <c r="S7" i="41"/>
  <c r="Q7" i="41"/>
  <c r="T7" i="41"/>
  <c r="R7" i="41"/>
  <c r="P7" i="41"/>
  <c r="T10" i="41"/>
  <c r="R10" i="41"/>
  <c r="S10" i="41"/>
  <c r="Q10" i="41"/>
  <c r="P10" i="41"/>
  <c r="H126" i="37"/>
  <c r="G126" i="37"/>
  <c r="T7" i="38"/>
  <c r="P7" i="38"/>
  <c r="AA19" i="38"/>
  <c r="S7" i="38"/>
  <c r="Q7" i="38"/>
  <c r="R7" i="38"/>
  <c r="C146" i="43"/>
  <c r="N137" i="43"/>
  <c r="M137" i="43"/>
  <c r="O137" i="43"/>
  <c r="L137" i="43"/>
  <c r="G140" i="42"/>
  <c r="H140" i="42"/>
  <c r="K140" i="42" s="1"/>
  <c r="G140" i="43"/>
  <c r="I140" i="43"/>
  <c r="H140" i="43"/>
  <c r="G145" i="41"/>
  <c r="I145" i="41"/>
  <c r="H145" i="41"/>
  <c r="K145" i="41" s="1"/>
  <c r="G143" i="43"/>
  <c r="H143" i="43"/>
  <c r="O139" i="41"/>
  <c r="N139" i="41"/>
  <c r="N9" i="41"/>
  <c r="M9" i="41"/>
  <c r="L9" i="41"/>
  <c r="I12" i="41"/>
  <c r="J12" i="41"/>
  <c r="H12" i="41"/>
  <c r="L10" i="40"/>
  <c r="M10" i="40"/>
  <c r="N10" i="40"/>
  <c r="F9" i="39"/>
  <c r="H9" i="39"/>
  <c r="I9" i="39"/>
  <c r="N141" i="42"/>
  <c r="M141" i="42"/>
  <c r="L141" i="42"/>
  <c r="O141" i="42"/>
  <c r="R14" i="41"/>
  <c r="Q14" i="41"/>
  <c r="T14" i="41"/>
  <c r="S14" i="41"/>
  <c r="P14" i="41"/>
  <c r="T10" i="40"/>
  <c r="S10" i="40"/>
  <c r="Q10" i="40"/>
  <c r="AA20" i="40"/>
  <c r="R10" i="40"/>
  <c r="P10" i="40"/>
  <c r="M125" i="37"/>
  <c r="L125" i="37"/>
  <c r="O125" i="37"/>
  <c r="K125" i="37"/>
  <c r="N125" i="37"/>
  <c r="K126" i="37"/>
  <c r="K127" i="37"/>
  <c r="K128" i="37"/>
  <c r="D146" i="43"/>
  <c r="N145" i="43"/>
  <c r="M145" i="43"/>
  <c r="O145" i="43"/>
  <c r="L145" i="43"/>
  <c r="H142" i="42"/>
  <c r="K142" i="42" s="1"/>
  <c r="G142" i="42"/>
  <c r="N143" i="42"/>
  <c r="O143" i="42"/>
  <c r="C16" i="41"/>
  <c r="C146" i="41"/>
  <c r="N8" i="41"/>
  <c r="M8" i="41"/>
  <c r="L8" i="41"/>
  <c r="K16" i="41"/>
  <c r="O140" i="42"/>
  <c r="N140" i="42"/>
  <c r="J146" i="41"/>
  <c r="L136" i="41"/>
  <c r="O136" i="41"/>
  <c r="N136" i="41"/>
  <c r="M136" i="41"/>
  <c r="I11" i="41"/>
  <c r="J11" i="41"/>
  <c r="H11" i="41"/>
  <c r="J15" i="41"/>
  <c r="I15" i="41"/>
  <c r="H15" i="41"/>
  <c r="M15" i="41"/>
  <c r="L15" i="41"/>
  <c r="Q8" i="39"/>
  <c r="T8" i="39"/>
  <c r="S8" i="39"/>
  <c r="R8" i="39"/>
  <c r="P8" i="39"/>
  <c r="T15" i="41"/>
  <c r="S15" i="41"/>
  <c r="Q15" i="41"/>
  <c r="P15" i="41"/>
  <c r="R15" i="41"/>
  <c r="W32" i="35"/>
  <c r="V32" i="35"/>
  <c r="H125" i="37"/>
  <c r="G125" i="37"/>
  <c r="I125" i="37"/>
  <c r="AL33" i="35"/>
  <c r="AK33" i="35"/>
  <c r="O134" i="38"/>
  <c r="N134" i="38"/>
  <c r="M134" i="38"/>
  <c r="L134" i="38"/>
  <c r="K134" i="38"/>
  <c r="K138" i="38"/>
  <c r="K136" i="38"/>
  <c r="K135" i="38"/>
  <c r="K137" i="38"/>
  <c r="I32" i="35"/>
  <c r="H32" i="35"/>
  <c r="H10" i="35"/>
  <c r="N8" i="35"/>
  <c r="H9" i="35"/>
  <c r="AV8" i="35"/>
  <c r="AT8" i="35"/>
  <c r="AS8" i="35"/>
  <c r="AU8" i="35"/>
  <c r="AR8" i="35"/>
  <c r="AV14" i="35"/>
  <c r="AS18" i="35"/>
  <c r="AR18" i="35"/>
  <c r="AU18" i="35"/>
  <c r="AV18" i="35"/>
  <c r="AT18" i="35"/>
  <c r="N17" i="35"/>
  <c r="J7" i="38"/>
  <c r="I7" i="38"/>
  <c r="H7" i="38"/>
  <c r="L7" i="38"/>
  <c r="M7" i="38"/>
  <c r="H107" i="31"/>
  <c r="F81" i="31"/>
  <c r="J55" i="31"/>
  <c r="F78" i="31"/>
  <c r="F40" i="31"/>
  <c r="H40" i="31"/>
  <c r="H80" i="31"/>
  <c r="J80" i="31"/>
  <c r="F283" i="30"/>
  <c r="L277" i="30"/>
  <c r="N12" i="33"/>
  <c r="N11" i="33"/>
  <c r="N104" i="33"/>
  <c r="F102" i="31"/>
  <c r="N105" i="33"/>
  <c r="F79" i="31"/>
  <c r="N18" i="33"/>
  <c r="J102" i="31"/>
  <c r="F76" i="31"/>
  <c r="F55" i="31"/>
  <c r="J77" i="31"/>
  <c r="H56" i="31"/>
  <c r="L59" i="31"/>
  <c r="L101" i="31"/>
  <c r="L42" i="31"/>
  <c r="L98" i="31"/>
  <c r="L104" i="31"/>
  <c r="L87" i="31"/>
  <c r="F85" i="30"/>
  <c r="J82" i="30"/>
  <c r="H77" i="30"/>
  <c r="H80" i="30"/>
  <c r="F118" i="28"/>
  <c r="F48" i="28"/>
  <c r="J79" i="30"/>
  <c r="F84" i="30"/>
  <c r="L28" i="28"/>
  <c r="J28" i="28"/>
  <c r="E104" i="28"/>
  <c r="D118" i="28"/>
  <c r="D90" i="28"/>
  <c r="C104" i="28"/>
  <c r="D48" i="28"/>
  <c r="K8" i="28"/>
  <c r="M8" i="28"/>
  <c r="L8" i="28"/>
  <c r="J8" i="28"/>
  <c r="I8" i="28"/>
  <c r="M39" i="28"/>
  <c r="M12" i="28"/>
  <c r="M139" i="28"/>
  <c r="M22" i="28"/>
  <c r="M127" i="28"/>
  <c r="M116" i="28"/>
  <c r="M110" i="28"/>
  <c r="M108" i="28"/>
  <c r="M50" i="28"/>
  <c r="M28" i="28"/>
  <c r="M136" i="28"/>
  <c r="L136" i="28"/>
  <c r="K136" i="28"/>
  <c r="J136" i="28"/>
  <c r="I136" i="28"/>
  <c r="M144" i="28"/>
  <c r="L144" i="28"/>
  <c r="K144" i="28"/>
  <c r="J144" i="28"/>
  <c r="I144" i="28"/>
  <c r="J46" i="28"/>
  <c r="I46" i="28"/>
  <c r="M46" i="28"/>
  <c r="L46" i="28"/>
  <c r="K46" i="28"/>
  <c r="M10" i="28"/>
  <c r="I10" i="28"/>
  <c r="K10" i="28"/>
  <c r="J10" i="28"/>
  <c r="L10" i="28"/>
  <c r="K42" i="28"/>
  <c r="M42" i="28"/>
  <c r="J42" i="28"/>
  <c r="I42" i="28"/>
  <c r="L42" i="28"/>
  <c r="L85" i="28"/>
  <c r="K85" i="28"/>
  <c r="J85" i="28"/>
  <c r="I85" i="28"/>
  <c r="M85" i="28"/>
  <c r="L154" i="28"/>
  <c r="K154" i="28"/>
  <c r="J154" i="28"/>
  <c r="I154" i="28"/>
  <c r="M154" i="28"/>
  <c r="K123" i="28"/>
  <c r="J123" i="28"/>
  <c r="I123" i="28"/>
  <c r="M123" i="28"/>
  <c r="L123" i="28"/>
  <c r="J83" i="28"/>
  <c r="I83" i="28"/>
  <c r="M83" i="28"/>
  <c r="L83" i="28"/>
  <c r="K83" i="28"/>
  <c r="J152" i="28"/>
  <c r="I152" i="28"/>
  <c r="H160" i="28"/>
  <c r="M152" i="28"/>
  <c r="L152" i="28"/>
  <c r="K152" i="28"/>
  <c r="I78" i="28"/>
  <c r="M78" i="28"/>
  <c r="L78" i="28"/>
  <c r="K78" i="28"/>
  <c r="J78" i="28"/>
  <c r="I155" i="28"/>
  <c r="M155" i="28"/>
  <c r="K155" i="28"/>
  <c r="J155" i="28"/>
  <c r="L155" i="28"/>
  <c r="H132" i="28"/>
  <c r="M124" i="28"/>
  <c r="L124" i="28"/>
  <c r="J124" i="28"/>
  <c r="I124" i="28"/>
  <c r="K124" i="28"/>
  <c r="M32" i="28"/>
  <c r="L32" i="28"/>
  <c r="K32" i="28"/>
  <c r="J32" i="28"/>
  <c r="I32" i="28"/>
  <c r="C160" i="26"/>
  <c r="L53" i="30"/>
  <c r="N53" i="30"/>
  <c r="L61" i="30"/>
  <c r="L77" i="30"/>
  <c r="C118" i="26"/>
  <c r="C48" i="26"/>
  <c r="C62" i="26"/>
  <c r="K113" i="26"/>
  <c r="J113" i="26"/>
  <c r="I113" i="26"/>
  <c r="J69" i="26"/>
  <c r="I69" i="26"/>
  <c r="K69" i="26"/>
  <c r="K30" i="26"/>
  <c r="J30" i="26"/>
  <c r="I30" i="26"/>
  <c r="K93" i="26"/>
  <c r="I93" i="26"/>
  <c r="J93" i="26"/>
  <c r="J25" i="26"/>
  <c r="K25" i="26"/>
  <c r="I25" i="26"/>
  <c r="K102" i="26"/>
  <c r="J102" i="26"/>
  <c r="I102" i="26"/>
  <c r="K18" i="26"/>
  <c r="J18" i="26"/>
  <c r="I18" i="26"/>
  <c r="I87" i="26"/>
  <c r="K87" i="26"/>
  <c r="J87" i="26"/>
  <c r="K88" i="26"/>
  <c r="J88" i="26"/>
  <c r="I88" i="26"/>
  <c r="J114" i="26"/>
  <c r="I114" i="26"/>
  <c r="K114" i="26"/>
  <c r="K158" i="26"/>
  <c r="I158" i="26"/>
  <c r="J158" i="26"/>
  <c r="I153" i="26"/>
  <c r="K153" i="26"/>
  <c r="J153" i="26"/>
  <c r="H160" i="26"/>
  <c r="E146" i="26"/>
  <c r="J40" i="26"/>
  <c r="I40" i="26"/>
  <c r="K40" i="26"/>
  <c r="H48" i="26"/>
  <c r="E20" i="26"/>
  <c r="I17" i="26"/>
  <c r="J17" i="26"/>
  <c r="J121" i="26"/>
  <c r="I121" i="26"/>
  <c r="J47" i="26"/>
  <c r="I47" i="26"/>
  <c r="E104" i="26"/>
  <c r="E132" i="26"/>
  <c r="J109" i="26"/>
  <c r="I109" i="26"/>
  <c r="K109" i="26"/>
  <c r="K28" i="26"/>
  <c r="I28" i="26"/>
  <c r="J28" i="26"/>
  <c r="D76" i="26"/>
  <c r="L207" i="24"/>
  <c r="N207" i="24"/>
  <c r="J148" i="24"/>
  <c r="L148" i="24"/>
  <c r="J125" i="24"/>
  <c r="L125" i="24"/>
  <c r="J217" i="24"/>
  <c r="J151" i="24"/>
  <c r="L151" i="24"/>
  <c r="J119" i="24"/>
  <c r="J235" i="24"/>
  <c r="L235" i="24"/>
  <c r="L196" i="24"/>
  <c r="L217" i="24"/>
  <c r="L143" i="24"/>
  <c r="F134" i="21"/>
  <c r="H155" i="21"/>
  <c r="E50" i="21"/>
  <c r="D78" i="21"/>
  <c r="C78" i="21"/>
  <c r="R20" i="21"/>
  <c r="Q20" i="21"/>
  <c r="H52" i="19"/>
  <c r="G51" i="19"/>
  <c r="H39" i="19"/>
  <c r="H60" i="19"/>
  <c r="G36" i="21"/>
  <c r="I28" i="21"/>
  <c r="H28" i="21"/>
  <c r="H69" i="21"/>
  <c r="I69" i="21"/>
  <c r="I129" i="21"/>
  <c r="H129" i="21"/>
  <c r="I24" i="21"/>
  <c r="H24" i="21"/>
  <c r="I18" i="21"/>
  <c r="H18" i="21"/>
  <c r="I76" i="21"/>
  <c r="H76" i="21"/>
  <c r="I145" i="21"/>
  <c r="H145" i="21"/>
  <c r="I153" i="21"/>
  <c r="H153" i="21"/>
  <c r="I83" i="21"/>
  <c r="H83" i="21"/>
  <c r="I160" i="21"/>
  <c r="H160" i="21"/>
  <c r="I108" i="21"/>
  <c r="H108" i="21"/>
  <c r="I55" i="21"/>
  <c r="H55" i="21"/>
  <c r="I132" i="21"/>
  <c r="H132" i="21"/>
  <c r="H80" i="21"/>
  <c r="I80" i="21"/>
  <c r="H157" i="21"/>
  <c r="I157" i="21"/>
  <c r="I104" i="21"/>
  <c r="H104" i="21"/>
  <c r="X57" i="19"/>
  <c r="W63" i="19"/>
  <c r="X44" i="19"/>
  <c r="F37" i="19"/>
  <c r="H31" i="19"/>
  <c r="P28" i="19"/>
  <c r="X25" i="19"/>
  <c r="H20" i="19"/>
  <c r="P17" i="19"/>
  <c r="X14" i="19"/>
  <c r="H12" i="19"/>
  <c r="X66" i="19"/>
  <c r="W65" i="19"/>
  <c r="X74" i="19"/>
  <c r="X85" i="19"/>
  <c r="X96" i="19"/>
  <c r="X104" i="19"/>
  <c r="X115" i="19"/>
  <c r="X126" i="19"/>
  <c r="X137" i="19"/>
  <c r="X145" i="19"/>
  <c r="X156" i="19"/>
  <c r="P69" i="19"/>
  <c r="O77" i="19"/>
  <c r="P80" i="19"/>
  <c r="O79" i="19"/>
  <c r="P88" i="19"/>
  <c r="P99" i="19"/>
  <c r="P110" i="19"/>
  <c r="P118" i="19"/>
  <c r="P129" i="19"/>
  <c r="P140" i="19"/>
  <c r="P151" i="19"/>
  <c r="P159" i="19"/>
  <c r="H72" i="19"/>
  <c r="H83" i="19"/>
  <c r="G91" i="19"/>
  <c r="H94" i="19"/>
  <c r="G93" i="19"/>
  <c r="H102" i="19"/>
  <c r="H113" i="19"/>
  <c r="H124" i="19"/>
  <c r="H132" i="19"/>
  <c r="H143" i="19"/>
  <c r="H154" i="19"/>
  <c r="V35" i="19"/>
  <c r="V133" i="19"/>
  <c r="V135" i="19"/>
  <c r="P62" i="19"/>
  <c r="N133" i="19"/>
  <c r="N135" i="19"/>
  <c r="F133" i="19"/>
  <c r="F135" i="19"/>
  <c r="F49" i="19"/>
  <c r="H41" i="19"/>
  <c r="K160" i="18"/>
  <c r="Q96" i="18"/>
  <c r="P104" i="18"/>
  <c r="V64" i="18"/>
  <c r="N64" i="18"/>
  <c r="F134" i="18"/>
  <c r="F36" i="18"/>
  <c r="D22" i="18"/>
  <c r="I10" i="18"/>
  <c r="M36" i="18"/>
  <c r="E118" i="18"/>
  <c r="E106" i="18"/>
  <c r="T92" i="18"/>
  <c r="E76" i="18"/>
  <c r="F8" i="18"/>
  <c r="T104" i="18"/>
  <c r="T76" i="18"/>
  <c r="L104" i="18"/>
  <c r="L76" i="18"/>
  <c r="D146" i="18"/>
  <c r="K36" i="18"/>
  <c r="C34" i="18"/>
  <c r="E8" i="18"/>
  <c r="S106" i="18"/>
  <c r="S78" i="18"/>
  <c r="S34" i="18"/>
  <c r="S50" i="18"/>
  <c r="K148" i="18"/>
  <c r="K120" i="18"/>
  <c r="K92" i="18"/>
  <c r="C132" i="18"/>
  <c r="C104" i="18"/>
  <c r="C146" i="18"/>
  <c r="C134" i="18"/>
  <c r="N48" i="18"/>
  <c r="Q123" i="18"/>
  <c r="C64" i="18"/>
  <c r="Q53" i="18"/>
  <c r="T48" i="18"/>
  <c r="V20" i="18"/>
  <c r="Q156" i="18"/>
  <c r="Q128" i="18"/>
  <c r="Q75" i="18"/>
  <c r="Q153" i="18"/>
  <c r="Q109" i="18"/>
  <c r="Q47" i="18"/>
  <c r="Q125" i="18"/>
  <c r="Q72" i="18"/>
  <c r="Q150" i="18"/>
  <c r="I103" i="18"/>
  <c r="I145" i="18"/>
  <c r="I93" i="18"/>
  <c r="H92" i="18"/>
  <c r="I40" i="18"/>
  <c r="H48" i="18"/>
  <c r="I126" i="18"/>
  <c r="I65" i="18"/>
  <c r="H64" i="18"/>
  <c r="I151" i="18"/>
  <c r="I89" i="18"/>
  <c r="G118" i="18"/>
  <c r="G34" i="18"/>
  <c r="I26" i="18"/>
  <c r="I85" i="18"/>
  <c r="O8" i="18"/>
  <c r="Q9" i="18"/>
  <c r="O134" i="18"/>
  <c r="O36" i="18"/>
  <c r="X96" i="18"/>
  <c r="W104" i="18"/>
  <c r="X42" i="18"/>
  <c r="X10" i="18"/>
  <c r="X43" i="18"/>
  <c r="X85" i="18"/>
  <c r="X155" i="18"/>
  <c r="X31" i="18"/>
  <c r="X81" i="18"/>
  <c r="V40" i="35"/>
  <c r="W40" i="35"/>
  <c r="AL35" i="35"/>
  <c r="AK35" i="35"/>
  <c r="N15" i="35"/>
  <c r="V8" i="35"/>
  <c r="I38" i="35"/>
  <c r="H38" i="35"/>
  <c r="AJ14" i="35"/>
  <c r="AK14" i="35"/>
  <c r="AL14" i="35"/>
  <c r="AB11" i="35"/>
  <c r="H13" i="35"/>
  <c r="AK15" i="35"/>
  <c r="AL15" i="35"/>
  <c r="AJ15" i="35"/>
  <c r="AV12" i="35"/>
  <c r="AT12" i="35"/>
  <c r="AS12" i="35"/>
  <c r="AR12" i="35"/>
  <c r="AU12" i="35"/>
  <c r="AL8" i="35"/>
  <c r="AK8" i="35"/>
  <c r="AJ8" i="35"/>
  <c r="AL10" i="35"/>
  <c r="N10" i="35"/>
  <c r="I6" i="38"/>
  <c r="H6" i="38"/>
  <c r="J6" i="38"/>
  <c r="J12" i="38"/>
  <c r="L6" i="38"/>
  <c r="J11" i="38"/>
  <c r="M6" i="38"/>
  <c r="J8" i="38"/>
  <c r="H8" i="38"/>
  <c r="M8" i="38"/>
  <c r="I8" i="38"/>
  <c r="L8" i="38"/>
  <c r="J106" i="31"/>
  <c r="H77" i="31"/>
  <c r="F54" i="31"/>
  <c r="J76" i="31"/>
  <c r="J39" i="31"/>
  <c r="H82" i="31"/>
  <c r="H282" i="30"/>
  <c r="J282" i="30"/>
  <c r="F277" i="30"/>
  <c r="N20" i="33"/>
  <c r="N19" i="33"/>
  <c r="N106" i="33"/>
  <c r="F100" i="31"/>
  <c r="F60" i="31"/>
  <c r="F104" i="31"/>
  <c r="N13" i="33"/>
  <c r="H65" i="31"/>
  <c r="J65" i="31"/>
  <c r="J54" i="31"/>
  <c r="F103" i="31"/>
  <c r="L37" i="31"/>
  <c r="L108" i="31"/>
  <c r="L64" i="31"/>
  <c r="L102" i="31"/>
  <c r="L105" i="31"/>
  <c r="J239" i="30"/>
  <c r="L239" i="30"/>
  <c r="L39" i="31"/>
  <c r="F83" i="30"/>
  <c r="J84" i="30"/>
  <c r="F104" i="28"/>
  <c r="H79" i="30"/>
  <c r="H82" i="30"/>
  <c r="F34" i="28"/>
  <c r="J64" i="30"/>
  <c r="F86" i="30"/>
  <c r="F146" i="28"/>
  <c r="J81" i="30"/>
  <c r="E118" i="28"/>
  <c r="J110" i="28"/>
  <c r="L110" i="28"/>
  <c r="E90" i="28"/>
  <c r="D104" i="28"/>
  <c r="E48" i="28"/>
  <c r="M99" i="28"/>
  <c r="L99" i="28"/>
  <c r="K99" i="28"/>
  <c r="J99" i="28"/>
  <c r="I99" i="28"/>
  <c r="L13" i="28"/>
  <c r="M13" i="28"/>
  <c r="K13" i="28"/>
  <c r="J13" i="28"/>
  <c r="I13" i="28"/>
  <c r="H20" i="28"/>
  <c r="M53" i="28"/>
  <c r="L53" i="28"/>
  <c r="K53" i="28"/>
  <c r="J53" i="28"/>
  <c r="I53" i="28"/>
  <c r="I15" i="28"/>
  <c r="M15" i="28"/>
  <c r="L15" i="28"/>
  <c r="K15" i="28"/>
  <c r="J15" i="28"/>
  <c r="L47" i="28"/>
  <c r="M47" i="28"/>
  <c r="K47" i="28"/>
  <c r="J47" i="28"/>
  <c r="I47" i="28"/>
  <c r="L94" i="28"/>
  <c r="K94" i="28"/>
  <c r="J94" i="28"/>
  <c r="I94" i="28"/>
  <c r="M94" i="28"/>
  <c r="J54" i="28"/>
  <c r="I54" i="28"/>
  <c r="H62" i="28"/>
  <c r="M54" i="28"/>
  <c r="L54" i="28"/>
  <c r="K54" i="28"/>
  <c r="K131" i="28"/>
  <c r="J131" i="28"/>
  <c r="I131" i="28"/>
  <c r="M131" i="28"/>
  <c r="L131" i="28"/>
  <c r="J92" i="28"/>
  <c r="I92" i="28"/>
  <c r="M92" i="28"/>
  <c r="L92" i="28"/>
  <c r="K92" i="28"/>
  <c r="K9" i="28"/>
  <c r="J9" i="28"/>
  <c r="I9" i="28"/>
  <c r="L9" i="28"/>
  <c r="M9" i="28"/>
  <c r="I86" i="28"/>
  <c r="M86" i="28"/>
  <c r="K86" i="28"/>
  <c r="J86" i="28"/>
  <c r="L86" i="28"/>
  <c r="M64" i="28"/>
  <c r="L64" i="28"/>
  <c r="I64" i="28"/>
  <c r="K64" i="28"/>
  <c r="J64" i="28"/>
  <c r="M141" i="28"/>
  <c r="L141" i="28"/>
  <c r="K141" i="28"/>
  <c r="I141" i="28"/>
  <c r="J141" i="28"/>
  <c r="G34" i="28"/>
  <c r="L76" i="30"/>
  <c r="L79" i="30"/>
  <c r="C90" i="26"/>
  <c r="C20" i="26"/>
  <c r="K108" i="26"/>
  <c r="J108" i="26"/>
  <c r="I108" i="26"/>
  <c r="K32" i="26"/>
  <c r="I32" i="26"/>
  <c r="J32" i="26"/>
  <c r="K101" i="26"/>
  <c r="I101" i="26"/>
  <c r="J101" i="26"/>
  <c r="J33" i="26"/>
  <c r="K33" i="26"/>
  <c r="I33" i="26"/>
  <c r="K111" i="26"/>
  <c r="J111" i="26"/>
  <c r="I111" i="26"/>
  <c r="J27" i="26"/>
  <c r="I27" i="26"/>
  <c r="K27" i="26"/>
  <c r="H34" i="26"/>
  <c r="J96" i="26"/>
  <c r="I96" i="26"/>
  <c r="H104" i="26"/>
  <c r="K96" i="26"/>
  <c r="I97" i="26"/>
  <c r="K97" i="26"/>
  <c r="J97" i="26"/>
  <c r="J117" i="26"/>
  <c r="K117" i="26"/>
  <c r="I117" i="26"/>
  <c r="K116" i="26"/>
  <c r="J116" i="26"/>
  <c r="I116" i="26"/>
  <c r="K120" i="26"/>
  <c r="I120" i="26"/>
  <c r="J120" i="26"/>
  <c r="E76" i="26"/>
  <c r="G34" i="26"/>
  <c r="I26" i="26"/>
  <c r="J26" i="26"/>
  <c r="J103" i="26"/>
  <c r="I103" i="26"/>
  <c r="G62" i="26"/>
  <c r="G90" i="26"/>
  <c r="J82" i="26"/>
  <c r="I82" i="26"/>
  <c r="E48" i="26"/>
  <c r="K24" i="26"/>
  <c r="I24" i="26"/>
  <c r="J24" i="26"/>
  <c r="F132" i="26"/>
  <c r="F118" i="26"/>
  <c r="F34" i="26"/>
  <c r="J195" i="24"/>
  <c r="J145" i="24"/>
  <c r="L145" i="24"/>
  <c r="J122" i="24"/>
  <c r="L122" i="24"/>
  <c r="L216" i="24"/>
  <c r="L150" i="24"/>
  <c r="J236" i="24"/>
  <c r="J194" i="24"/>
  <c r="F36" i="21"/>
  <c r="H29" i="21"/>
  <c r="F106" i="21"/>
  <c r="F78" i="21"/>
  <c r="E106" i="21"/>
  <c r="E64" i="21"/>
  <c r="Q18" i="21"/>
  <c r="D120" i="21"/>
  <c r="D92" i="21"/>
  <c r="C64" i="21"/>
  <c r="N22" i="21"/>
  <c r="C92" i="21"/>
  <c r="L22" i="21"/>
  <c r="P48" i="19"/>
  <c r="H34" i="19"/>
  <c r="P59" i="19"/>
  <c r="I58" i="21"/>
  <c r="H58" i="21"/>
  <c r="I138" i="21"/>
  <c r="H138" i="21"/>
  <c r="I25" i="21"/>
  <c r="H25" i="21"/>
  <c r="I75" i="21"/>
  <c r="H75" i="21"/>
  <c r="I30" i="21"/>
  <c r="H30" i="21"/>
  <c r="I85" i="21"/>
  <c r="H85" i="21"/>
  <c r="I154" i="21"/>
  <c r="H154" i="21"/>
  <c r="G162" i="21"/>
  <c r="I161" i="21"/>
  <c r="H161" i="21"/>
  <c r="I91" i="21"/>
  <c r="H91" i="21"/>
  <c r="I39" i="21"/>
  <c r="H39" i="21"/>
  <c r="I116" i="21"/>
  <c r="H116" i="21"/>
  <c r="I63" i="21"/>
  <c r="H63" i="21"/>
  <c r="I141" i="21"/>
  <c r="H141" i="21"/>
  <c r="H88" i="21"/>
  <c r="I88" i="21"/>
  <c r="I35" i="21"/>
  <c r="H35" i="21"/>
  <c r="I113" i="21"/>
  <c r="H113" i="21"/>
  <c r="P56" i="19"/>
  <c r="O63" i="19"/>
  <c r="P43" i="19"/>
  <c r="O49" i="19"/>
  <c r="X30" i="19"/>
  <c r="H28" i="19"/>
  <c r="P25" i="19"/>
  <c r="X19" i="19"/>
  <c r="H17" i="19"/>
  <c r="P14" i="19"/>
  <c r="X11" i="19"/>
  <c r="X67" i="19"/>
  <c r="X75" i="19"/>
  <c r="X86" i="19"/>
  <c r="X97" i="19"/>
  <c r="W105" i="19"/>
  <c r="X108" i="19"/>
  <c r="W107" i="19"/>
  <c r="X116" i="19"/>
  <c r="X127" i="19"/>
  <c r="X138" i="19"/>
  <c r="X146" i="19"/>
  <c r="X157" i="19"/>
  <c r="P70" i="19"/>
  <c r="P81" i="19"/>
  <c r="P89" i="19"/>
  <c r="P100" i="19"/>
  <c r="P111" i="19"/>
  <c r="O119" i="19"/>
  <c r="P122" i="19"/>
  <c r="O121" i="19"/>
  <c r="P130" i="19"/>
  <c r="P141" i="19"/>
  <c r="P152" i="19"/>
  <c r="P160" i="19"/>
  <c r="H73" i="19"/>
  <c r="H84" i="19"/>
  <c r="H95" i="19"/>
  <c r="H103" i="19"/>
  <c r="H114" i="19"/>
  <c r="H125" i="19"/>
  <c r="G133" i="19"/>
  <c r="H136" i="19"/>
  <c r="G135" i="19"/>
  <c r="H144" i="19"/>
  <c r="H155" i="19"/>
  <c r="N35" i="19"/>
  <c r="V23" i="19"/>
  <c r="V21" i="19"/>
  <c r="V65" i="19"/>
  <c r="N65" i="19"/>
  <c r="F65" i="19"/>
  <c r="X39" i="19"/>
  <c r="Q149" i="18"/>
  <c r="P148" i="18"/>
  <c r="L90" i="18"/>
  <c r="V134" i="18"/>
  <c r="V36" i="18"/>
  <c r="N134" i="18"/>
  <c r="N36" i="18"/>
  <c r="F90" i="18"/>
  <c r="F106" i="18"/>
  <c r="Q157" i="18"/>
  <c r="K64" i="18"/>
  <c r="I53" i="18"/>
  <c r="L48" i="18"/>
  <c r="Q18" i="18"/>
  <c r="T20" i="18"/>
  <c r="U36" i="18"/>
  <c r="M118" i="18"/>
  <c r="M106" i="18"/>
  <c r="E134" i="18"/>
  <c r="E62" i="18"/>
  <c r="E78" i="18"/>
  <c r="E34" i="18"/>
  <c r="E22" i="18"/>
  <c r="T118" i="18"/>
  <c r="D92" i="18"/>
  <c r="I80" i="18"/>
  <c r="T146" i="18"/>
  <c r="L146" i="18"/>
  <c r="T106" i="18"/>
  <c r="Q68" i="18"/>
  <c r="P76" i="18"/>
  <c r="R33" i="18"/>
  <c r="Q33" i="18"/>
  <c r="R12" i="18"/>
  <c r="Q12" i="18"/>
  <c r="P20" i="18"/>
  <c r="P8" i="18"/>
  <c r="R125" i="18" s="1"/>
  <c r="S148" i="18"/>
  <c r="S120" i="18"/>
  <c r="S92" i="18"/>
  <c r="K132" i="18"/>
  <c r="K104" i="18"/>
  <c r="K76" i="18"/>
  <c r="V146" i="18"/>
  <c r="I86" i="18"/>
  <c r="S62" i="18"/>
  <c r="U48" i="18"/>
  <c r="I61" i="18"/>
  <c r="N50" i="18"/>
  <c r="D48" i="18"/>
  <c r="I27" i="18"/>
  <c r="H34" i="18"/>
  <c r="N20" i="18"/>
  <c r="S8" i="18"/>
  <c r="I114" i="18"/>
  <c r="M76" i="18"/>
  <c r="M64" i="18"/>
  <c r="R95" i="18"/>
  <c r="Q95" i="18"/>
  <c r="R137" i="18"/>
  <c r="Q137" i="18"/>
  <c r="R84" i="18"/>
  <c r="Q84" i="18"/>
  <c r="R31" i="18"/>
  <c r="Q31" i="18"/>
  <c r="R117" i="18"/>
  <c r="Q117" i="18"/>
  <c r="Q56" i="18"/>
  <c r="R56" i="18"/>
  <c r="Q142" i="18"/>
  <c r="R142" i="18"/>
  <c r="R81" i="18"/>
  <c r="Q81" i="18"/>
  <c r="R158" i="18"/>
  <c r="Q158" i="18"/>
  <c r="I112" i="18"/>
  <c r="I154" i="18"/>
  <c r="I101" i="18"/>
  <c r="I57" i="18"/>
  <c r="I135" i="18"/>
  <c r="H134" i="18"/>
  <c r="I73" i="18"/>
  <c r="I159" i="18"/>
  <c r="I98" i="18"/>
  <c r="I111" i="18"/>
  <c r="Q17" i="18"/>
  <c r="Q16" i="18"/>
  <c r="O146" i="18"/>
  <c r="O90" i="18"/>
  <c r="O106" i="18"/>
  <c r="X14" i="18"/>
  <c r="X59" i="18"/>
  <c r="X18" i="18"/>
  <c r="X60" i="18"/>
  <c r="X113" i="18"/>
  <c r="X94" i="18"/>
  <c r="X40" i="18"/>
  <c r="W48" i="18"/>
  <c r="X89" i="18"/>
  <c r="AK31" i="35"/>
  <c r="AL31" i="35"/>
  <c r="W37" i="35"/>
  <c r="V37" i="35"/>
  <c r="AK37" i="35"/>
  <c r="AL37" i="35"/>
  <c r="H11" i="35"/>
  <c r="V39" i="35"/>
  <c r="W39" i="35"/>
  <c r="V11" i="35"/>
  <c r="H124" i="37"/>
  <c r="G124" i="37"/>
  <c r="M124" i="37"/>
  <c r="L124" i="37"/>
  <c r="V18" i="35"/>
  <c r="V12" i="35"/>
  <c r="I39" i="35"/>
  <c r="H39" i="35"/>
  <c r="AB15" i="35"/>
  <c r="H17" i="35"/>
  <c r="V10" i="35"/>
  <c r="AB14" i="35"/>
  <c r="AV16" i="35"/>
  <c r="AU16" i="35"/>
  <c r="AT16" i="35"/>
  <c r="AS16" i="35"/>
  <c r="AR16" i="35"/>
  <c r="AL12" i="35"/>
  <c r="AK12" i="35"/>
  <c r="AJ12" i="35"/>
  <c r="N14" i="35"/>
  <c r="F64" i="31"/>
  <c r="J53" i="31"/>
  <c r="H63" i="31"/>
  <c r="J63" i="31"/>
  <c r="F38" i="31"/>
  <c r="H38" i="31"/>
  <c r="H84" i="31"/>
  <c r="J84" i="31"/>
  <c r="L281" i="30"/>
  <c r="N99" i="33"/>
  <c r="N16" i="33"/>
  <c r="N108" i="33"/>
  <c r="F97" i="31"/>
  <c r="F106" i="31"/>
  <c r="H106" i="31"/>
  <c r="H99" i="31"/>
  <c r="J99" i="31"/>
  <c r="J98" i="31"/>
  <c r="F53" i="31"/>
  <c r="H102" i="31"/>
  <c r="F65" i="31"/>
  <c r="H54" i="31"/>
  <c r="L53" i="31"/>
  <c r="L109" i="31"/>
  <c r="L84" i="31"/>
  <c r="L103" i="31"/>
  <c r="L75" i="31"/>
  <c r="L43" i="31"/>
  <c r="F81" i="30"/>
  <c r="J86" i="30"/>
  <c r="J60" i="30"/>
  <c r="H81" i="30"/>
  <c r="H84" i="30"/>
  <c r="J77" i="30"/>
  <c r="F132" i="28"/>
  <c r="J63" i="30"/>
  <c r="J65" i="30"/>
  <c r="L127" i="28"/>
  <c r="J127" i="28"/>
  <c r="L22" i="28"/>
  <c r="J22" i="28"/>
  <c r="D76" i="28"/>
  <c r="C34" i="28"/>
  <c r="C90" i="28"/>
  <c r="C76" i="28"/>
  <c r="M87" i="28"/>
  <c r="L87" i="28"/>
  <c r="K87" i="28"/>
  <c r="J87" i="28"/>
  <c r="I87" i="28"/>
  <c r="M18" i="28"/>
  <c r="L18" i="28"/>
  <c r="K18" i="28"/>
  <c r="J18" i="28"/>
  <c r="I18" i="28"/>
  <c r="I40" i="28"/>
  <c r="L40" i="28"/>
  <c r="K40" i="28"/>
  <c r="J40" i="28"/>
  <c r="H48" i="28"/>
  <c r="M40" i="28"/>
  <c r="I14" i="28"/>
  <c r="K14" i="28"/>
  <c r="J14" i="28"/>
  <c r="M14" i="28"/>
  <c r="L14" i="28"/>
  <c r="M73" i="28"/>
  <c r="L73" i="28"/>
  <c r="K73" i="28"/>
  <c r="J73" i="28"/>
  <c r="I73" i="28"/>
  <c r="M82" i="28"/>
  <c r="L82" i="28"/>
  <c r="K82" i="28"/>
  <c r="J82" i="28"/>
  <c r="I82" i="28"/>
  <c r="H90" i="28"/>
  <c r="M61" i="28"/>
  <c r="L61" i="28"/>
  <c r="K61" i="28"/>
  <c r="J61" i="28"/>
  <c r="I61" i="28"/>
  <c r="L102" i="28"/>
  <c r="K102" i="28"/>
  <c r="J102" i="28"/>
  <c r="I102" i="28"/>
  <c r="M102" i="28"/>
  <c r="K71" i="28"/>
  <c r="J71" i="28"/>
  <c r="I71" i="28"/>
  <c r="M71" i="28"/>
  <c r="L71" i="28"/>
  <c r="K140" i="28"/>
  <c r="J140" i="28"/>
  <c r="I140" i="28"/>
  <c r="M140" i="28"/>
  <c r="L140" i="28"/>
  <c r="J100" i="28"/>
  <c r="I100" i="28"/>
  <c r="M100" i="28"/>
  <c r="L100" i="28"/>
  <c r="K100" i="28"/>
  <c r="M17" i="28"/>
  <c r="L17" i="28"/>
  <c r="K17" i="28"/>
  <c r="J17" i="28"/>
  <c r="I17" i="28"/>
  <c r="I95" i="28"/>
  <c r="M95" i="28"/>
  <c r="J95" i="28"/>
  <c r="L95" i="28"/>
  <c r="K95" i="28"/>
  <c r="M72" i="28"/>
  <c r="L72" i="28"/>
  <c r="K72" i="28"/>
  <c r="J72" i="28"/>
  <c r="I72" i="28"/>
  <c r="M150" i="28"/>
  <c r="L150" i="28"/>
  <c r="K150" i="28"/>
  <c r="J150" i="28"/>
  <c r="I150" i="28"/>
  <c r="G160" i="28"/>
  <c r="G132" i="28"/>
  <c r="M156" i="28"/>
  <c r="L156" i="28"/>
  <c r="K156" i="28"/>
  <c r="J156" i="28"/>
  <c r="I156" i="28"/>
  <c r="C132" i="26"/>
  <c r="L78" i="30"/>
  <c r="L81" i="30"/>
  <c r="J100" i="26"/>
  <c r="I100" i="26"/>
  <c r="K41" i="26"/>
  <c r="I41" i="26"/>
  <c r="J41" i="26"/>
  <c r="H118" i="26"/>
  <c r="K110" i="26"/>
  <c r="I110" i="26"/>
  <c r="J110" i="26"/>
  <c r="K42" i="26"/>
  <c r="J42" i="26"/>
  <c r="I42" i="26"/>
  <c r="K112" i="26"/>
  <c r="J112" i="26"/>
  <c r="I112" i="26"/>
  <c r="J36" i="26"/>
  <c r="I36" i="26"/>
  <c r="K36" i="26"/>
  <c r="K129" i="26"/>
  <c r="J129" i="26"/>
  <c r="I129" i="26"/>
  <c r="I106" i="26"/>
  <c r="K106" i="26"/>
  <c r="J106" i="26"/>
  <c r="I136" i="26"/>
  <c r="K136" i="26"/>
  <c r="J136" i="26"/>
  <c r="K125" i="26"/>
  <c r="I125" i="26"/>
  <c r="J125" i="26"/>
  <c r="K128" i="26"/>
  <c r="J128" i="26"/>
  <c r="I128" i="26"/>
  <c r="G48" i="26"/>
  <c r="J123" i="26"/>
  <c r="I123" i="26"/>
  <c r="J126" i="26"/>
  <c r="I126" i="26"/>
  <c r="G146" i="26"/>
  <c r="K72" i="26"/>
  <c r="J72" i="26"/>
  <c r="I72" i="26"/>
  <c r="K38" i="26"/>
  <c r="J38" i="26"/>
  <c r="I38" i="26"/>
  <c r="E62" i="26"/>
  <c r="E160" i="26"/>
  <c r="D118" i="26"/>
  <c r="D132" i="26"/>
  <c r="L144" i="24"/>
  <c r="L147" i="24"/>
  <c r="J229" i="24"/>
  <c r="L229" i="24"/>
  <c r="J237" i="24"/>
  <c r="L237" i="24"/>
  <c r="J216" i="24"/>
  <c r="L211" i="24"/>
  <c r="L219" i="24"/>
  <c r="E36" i="21"/>
  <c r="Q10" i="21"/>
  <c r="R10" i="21"/>
  <c r="R18" i="21"/>
  <c r="R13" i="21"/>
  <c r="R21" i="21"/>
  <c r="R17" i="21"/>
  <c r="E120" i="21"/>
  <c r="D148" i="21"/>
  <c r="F50" i="21"/>
  <c r="R19" i="21"/>
  <c r="Q19" i="21"/>
  <c r="D22" i="21"/>
  <c r="C148" i="21"/>
  <c r="R12" i="21"/>
  <c r="Q12" i="21"/>
  <c r="H47" i="19"/>
  <c r="I146" i="21"/>
  <c r="H146" i="21"/>
  <c r="I12" i="21"/>
  <c r="H12" i="21"/>
  <c r="H32" i="21"/>
  <c r="I32" i="21"/>
  <c r="I112" i="21"/>
  <c r="H112" i="21"/>
  <c r="G120" i="21"/>
  <c r="H43" i="21"/>
  <c r="I43" i="21"/>
  <c r="I94" i="21"/>
  <c r="H94" i="21"/>
  <c r="I101" i="21"/>
  <c r="H101" i="21"/>
  <c r="I31" i="21"/>
  <c r="H31" i="21"/>
  <c r="I100" i="21"/>
  <c r="H100" i="21"/>
  <c r="I47" i="21"/>
  <c r="H47" i="21"/>
  <c r="I125" i="21"/>
  <c r="H125" i="21"/>
  <c r="I72" i="21"/>
  <c r="H72" i="21"/>
  <c r="I150" i="21"/>
  <c r="H150" i="21"/>
  <c r="H97" i="21"/>
  <c r="I97" i="21"/>
  <c r="I44" i="21"/>
  <c r="H44" i="21"/>
  <c r="I122" i="21"/>
  <c r="H122" i="21"/>
  <c r="H55" i="19"/>
  <c r="G63" i="19"/>
  <c r="H42" i="19"/>
  <c r="G49" i="19"/>
  <c r="X58" i="19"/>
  <c r="H33" i="19"/>
  <c r="P30" i="19"/>
  <c r="W35" i="19"/>
  <c r="X27" i="19"/>
  <c r="H25" i="19"/>
  <c r="P19" i="19"/>
  <c r="X16" i="19"/>
  <c r="H14" i="19"/>
  <c r="P11" i="19"/>
  <c r="X68" i="19"/>
  <c r="X76" i="19"/>
  <c r="X87" i="19"/>
  <c r="X98" i="19"/>
  <c r="X109" i="19"/>
  <c r="X117" i="19"/>
  <c r="X128" i="19"/>
  <c r="X139" i="19"/>
  <c r="W147" i="19"/>
  <c r="X150" i="19"/>
  <c r="W149" i="19"/>
  <c r="X158" i="19"/>
  <c r="P71" i="19"/>
  <c r="P82" i="19"/>
  <c r="P90" i="19"/>
  <c r="P101" i="19"/>
  <c r="P112" i="19"/>
  <c r="P123" i="19"/>
  <c r="P131" i="19"/>
  <c r="P142" i="19"/>
  <c r="P153" i="19"/>
  <c r="O161" i="19"/>
  <c r="H66" i="19"/>
  <c r="G65" i="19"/>
  <c r="H74" i="19"/>
  <c r="H85" i="19"/>
  <c r="H96" i="19"/>
  <c r="H104" i="19"/>
  <c r="H115" i="19"/>
  <c r="H126" i="19"/>
  <c r="H137" i="19"/>
  <c r="H145" i="19"/>
  <c r="H156" i="19"/>
  <c r="F35" i="19"/>
  <c r="N23" i="19"/>
  <c r="N21" i="19"/>
  <c r="V9" i="19"/>
  <c r="V105" i="19"/>
  <c r="V107" i="19"/>
  <c r="N105" i="19"/>
  <c r="N107" i="19"/>
  <c r="F105" i="19"/>
  <c r="F107" i="19"/>
  <c r="V51" i="19"/>
  <c r="X52" i="19"/>
  <c r="N37" i="19"/>
  <c r="P38" i="19"/>
  <c r="V92" i="18"/>
  <c r="R69" i="18"/>
  <c r="Q69" i="18"/>
  <c r="I43" i="18"/>
  <c r="V118" i="18"/>
  <c r="V90" i="18"/>
  <c r="V106" i="18"/>
  <c r="N118" i="18"/>
  <c r="N90" i="18"/>
  <c r="N106" i="18"/>
  <c r="F118" i="18"/>
  <c r="F160" i="18"/>
  <c r="F62" i="18"/>
  <c r="F78" i="18"/>
  <c r="Q61" i="18"/>
  <c r="R61" i="18"/>
  <c r="V50" i="18"/>
  <c r="Q27" i="18"/>
  <c r="R27" i="18"/>
  <c r="P34" i="18"/>
  <c r="I18" i="18"/>
  <c r="L20" i="18"/>
  <c r="U118" i="18"/>
  <c r="U106" i="18"/>
  <c r="M134" i="18"/>
  <c r="M62" i="18"/>
  <c r="M78" i="18"/>
  <c r="M34" i="18"/>
  <c r="M22" i="18"/>
  <c r="E132" i="18"/>
  <c r="E148" i="18"/>
  <c r="E120" i="18"/>
  <c r="R88" i="18"/>
  <c r="Q88" i="18"/>
  <c r="R54" i="18"/>
  <c r="Q54" i="18"/>
  <c r="P62" i="18"/>
  <c r="R102" i="18"/>
  <c r="Q102" i="18"/>
  <c r="I42" i="18"/>
  <c r="I12" i="18"/>
  <c r="H20" i="18"/>
  <c r="H8" i="18"/>
  <c r="S132" i="18"/>
  <c r="S104" i="18"/>
  <c r="S76" i="18"/>
  <c r="K146" i="18"/>
  <c r="K118" i="18"/>
  <c r="T64" i="18"/>
  <c r="C62" i="18"/>
  <c r="E48" i="18"/>
  <c r="R70" i="18"/>
  <c r="Q70" i="18"/>
  <c r="F20" i="18"/>
  <c r="K8" i="18"/>
  <c r="F146" i="18"/>
  <c r="L92" i="18"/>
  <c r="R80" i="18"/>
  <c r="Q80" i="18"/>
  <c r="R103" i="18"/>
  <c r="Q103" i="18"/>
  <c r="R145" i="18"/>
  <c r="Q145" i="18"/>
  <c r="R93" i="18"/>
  <c r="Q93" i="18"/>
  <c r="P92" i="18"/>
  <c r="R40" i="18"/>
  <c r="Q40" i="18"/>
  <c r="P48" i="18"/>
  <c r="R126" i="18"/>
  <c r="Q126" i="18"/>
  <c r="Q65" i="18"/>
  <c r="P64" i="18"/>
  <c r="R65" i="18"/>
  <c r="Q151" i="18"/>
  <c r="R151" i="18"/>
  <c r="R89" i="18"/>
  <c r="Q89" i="18"/>
  <c r="I113" i="18"/>
  <c r="I121" i="18"/>
  <c r="H120" i="18"/>
  <c r="J32" i="18"/>
  <c r="I32" i="18"/>
  <c r="I110" i="18"/>
  <c r="H118" i="18"/>
  <c r="I66" i="18"/>
  <c r="J143" i="18"/>
  <c r="I143" i="18"/>
  <c r="I82" i="18"/>
  <c r="H90" i="18"/>
  <c r="I29" i="18"/>
  <c r="H106" i="18"/>
  <c r="I107" i="18"/>
  <c r="G20" i="18"/>
  <c r="O22" i="18"/>
  <c r="O20" i="18"/>
  <c r="Q42" i="18"/>
  <c r="O160" i="18"/>
  <c r="O62" i="18"/>
  <c r="Q140" i="18"/>
  <c r="X23" i="18"/>
  <c r="W22" i="18"/>
  <c r="X13" i="18"/>
  <c r="X11" i="18"/>
  <c r="X53" i="18"/>
  <c r="X110" i="18"/>
  <c r="W118" i="18"/>
  <c r="X130" i="18"/>
  <c r="X102" i="18"/>
  <c r="X117" i="18"/>
  <c r="X158" i="18"/>
  <c r="H36" i="35"/>
  <c r="I36" i="35"/>
  <c r="AL34" i="35"/>
  <c r="AK34" i="35"/>
  <c r="AR14" i="35"/>
  <c r="AS14" i="35"/>
  <c r="J7" i="40"/>
  <c r="I7" i="40"/>
  <c r="H7" i="40"/>
  <c r="L7" i="40"/>
  <c r="M7" i="40"/>
  <c r="AK11" i="35"/>
  <c r="AL11" i="35"/>
  <c r="AJ11" i="35"/>
  <c r="V16" i="35"/>
  <c r="I33" i="35"/>
  <c r="H33" i="35"/>
  <c r="AB13" i="35"/>
  <c r="AB8" i="35"/>
  <c r="H18" i="35"/>
  <c r="AL16" i="35"/>
  <c r="AK16" i="35"/>
  <c r="AJ16" i="35"/>
  <c r="N18" i="35"/>
  <c r="F61" i="31"/>
  <c r="J101" i="31"/>
  <c r="H100" i="31"/>
  <c r="J100" i="31"/>
  <c r="F36" i="31"/>
  <c r="H36" i="31"/>
  <c r="H86" i="31"/>
  <c r="F281" i="30"/>
  <c r="N15" i="33"/>
  <c r="N9" i="33"/>
  <c r="J85" i="31"/>
  <c r="H57" i="31"/>
  <c r="F108" i="31"/>
  <c r="F83" i="31"/>
  <c r="J61" i="31"/>
  <c r="H101" i="31"/>
  <c r="H64" i="31"/>
  <c r="J64" i="31"/>
  <c r="L55" i="31"/>
  <c r="L32" i="31"/>
  <c r="L54" i="31"/>
  <c r="L77" i="31"/>
  <c r="F236" i="30"/>
  <c r="H236" i="30"/>
  <c r="F79" i="30"/>
  <c r="J58" i="30"/>
  <c r="J59" i="30"/>
  <c r="H83" i="30"/>
  <c r="J83" i="30"/>
  <c r="H86" i="30"/>
  <c r="F90" i="28"/>
  <c r="F20" i="28"/>
  <c r="J62" i="30"/>
  <c r="F57" i="30"/>
  <c r="F160" i="28"/>
  <c r="C160" i="28"/>
  <c r="D20" i="28"/>
  <c r="L108" i="28"/>
  <c r="J108" i="28"/>
  <c r="C132" i="28"/>
  <c r="E34" i="28"/>
  <c r="M55" i="28"/>
  <c r="L55" i="28"/>
  <c r="K55" i="28"/>
  <c r="J55" i="28"/>
  <c r="I55" i="28"/>
  <c r="L24" i="28"/>
  <c r="K24" i="28"/>
  <c r="J24" i="28"/>
  <c r="I24" i="28"/>
  <c r="M24" i="28"/>
  <c r="J45" i="28"/>
  <c r="L45" i="28"/>
  <c r="K45" i="28"/>
  <c r="I45" i="28"/>
  <c r="M45" i="28"/>
  <c r="J19" i="28"/>
  <c r="K19" i="28"/>
  <c r="I19" i="28"/>
  <c r="L19" i="28"/>
  <c r="M19" i="28"/>
  <c r="M84" i="28"/>
  <c r="L84" i="28"/>
  <c r="K84" i="28"/>
  <c r="J84" i="28"/>
  <c r="I84" i="28"/>
  <c r="M93" i="28"/>
  <c r="L93" i="28"/>
  <c r="K93" i="28"/>
  <c r="I93" i="28"/>
  <c r="J93" i="28"/>
  <c r="M101" i="28"/>
  <c r="L101" i="28"/>
  <c r="K101" i="28"/>
  <c r="J101" i="28"/>
  <c r="I101" i="28"/>
  <c r="L111" i="28"/>
  <c r="K111" i="28"/>
  <c r="J111" i="28"/>
  <c r="I111" i="28"/>
  <c r="M111" i="28"/>
  <c r="H118" i="28"/>
  <c r="K80" i="28"/>
  <c r="J80" i="28"/>
  <c r="I80" i="28"/>
  <c r="M80" i="28"/>
  <c r="L80" i="28"/>
  <c r="K149" i="28"/>
  <c r="J149" i="28"/>
  <c r="I149" i="28"/>
  <c r="M149" i="28"/>
  <c r="L149" i="28"/>
  <c r="J109" i="28"/>
  <c r="I109" i="28"/>
  <c r="M109" i="28"/>
  <c r="L109" i="28"/>
  <c r="K109" i="28"/>
  <c r="H34" i="28"/>
  <c r="I26" i="28"/>
  <c r="M26" i="28"/>
  <c r="L26" i="28"/>
  <c r="K26" i="28"/>
  <c r="J26" i="28"/>
  <c r="I103" i="28"/>
  <c r="M103" i="28"/>
  <c r="L103" i="28"/>
  <c r="K103" i="28"/>
  <c r="J103" i="28"/>
  <c r="M81" i="28"/>
  <c r="L81" i="28"/>
  <c r="K81" i="28"/>
  <c r="J81" i="28"/>
  <c r="I81" i="28"/>
  <c r="M158" i="28"/>
  <c r="L158" i="28"/>
  <c r="K158" i="28"/>
  <c r="J158" i="28"/>
  <c r="I158" i="28"/>
  <c r="K139" i="28"/>
  <c r="I139" i="28"/>
  <c r="M148" i="28"/>
  <c r="L148" i="28"/>
  <c r="K148" i="28"/>
  <c r="J148" i="28"/>
  <c r="I148" i="28"/>
  <c r="J11" i="28"/>
  <c r="M11" i="28"/>
  <c r="L11" i="28"/>
  <c r="K11" i="28"/>
  <c r="I11" i="28"/>
  <c r="L54" i="30"/>
  <c r="L64" i="30"/>
  <c r="L80" i="30"/>
  <c r="L83" i="30"/>
  <c r="C104" i="26"/>
  <c r="C34" i="26"/>
  <c r="K95" i="26"/>
  <c r="J95" i="26"/>
  <c r="I95" i="26"/>
  <c r="K50" i="26"/>
  <c r="I50" i="26"/>
  <c r="J50" i="26"/>
  <c r="I127" i="26"/>
  <c r="J127" i="26"/>
  <c r="K127" i="26"/>
  <c r="K51" i="26"/>
  <c r="J51" i="26"/>
  <c r="I51" i="26"/>
  <c r="K130" i="26"/>
  <c r="J130" i="26"/>
  <c r="I130" i="26"/>
  <c r="I44" i="26"/>
  <c r="K44" i="26"/>
  <c r="J44" i="26"/>
  <c r="K37" i="26"/>
  <c r="J37" i="26"/>
  <c r="I37" i="26"/>
  <c r="K122" i="26"/>
  <c r="J122" i="26"/>
  <c r="I122" i="26"/>
  <c r="J149" i="26"/>
  <c r="I149" i="26"/>
  <c r="K149" i="26"/>
  <c r="K134" i="26"/>
  <c r="J134" i="26"/>
  <c r="I134" i="26"/>
  <c r="K137" i="26"/>
  <c r="J137" i="26"/>
  <c r="I137" i="26"/>
  <c r="G118" i="26"/>
  <c r="E34" i="26"/>
  <c r="J46" i="26"/>
  <c r="I46" i="26"/>
  <c r="I135" i="26"/>
  <c r="J135" i="26"/>
  <c r="J155" i="26"/>
  <c r="I155" i="26"/>
  <c r="E90" i="26"/>
  <c r="J60" i="26"/>
  <c r="I60" i="26"/>
  <c r="K60" i="26"/>
  <c r="D104" i="26"/>
  <c r="J191" i="24"/>
  <c r="L191" i="24"/>
  <c r="L141" i="24"/>
  <c r="N141" i="24"/>
  <c r="J131" i="24"/>
  <c r="L131" i="24"/>
  <c r="J144" i="24"/>
  <c r="J121" i="24"/>
  <c r="J215" i="24"/>
  <c r="J212" i="24"/>
  <c r="Q13" i="21"/>
  <c r="F148" i="21"/>
  <c r="E148" i="21"/>
  <c r="D162" i="21"/>
  <c r="C120" i="21"/>
  <c r="C162" i="21"/>
  <c r="P58" i="19"/>
  <c r="X45" i="19"/>
  <c r="I16" i="21"/>
  <c r="H16" i="21"/>
  <c r="H60" i="21"/>
  <c r="I60" i="21"/>
  <c r="H52" i="21"/>
  <c r="I52" i="21"/>
  <c r="I67" i="21"/>
  <c r="H67" i="21"/>
  <c r="I102" i="21"/>
  <c r="H102" i="21"/>
  <c r="I110" i="21"/>
  <c r="H110" i="21"/>
  <c r="H40" i="21"/>
  <c r="I40" i="21"/>
  <c r="I109" i="21"/>
  <c r="H109" i="21"/>
  <c r="I56" i="21"/>
  <c r="H56" i="21"/>
  <c r="G64" i="21"/>
  <c r="I133" i="21"/>
  <c r="H133" i="21"/>
  <c r="I81" i="21"/>
  <c r="H81" i="21"/>
  <c r="I158" i="21"/>
  <c r="H158" i="21"/>
  <c r="H105" i="21"/>
  <c r="I105" i="21"/>
  <c r="I53" i="21"/>
  <c r="H53" i="21"/>
  <c r="I130" i="21"/>
  <c r="H130" i="21"/>
  <c r="X53" i="19"/>
  <c r="X40" i="19"/>
  <c r="V63" i="19"/>
  <c r="X32" i="19"/>
  <c r="H30" i="19"/>
  <c r="O35" i="19"/>
  <c r="P27" i="19"/>
  <c r="X24" i="19"/>
  <c r="W23" i="19"/>
  <c r="H19" i="19"/>
  <c r="P16" i="19"/>
  <c r="X13" i="19"/>
  <c r="W21" i="19"/>
  <c r="H11" i="19"/>
  <c r="X69" i="19"/>
  <c r="W77" i="19"/>
  <c r="X80" i="19"/>
  <c r="W79" i="19"/>
  <c r="X88" i="19"/>
  <c r="X99" i="19"/>
  <c r="X110" i="19"/>
  <c r="X118" i="19"/>
  <c r="X129" i="19"/>
  <c r="X140" i="19"/>
  <c r="X151" i="19"/>
  <c r="X159" i="19"/>
  <c r="P72" i="19"/>
  <c r="P83" i="19"/>
  <c r="O91" i="19"/>
  <c r="P94" i="19"/>
  <c r="O93" i="19"/>
  <c r="P102" i="19"/>
  <c r="P113" i="19"/>
  <c r="P124" i="19"/>
  <c r="P132" i="19"/>
  <c r="P143" i="19"/>
  <c r="P154" i="19"/>
  <c r="H67" i="19"/>
  <c r="H75" i="19"/>
  <c r="H86" i="19"/>
  <c r="H97" i="19"/>
  <c r="G105" i="19"/>
  <c r="H108" i="19"/>
  <c r="G107" i="19"/>
  <c r="H116" i="19"/>
  <c r="H127" i="19"/>
  <c r="H138" i="19"/>
  <c r="H146" i="19"/>
  <c r="H157" i="19"/>
  <c r="F23" i="19"/>
  <c r="F21" i="19"/>
  <c r="N9" i="19"/>
  <c r="V147" i="19"/>
  <c r="V149" i="19"/>
  <c r="N147" i="19"/>
  <c r="N149" i="19"/>
  <c r="F147" i="19"/>
  <c r="F149" i="19"/>
  <c r="X47" i="19"/>
  <c r="X34" i="19"/>
  <c r="F92" i="18"/>
  <c r="V160" i="18"/>
  <c r="V62" i="18"/>
  <c r="V78" i="18"/>
  <c r="N160" i="18"/>
  <c r="N62" i="18"/>
  <c r="N78" i="18"/>
  <c r="F132" i="18"/>
  <c r="F148" i="18"/>
  <c r="C160" i="18"/>
  <c r="I70" i="18"/>
  <c r="J70" i="18"/>
  <c r="F50" i="18"/>
  <c r="D20" i="18"/>
  <c r="U134" i="18"/>
  <c r="U62" i="18"/>
  <c r="U78" i="18"/>
  <c r="U34" i="18"/>
  <c r="U22" i="18"/>
  <c r="M132" i="18"/>
  <c r="M148" i="18"/>
  <c r="M120" i="18"/>
  <c r="E160" i="18"/>
  <c r="E104" i="18"/>
  <c r="J28" i="18"/>
  <c r="I28" i="18"/>
  <c r="S22" i="18"/>
  <c r="D36" i="18"/>
  <c r="U64" i="18"/>
  <c r="K62" i="18"/>
  <c r="V48" i="18"/>
  <c r="S146" i="18"/>
  <c r="S118" i="18"/>
  <c r="D64" i="18"/>
  <c r="J52" i="18"/>
  <c r="I52" i="18"/>
  <c r="S90" i="18"/>
  <c r="N76" i="18"/>
  <c r="R23" i="18"/>
  <c r="Q23" i="18"/>
  <c r="P22" i="18"/>
  <c r="C8" i="18"/>
  <c r="K134" i="18"/>
  <c r="J88" i="18"/>
  <c r="I88" i="18"/>
  <c r="H62" i="18"/>
  <c r="J54" i="18"/>
  <c r="I54" i="18"/>
  <c r="H50" i="18"/>
  <c r="R28" i="18"/>
  <c r="Q28" i="18"/>
  <c r="U20" i="18"/>
  <c r="R112" i="18"/>
  <c r="Q112" i="18"/>
  <c r="R154" i="18"/>
  <c r="Q154" i="18"/>
  <c r="R101" i="18"/>
  <c r="Q101" i="18"/>
  <c r="R57" i="18"/>
  <c r="Q57" i="18"/>
  <c r="R135" i="18"/>
  <c r="Q135" i="18"/>
  <c r="P134" i="18"/>
  <c r="Q73" i="18"/>
  <c r="R73" i="18"/>
  <c r="Q159" i="18"/>
  <c r="R159" i="18"/>
  <c r="R98" i="18"/>
  <c r="Q98" i="18"/>
  <c r="J122" i="18"/>
  <c r="I122" i="18"/>
  <c r="J129" i="18"/>
  <c r="I129" i="18"/>
  <c r="J41" i="18"/>
  <c r="I41" i="18"/>
  <c r="J127" i="18"/>
  <c r="I127" i="18"/>
  <c r="J74" i="18"/>
  <c r="I74" i="18"/>
  <c r="J152" i="18"/>
  <c r="I152" i="18"/>
  <c r="H160" i="18"/>
  <c r="I99" i="18"/>
  <c r="J99" i="18"/>
  <c r="J38" i="18"/>
  <c r="I38" i="18"/>
  <c r="J115" i="18"/>
  <c r="I115" i="18"/>
  <c r="X101" i="18"/>
  <c r="G78" i="18"/>
  <c r="G120" i="18"/>
  <c r="G48" i="18"/>
  <c r="G64" i="18"/>
  <c r="Q59" i="18"/>
  <c r="O132" i="18"/>
  <c r="O148" i="18"/>
  <c r="X27" i="18"/>
  <c r="X25" i="18"/>
  <c r="X19" i="18"/>
  <c r="X70" i="18"/>
  <c r="X139" i="18"/>
  <c r="X103" i="18"/>
  <c r="X111" i="18"/>
  <c r="X126" i="18"/>
  <c r="X97" i="18"/>
  <c r="C129" i="37"/>
  <c r="V33" i="35"/>
  <c r="W33" i="35"/>
  <c r="AJ10" i="35"/>
  <c r="AK10" i="35"/>
  <c r="I10" i="40"/>
  <c r="H10" i="40"/>
  <c r="J10" i="40"/>
  <c r="W35" i="35"/>
  <c r="V35" i="35"/>
  <c r="F129" i="37"/>
  <c r="H127" i="37"/>
  <c r="I127" i="37"/>
  <c r="G127" i="37"/>
  <c r="M127" i="37"/>
  <c r="L127" i="37"/>
  <c r="AV15" i="35"/>
  <c r="AU15" i="35"/>
  <c r="AS15" i="35"/>
  <c r="AT15" i="35"/>
  <c r="AR15" i="35"/>
  <c r="V9" i="35"/>
  <c r="H35" i="35"/>
  <c r="I35" i="35"/>
  <c r="AB12" i="35"/>
  <c r="N12" i="35"/>
  <c r="AT9" i="35"/>
  <c r="AR9" i="35"/>
  <c r="AV9" i="35"/>
  <c r="AU9" i="35"/>
  <c r="AS9" i="35"/>
  <c r="AL9" i="35"/>
  <c r="AJ9" i="35"/>
  <c r="AK9" i="35"/>
  <c r="J10" i="38"/>
  <c r="H10" i="38"/>
  <c r="I10" i="38"/>
  <c r="L10" i="38"/>
  <c r="M10" i="38"/>
  <c r="F101" i="31"/>
  <c r="H60" i="31"/>
  <c r="J60" i="31"/>
  <c r="J103" i="31"/>
  <c r="F98" i="31"/>
  <c r="J59" i="31"/>
  <c r="F34" i="31"/>
  <c r="H34" i="31"/>
  <c r="L285" i="30"/>
  <c r="H280" i="30"/>
  <c r="J280" i="30"/>
  <c r="N17" i="33"/>
  <c r="N107" i="33"/>
  <c r="H79" i="31"/>
  <c r="H85" i="31"/>
  <c r="H98" i="31"/>
  <c r="H61" i="31"/>
  <c r="L57" i="31"/>
  <c r="L34" i="31"/>
  <c r="L56" i="31"/>
  <c r="L62" i="31"/>
  <c r="L79" i="31"/>
  <c r="L234" i="30"/>
  <c r="F237" i="30"/>
  <c r="H237" i="30"/>
  <c r="F77" i="30"/>
  <c r="J57" i="30"/>
  <c r="L57" i="30"/>
  <c r="H58" i="30"/>
  <c r="H85" i="30"/>
  <c r="J85" i="30"/>
  <c r="F76" i="28"/>
  <c r="J61" i="30"/>
  <c r="F56" i="30"/>
  <c r="F76" i="30"/>
  <c r="C48" i="28"/>
  <c r="L139" i="28"/>
  <c r="J139" i="28"/>
  <c r="L116" i="28"/>
  <c r="J116" i="28"/>
  <c r="D160" i="28"/>
  <c r="C146" i="28"/>
  <c r="D146" i="28"/>
  <c r="D34" i="28"/>
  <c r="I50" i="28"/>
  <c r="K50" i="28"/>
  <c r="L29" i="28"/>
  <c r="K29" i="28"/>
  <c r="J29" i="28"/>
  <c r="I29" i="28"/>
  <c r="M29" i="28"/>
  <c r="K51" i="28"/>
  <c r="L51" i="28"/>
  <c r="J51" i="28"/>
  <c r="I51" i="28"/>
  <c r="M51" i="28"/>
  <c r="K25" i="28"/>
  <c r="J25" i="28"/>
  <c r="I25" i="28"/>
  <c r="M25" i="28"/>
  <c r="L25" i="28"/>
  <c r="M113" i="28"/>
  <c r="L113" i="28"/>
  <c r="K113" i="28"/>
  <c r="J113" i="28"/>
  <c r="I113" i="28"/>
  <c r="M122" i="28"/>
  <c r="L122" i="28"/>
  <c r="K122" i="28"/>
  <c r="J122" i="28"/>
  <c r="I122" i="28"/>
  <c r="M130" i="28"/>
  <c r="L130" i="28"/>
  <c r="K130" i="28"/>
  <c r="J130" i="28"/>
  <c r="I130" i="28"/>
  <c r="L120" i="28"/>
  <c r="K120" i="28"/>
  <c r="J120" i="28"/>
  <c r="I120" i="28"/>
  <c r="M120" i="28"/>
  <c r="K88" i="28"/>
  <c r="J88" i="28"/>
  <c r="I88" i="28"/>
  <c r="L88" i="28"/>
  <c r="M88" i="28"/>
  <c r="K157" i="28"/>
  <c r="J157" i="28"/>
  <c r="I157" i="28"/>
  <c r="L157" i="28"/>
  <c r="M157" i="28"/>
  <c r="J117" i="28"/>
  <c r="I117" i="28"/>
  <c r="L117" i="28"/>
  <c r="K117" i="28"/>
  <c r="M117" i="28"/>
  <c r="M43" i="28"/>
  <c r="L43" i="28"/>
  <c r="K43" i="28"/>
  <c r="J43" i="28"/>
  <c r="I43" i="28"/>
  <c r="I112" i="28"/>
  <c r="M112" i="28"/>
  <c r="L112" i="28"/>
  <c r="K112" i="28"/>
  <c r="J112" i="28"/>
  <c r="M89" i="28"/>
  <c r="L89" i="28"/>
  <c r="K89" i="28"/>
  <c r="J89" i="28"/>
  <c r="I89" i="28"/>
  <c r="K22" i="28"/>
  <c r="I22" i="28"/>
  <c r="G146" i="28"/>
  <c r="G118" i="28"/>
  <c r="K110" i="28"/>
  <c r="I110" i="28"/>
  <c r="I108" i="28"/>
  <c r="K108" i="28"/>
  <c r="M79" i="28"/>
  <c r="L79" i="28"/>
  <c r="K79" i="28"/>
  <c r="J79" i="28"/>
  <c r="I79" i="28"/>
  <c r="L58" i="30"/>
  <c r="L65" i="30"/>
  <c r="L82" i="30"/>
  <c r="L85" i="30"/>
  <c r="J143" i="26"/>
  <c r="I143" i="26"/>
  <c r="K143" i="26"/>
  <c r="J86" i="26"/>
  <c r="I86" i="26"/>
  <c r="K86" i="26"/>
  <c r="J52" i="26"/>
  <c r="I52" i="26"/>
  <c r="K52" i="26"/>
  <c r="K19" i="26"/>
  <c r="J19" i="26"/>
  <c r="I19" i="26"/>
  <c r="K58" i="26"/>
  <c r="I58" i="26"/>
  <c r="J58" i="26"/>
  <c r="K148" i="26"/>
  <c r="J148" i="26"/>
  <c r="I148" i="26"/>
  <c r="K59" i="26"/>
  <c r="J59" i="26"/>
  <c r="I59" i="26"/>
  <c r="J140" i="26"/>
  <c r="I140" i="26"/>
  <c r="K140" i="26"/>
  <c r="I53" i="26"/>
  <c r="J53" i="26"/>
  <c r="K53" i="26"/>
  <c r="K45" i="26"/>
  <c r="I45" i="26"/>
  <c r="J45" i="26"/>
  <c r="K139" i="26"/>
  <c r="J139" i="26"/>
  <c r="I139" i="26"/>
  <c r="I115" i="26"/>
  <c r="K115" i="26"/>
  <c r="J115" i="26"/>
  <c r="K142" i="26"/>
  <c r="J142" i="26"/>
  <c r="I142" i="26"/>
  <c r="K145" i="26"/>
  <c r="J145" i="26"/>
  <c r="I145" i="26"/>
  <c r="J57" i="26"/>
  <c r="I57" i="26"/>
  <c r="K57" i="26"/>
  <c r="J11" i="26"/>
  <c r="I11" i="26"/>
  <c r="G132" i="26"/>
  <c r="J65" i="26"/>
  <c r="I65" i="26"/>
  <c r="D34" i="26"/>
  <c r="L266" i="24"/>
  <c r="D146" i="26"/>
  <c r="F76" i="26"/>
  <c r="F48" i="26"/>
  <c r="F62" i="26"/>
  <c r="F20" i="26"/>
  <c r="F146" i="26"/>
  <c r="J188" i="24"/>
  <c r="L188" i="24"/>
  <c r="J211" i="24"/>
  <c r="J128" i="24"/>
  <c r="L128" i="24"/>
  <c r="J231" i="24"/>
  <c r="L231" i="24"/>
  <c r="J239" i="24"/>
  <c r="L239" i="24"/>
  <c r="J141" i="24"/>
  <c r="L214" i="24"/>
  <c r="L213" i="24"/>
  <c r="J209" i="24"/>
  <c r="F92" i="21"/>
  <c r="F120" i="21"/>
  <c r="E162" i="21"/>
  <c r="R11" i="21"/>
  <c r="Q11" i="21"/>
  <c r="C134" i="21"/>
  <c r="M22" i="21"/>
  <c r="P57" i="19"/>
  <c r="P44" i="19"/>
  <c r="H77" i="21"/>
  <c r="I77" i="21"/>
  <c r="I27" i="21"/>
  <c r="H27" i="21"/>
  <c r="I20" i="21"/>
  <c r="H20" i="21"/>
  <c r="H95" i="21"/>
  <c r="I95" i="21"/>
  <c r="H86" i="21"/>
  <c r="I86" i="21"/>
  <c r="I33" i="21"/>
  <c r="H33" i="21"/>
  <c r="I111" i="21"/>
  <c r="H111" i="21"/>
  <c r="I118" i="21"/>
  <c r="H118" i="21"/>
  <c r="I48" i="21"/>
  <c r="H48" i="21"/>
  <c r="I117" i="21"/>
  <c r="H117" i="21"/>
  <c r="I73" i="21"/>
  <c r="H73" i="21"/>
  <c r="I142" i="21"/>
  <c r="H142" i="21"/>
  <c r="I89" i="21"/>
  <c r="H89" i="21"/>
  <c r="H45" i="21"/>
  <c r="I45" i="21"/>
  <c r="H114" i="21"/>
  <c r="I114" i="21"/>
  <c r="I61" i="21"/>
  <c r="H61" i="21"/>
  <c r="I139" i="21"/>
  <c r="H139" i="21"/>
  <c r="P52" i="19"/>
  <c r="O51" i="19"/>
  <c r="P39" i="19"/>
  <c r="N63" i="19"/>
  <c r="P32" i="19"/>
  <c r="X29" i="19"/>
  <c r="H27" i="19"/>
  <c r="G35" i="19"/>
  <c r="P24" i="19"/>
  <c r="O23" i="19"/>
  <c r="X18" i="19"/>
  <c r="H16" i="19"/>
  <c r="P13" i="19"/>
  <c r="O21" i="19"/>
  <c r="X10" i="19"/>
  <c r="W9" i="19"/>
  <c r="X70" i="19"/>
  <c r="X81" i="19"/>
  <c r="X89" i="19"/>
  <c r="X100" i="19"/>
  <c r="X111" i="19"/>
  <c r="W119" i="19"/>
  <c r="X122" i="19"/>
  <c r="W121" i="19"/>
  <c r="X130" i="19"/>
  <c r="X141" i="19"/>
  <c r="X152" i="19"/>
  <c r="X160" i="19"/>
  <c r="P73" i="19"/>
  <c r="P84" i="19"/>
  <c r="P95" i="19"/>
  <c r="P103" i="19"/>
  <c r="P114" i="19"/>
  <c r="P125" i="19"/>
  <c r="O133" i="19"/>
  <c r="P136" i="19"/>
  <c r="O135" i="19"/>
  <c r="P144" i="19"/>
  <c r="P155" i="19"/>
  <c r="H68" i="19"/>
  <c r="H76" i="19"/>
  <c r="H87" i="19"/>
  <c r="H98" i="19"/>
  <c r="H109" i="19"/>
  <c r="H117" i="19"/>
  <c r="H128" i="19"/>
  <c r="H139" i="19"/>
  <c r="G147" i="19"/>
  <c r="H150" i="19"/>
  <c r="G149" i="19"/>
  <c r="H158" i="19"/>
  <c r="F9" i="19"/>
  <c r="V77" i="19"/>
  <c r="V79" i="19"/>
  <c r="N77" i="19"/>
  <c r="N79" i="19"/>
  <c r="F77" i="19"/>
  <c r="F79" i="19"/>
  <c r="P46" i="19"/>
  <c r="P33" i="19"/>
  <c r="J140" i="18"/>
  <c r="I140" i="18"/>
  <c r="X75" i="18"/>
  <c r="V132" i="18"/>
  <c r="V148" i="18"/>
  <c r="N132" i="18"/>
  <c r="N148" i="18"/>
  <c r="F104" i="18"/>
  <c r="J149" i="18"/>
  <c r="I149" i="18"/>
  <c r="H148" i="18"/>
  <c r="R94" i="18"/>
  <c r="Q94" i="18"/>
  <c r="K90" i="18"/>
  <c r="V76" i="18"/>
  <c r="S20" i="18"/>
  <c r="U132" i="18"/>
  <c r="U148" i="18"/>
  <c r="U120" i="18"/>
  <c r="M160" i="18"/>
  <c r="M104" i="18"/>
  <c r="E146" i="18"/>
  <c r="J157" i="18"/>
  <c r="I157" i="18"/>
  <c r="U50" i="18"/>
  <c r="K48" i="18"/>
  <c r="V34" i="18"/>
  <c r="V22" i="18"/>
  <c r="K22" i="18"/>
  <c r="R11" i="18"/>
  <c r="Q11" i="18"/>
  <c r="T36" i="18"/>
  <c r="L36" i="18"/>
  <c r="D134" i="18"/>
  <c r="N120" i="18"/>
  <c r="R85" i="18"/>
  <c r="Q85" i="18"/>
  <c r="E64" i="18"/>
  <c r="R51" i="18"/>
  <c r="Q51" i="18"/>
  <c r="P50" i="18"/>
  <c r="F48" i="18"/>
  <c r="C50" i="18"/>
  <c r="F120" i="18"/>
  <c r="M90" i="18"/>
  <c r="R60" i="18"/>
  <c r="Q60" i="18"/>
  <c r="N146" i="18"/>
  <c r="R111" i="18"/>
  <c r="Q111" i="18"/>
  <c r="C90" i="18"/>
  <c r="J44" i="18"/>
  <c r="I44" i="18"/>
  <c r="J23" i="18"/>
  <c r="I23" i="18"/>
  <c r="H22" i="18"/>
  <c r="R131" i="18"/>
  <c r="Q131" i="18"/>
  <c r="D118" i="18"/>
  <c r="D106" i="18"/>
  <c r="S48" i="18"/>
  <c r="S36" i="18"/>
  <c r="N34" i="18"/>
  <c r="N22" i="18"/>
  <c r="M20" i="18"/>
  <c r="Q113" i="18"/>
  <c r="R113" i="18"/>
  <c r="R121" i="18"/>
  <c r="Q121" i="18"/>
  <c r="P120" i="18"/>
  <c r="R32" i="18"/>
  <c r="Q32" i="18"/>
  <c r="R110" i="18"/>
  <c r="Q110" i="18"/>
  <c r="P118" i="18"/>
  <c r="R66" i="18"/>
  <c r="Q66" i="18"/>
  <c r="R143" i="18"/>
  <c r="Q143" i="18"/>
  <c r="Q82" i="18"/>
  <c r="P90" i="18"/>
  <c r="R82" i="18"/>
  <c r="R29" i="18"/>
  <c r="Q29" i="18"/>
  <c r="R107" i="18"/>
  <c r="P106" i="18"/>
  <c r="Q107" i="18"/>
  <c r="J130" i="18"/>
  <c r="I130" i="18"/>
  <c r="J138" i="18"/>
  <c r="I138" i="18"/>
  <c r="H146" i="18"/>
  <c r="J58" i="18"/>
  <c r="I58" i="18"/>
  <c r="J136" i="18"/>
  <c r="I136" i="18"/>
  <c r="J83" i="18"/>
  <c r="I83" i="18"/>
  <c r="I30" i="18"/>
  <c r="J30" i="18"/>
  <c r="I108" i="18"/>
  <c r="J108" i="18"/>
  <c r="J46" i="18"/>
  <c r="I46" i="18"/>
  <c r="H132" i="18"/>
  <c r="J124" i="18"/>
  <c r="I124" i="18"/>
  <c r="X93" i="18"/>
  <c r="W92" i="18"/>
  <c r="G92" i="18"/>
  <c r="I13" i="18"/>
  <c r="I16" i="18"/>
  <c r="G134" i="18"/>
  <c r="G36" i="18"/>
  <c r="O50" i="18"/>
  <c r="X44" i="18"/>
  <c r="X52" i="18"/>
  <c r="X32" i="18"/>
  <c r="X87" i="18"/>
  <c r="X16" i="18"/>
  <c r="X112" i="18"/>
  <c r="X128" i="18"/>
  <c r="X56" i="18"/>
  <c r="AL40" i="35"/>
  <c r="AK40" i="35"/>
  <c r="W30" i="35"/>
  <c r="V30" i="35"/>
  <c r="H8" i="40"/>
  <c r="J8" i="40"/>
  <c r="I8" i="40"/>
  <c r="M8" i="40"/>
  <c r="W31" i="35"/>
  <c r="V31" i="35"/>
  <c r="AB10" i="35"/>
  <c r="V13" i="35"/>
  <c r="I37" i="35"/>
  <c r="H37" i="35"/>
  <c r="I40" i="35"/>
  <c r="H40" i="35"/>
  <c r="N11" i="35"/>
  <c r="AB16" i="35"/>
  <c r="AV11" i="35"/>
  <c r="AQ22" i="35"/>
  <c r="AU11" i="35"/>
  <c r="AS11" i="35"/>
  <c r="AT11" i="35"/>
  <c r="AR11" i="35"/>
  <c r="AT13" i="35"/>
  <c r="AR13" i="35"/>
  <c r="AU13" i="35"/>
  <c r="AS13" i="35"/>
  <c r="AV13" i="35"/>
  <c r="AL13" i="35"/>
  <c r="AJ13" i="35"/>
  <c r="AK13" i="35"/>
  <c r="N16" i="35"/>
  <c r="H97" i="31"/>
  <c r="F58" i="31"/>
  <c r="J105" i="31"/>
  <c r="F87" i="31"/>
  <c r="H87" i="31"/>
  <c r="J43" i="31"/>
  <c r="F32" i="31"/>
  <c r="H32" i="31"/>
  <c r="F285" i="30"/>
  <c r="L279" i="30"/>
  <c r="N97" i="33"/>
  <c r="N98" i="33"/>
  <c r="F107" i="31"/>
  <c r="J82" i="31"/>
  <c r="H55" i="31"/>
  <c r="F63" i="31"/>
  <c r="F105" i="31"/>
  <c r="J81" i="31"/>
  <c r="J58" i="31"/>
  <c r="H109" i="31"/>
  <c r="J97" i="31"/>
  <c r="F59" i="31"/>
  <c r="L86" i="31"/>
  <c r="L36" i="31"/>
  <c r="L58" i="31"/>
  <c r="L65" i="31"/>
  <c r="L81" i="31"/>
  <c r="L41" i="31"/>
  <c r="L235" i="30"/>
  <c r="F75" i="30"/>
  <c r="J76" i="30"/>
  <c r="H57" i="30"/>
  <c r="H87" i="30"/>
  <c r="J87" i="30"/>
  <c r="F55" i="30"/>
  <c r="F78" i="30"/>
  <c r="J39" i="28"/>
  <c r="L39" i="28"/>
  <c r="E76" i="28"/>
  <c r="E146" i="28"/>
  <c r="E160" i="28"/>
  <c r="C20" i="28"/>
  <c r="D62" i="28"/>
  <c r="M38" i="28"/>
  <c r="L38" i="28"/>
  <c r="K38" i="28"/>
  <c r="J38" i="28"/>
  <c r="I38" i="28"/>
  <c r="M67" i="28"/>
  <c r="L67" i="28"/>
  <c r="K67" i="28"/>
  <c r="J67" i="28"/>
  <c r="I67" i="28"/>
  <c r="M65" i="28"/>
  <c r="L65" i="28"/>
  <c r="K65" i="28"/>
  <c r="J65" i="28"/>
  <c r="I65" i="28"/>
  <c r="L30" i="28"/>
  <c r="J30" i="28"/>
  <c r="I30" i="28"/>
  <c r="K30" i="28"/>
  <c r="M30" i="28"/>
  <c r="M142" i="28"/>
  <c r="L142" i="28"/>
  <c r="K142" i="28"/>
  <c r="J142" i="28"/>
  <c r="I142" i="28"/>
  <c r="M151" i="28"/>
  <c r="L151" i="28"/>
  <c r="K151" i="28"/>
  <c r="J151" i="28"/>
  <c r="I151" i="28"/>
  <c r="M159" i="28"/>
  <c r="L159" i="28"/>
  <c r="K159" i="28"/>
  <c r="J159" i="28"/>
  <c r="I159" i="28"/>
  <c r="L128" i="28"/>
  <c r="K128" i="28"/>
  <c r="J128" i="28"/>
  <c r="I128" i="28"/>
  <c r="M128" i="28"/>
  <c r="K97" i="28"/>
  <c r="J97" i="28"/>
  <c r="I97" i="28"/>
  <c r="M97" i="28"/>
  <c r="L97" i="28"/>
  <c r="J57" i="28"/>
  <c r="I57" i="28"/>
  <c r="K57" i="28"/>
  <c r="L57" i="28"/>
  <c r="M57" i="28"/>
  <c r="J126" i="28"/>
  <c r="I126" i="28"/>
  <c r="K126" i="28"/>
  <c r="M126" i="28"/>
  <c r="L126" i="28"/>
  <c r="K52" i="28"/>
  <c r="J52" i="28"/>
  <c r="I52" i="28"/>
  <c r="L52" i="28"/>
  <c r="M52" i="28"/>
  <c r="I121" i="28"/>
  <c r="M121" i="28"/>
  <c r="L121" i="28"/>
  <c r="K121" i="28"/>
  <c r="J121" i="28"/>
  <c r="M98" i="28"/>
  <c r="L98" i="28"/>
  <c r="K98" i="28"/>
  <c r="J98" i="28"/>
  <c r="I98" i="28"/>
  <c r="M44" i="28"/>
  <c r="L44" i="28"/>
  <c r="K44" i="28"/>
  <c r="J44" i="28"/>
  <c r="I44" i="28"/>
  <c r="G90" i="28"/>
  <c r="K127" i="28"/>
  <c r="I127" i="28"/>
  <c r="M70" i="28"/>
  <c r="L70" i="28"/>
  <c r="K70" i="28"/>
  <c r="J70" i="28"/>
  <c r="I70" i="28"/>
  <c r="G104" i="28"/>
  <c r="G76" i="28"/>
  <c r="L55" i="30"/>
  <c r="L62" i="30"/>
  <c r="L84" i="30"/>
  <c r="L87" i="30"/>
  <c r="K138" i="26"/>
  <c r="H146" i="26"/>
  <c r="J138" i="26"/>
  <c r="I138" i="26"/>
  <c r="K67" i="26"/>
  <c r="I67" i="26"/>
  <c r="J67" i="26"/>
  <c r="K68" i="26"/>
  <c r="J68" i="26"/>
  <c r="H76" i="26"/>
  <c r="I68" i="26"/>
  <c r="J157" i="26"/>
  <c r="I157" i="26"/>
  <c r="K157" i="26"/>
  <c r="I61" i="26"/>
  <c r="K61" i="26"/>
  <c r="J61" i="26"/>
  <c r="H62" i="26"/>
  <c r="K54" i="26"/>
  <c r="I54" i="26"/>
  <c r="J54" i="26"/>
  <c r="K156" i="26"/>
  <c r="J156" i="26"/>
  <c r="I156" i="26"/>
  <c r="I124" i="26"/>
  <c r="H132" i="26"/>
  <c r="K124" i="26"/>
  <c r="J124" i="26"/>
  <c r="K151" i="26"/>
  <c r="J151" i="26"/>
  <c r="I151" i="26"/>
  <c r="K154" i="26"/>
  <c r="J154" i="26"/>
  <c r="I154" i="26"/>
  <c r="G76" i="26"/>
  <c r="G104" i="26"/>
  <c r="J64" i="26"/>
  <c r="I64" i="26"/>
  <c r="G160" i="26"/>
  <c r="J152" i="26"/>
  <c r="I152" i="26"/>
  <c r="K99" i="26"/>
  <c r="J99" i="26"/>
  <c r="I99" i="26"/>
  <c r="J23" i="26"/>
  <c r="K23" i="26"/>
  <c r="I23" i="26"/>
  <c r="J238" i="24"/>
  <c r="L238" i="24"/>
  <c r="L187" i="24"/>
  <c r="J129" i="24"/>
  <c r="L124" i="24"/>
  <c r="J240" i="24"/>
  <c r="J187" i="24"/>
  <c r="L130" i="24"/>
  <c r="J214" i="24"/>
  <c r="J150" i="24"/>
  <c r="J127" i="24"/>
  <c r="F162" i="21"/>
  <c r="Q14" i="21"/>
  <c r="P22" i="21"/>
  <c r="R14" i="21"/>
  <c r="N53" i="24"/>
  <c r="O22" i="21"/>
  <c r="D64" i="21"/>
  <c r="D134" i="21"/>
  <c r="C22" i="21"/>
  <c r="R16" i="21"/>
  <c r="Q16" i="21"/>
  <c r="D106" i="21"/>
  <c r="H56" i="19"/>
  <c r="H43" i="19"/>
  <c r="H62" i="19"/>
  <c r="V49" i="19"/>
  <c r="V37" i="19"/>
  <c r="I13" i="21"/>
  <c r="H13" i="21"/>
  <c r="H34" i="21"/>
  <c r="I34" i="21"/>
  <c r="I26" i="21"/>
  <c r="H26" i="21"/>
  <c r="I11" i="21"/>
  <c r="H11" i="21"/>
  <c r="I103" i="21"/>
  <c r="H103" i="21"/>
  <c r="I42" i="21"/>
  <c r="G50" i="21"/>
  <c r="H42" i="21"/>
  <c r="I119" i="21"/>
  <c r="H119" i="21"/>
  <c r="I127" i="21"/>
  <c r="H127" i="21"/>
  <c r="I57" i="21"/>
  <c r="H57" i="21"/>
  <c r="I126" i="21"/>
  <c r="H126" i="21"/>
  <c r="G134" i="21"/>
  <c r="I82" i="21"/>
  <c r="H82" i="21"/>
  <c r="I151" i="21"/>
  <c r="H151" i="21"/>
  <c r="I98" i="21"/>
  <c r="H98" i="21"/>
  <c r="G106" i="21"/>
  <c r="H54" i="21"/>
  <c r="I54" i="21"/>
  <c r="H123" i="21"/>
  <c r="I123" i="21"/>
  <c r="G78" i="21"/>
  <c r="I70" i="21"/>
  <c r="H70" i="21"/>
  <c r="I147" i="21"/>
  <c r="H147" i="21"/>
  <c r="X48" i="19"/>
  <c r="H38" i="19"/>
  <c r="G37" i="19"/>
  <c r="F63" i="19"/>
  <c r="H32" i="19"/>
  <c r="P29" i="19"/>
  <c r="X26" i="19"/>
  <c r="H24" i="19"/>
  <c r="G23" i="19"/>
  <c r="P18" i="19"/>
  <c r="X15" i="19"/>
  <c r="H13" i="19"/>
  <c r="G21" i="19"/>
  <c r="P10" i="19"/>
  <c r="O9" i="19"/>
  <c r="R69" i="19" s="1"/>
  <c r="X71" i="19"/>
  <c r="X82" i="19"/>
  <c r="X90" i="19"/>
  <c r="X101" i="19"/>
  <c r="X112" i="19"/>
  <c r="X123" i="19"/>
  <c r="X131" i="19"/>
  <c r="X142" i="19"/>
  <c r="X153" i="19"/>
  <c r="W161" i="19"/>
  <c r="P66" i="19"/>
  <c r="O65" i="19"/>
  <c r="R66" i="19"/>
  <c r="P74" i="19"/>
  <c r="P85" i="19"/>
  <c r="P96" i="19"/>
  <c r="P104" i="19"/>
  <c r="R104" i="19"/>
  <c r="P115" i="19"/>
  <c r="P126" i="19"/>
  <c r="R126" i="19"/>
  <c r="P137" i="19"/>
  <c r="P145" i="19"/>
  <c r="R145" i="19"/>
  <c r="P156" i="19"/>
  <c r="H69" i="19"/>
  <c r="G77" i="19"/>
  <c r="H80" i="19"/>
  <c r="G79" i="19"/>
  <c r="H88" i="19"/>
  <c r="H99" i="19"/>
  <c r="H110" i="19"/>
  <c r="H118" i="19"/>
  <c r="H129" i="19"/>
  <c r="H140" i="19"/>
  <c r="H151" i="19"/>
  <c r="H159" i="19"/>
  <c r="X59" i="19"/>
  <c r="V119" i="19"/>
  <c r="V121" i="19"/>
  <c r="N119" i="19"/>
  <c r="N121" i="19"/>
  <c r="F119" i="19"/>
  <c r="F121" i="19"/>
  <c r="H45" i="19"/>
  <c r="R86" i="18"/>
  <c r="Q86" i="18"/>
  <c r="M48" i="18"/>
  <c r="V104" i="18"/>
  <c r="N104" i="18"/>
  <c r="U92" i="18"/>
  <c r="Q79" i="18"/>
  <c r="P78" i="18"/>
  <c r="R79" i="18"/>
  <c r="F76" i="18"/>
  <c r="Q44" i="18"/>
  <c r="R44" i="18"/>
  <c r="K20" i="18"/>
  <c r="U160" i="18"/>
  <c r="U104" i="18"/>
  <c r="M146" i="18"/>
  <c r="R71" i="18"/>
  <c r="Q71" i="18"/>
  <c r="E50" i="18"/>
  <c r="R37" i="18"/>
  <c r="Q37" i="18"/>
  <c r="P36" i="18"/>
  <c r="F34" i="18"/>
  <c r="F22" i="18"/>
  <c r="C22" i="18"/>
  <c r="J11" i="18"/>
  <c r="I11" i="18"/>
  <c r="T134" i="18"/>
  <c r="L134" i="18"/>
  <c r="D62" i="18"/>
  <c r="D78" i="18"/>
  <c r="D34" i="18"/>
  <c r="D50" i="18"/>
  <c r="J59" i="18"/>
  <c r="I59" i="18"/>
  <c r="C92" i="18"/>
  <c r="R114" i="18"/>
  <c r="Q114" i="18"/>
  <c r="J94" i="18"/>
  <c r="I94" i="18"/>
  <c r="T90" i="18"/>
  <c r="S134" i="18"/>
  <c r="M92" i="18"/>
  <c r="H78" i="18"/>
  <c r="J79" i="18"/>
  <c r="I79" i="18"/>
  <c r="C48" i="18"/>
  <c r="C36" i="18"/>
  <c r="E20" i="18"/>
  <c r="R122" i="18"/>
  <c r="Q122" i="18"/>
  <c r="R129" i="18"/>
  <c r="Q129" i="18"/>
  <c r="R41" i="18"/>
  <c r="Q41" i="18"/>
  <c r="R127" i="18"/>
  <c r="Q127" i="18"/>
  <c r="R74" i="18"/>
  <c r="Q74" i="18"/>
  <c r="R152" i="18"/>
  <c r="Q152" i="18"/>
  <c r="P160" i="18"/>
  <c r="Q99" i="18"/>
  <c r="R99" i="18"/>
  <c r="R38" i="18"/>
  <c r="Q38" i="18"/>
  <c r="R115" i="18"/>
  <c r="Q115" i="18"/>
  <c r="J139" i="18"/>
  <c r="I139" i="18"/>
  <c r="J155" i="18"/>
  <c r="I155" i="18"/>
  <c r="J67" i="18"/>
  <c r="I67" i="18"/>
  <c r="J144" i="18"/>
  <c r="I144" i="18"/>
  <c r="J100" i="18"/>
  <c r="I100" i="18"/>
  <c r="I39" i="18"/>
  <c r="J39" i="18"/>
  <c r="I116" i="18"/>
  <c r="J116" i="18"/>
  <c r="J55" i="18"/>
  <c r="I55" i="18"/>
  <c r="J141" i="18"/>
  <c r="I141" i="18"/>
  <c r="G8" i="18"/>
  <c r="I9" i="18"/>
  <c r="I33" i="18"/>
  <c r="G146" i="18"/>
  <c r="G90" i="18"/>
  <c r="G106" i="18"/>
  <c r="I131" i="18"/>
  <c r="O76" i="18"/>
  <c r="O78" i="18"/>
  <c r="X61" i="18"/>
  <c r="X69" i="18"/>
  <c r="X67" i="18"/>
  <c r="X9" i="18"/>
  <c r="W8" i="18"/>
  <c r="Y14" i="18" s="1"/>
  <c r="X33" i="18"/>
  <c r="X121" i="18"/>
  <c r="W120" i="18"/>
  <c r="X137" i="18"/>
  <c r="X65" i="18"/>
  <c r="W64" i="18"/>
  <c r="T21" i="14"/>
  <c r="S21" i="14"/>
  <c r="T10" i="38"/>
  <c r="AA20" i="38" s="1"/>
  <c r="S10" i="38"/>
  <c r="R10" i="38"/>
  <c r="P10" i="38"/>
  <c r="Q10" i="38"/>
  <c r="W36" i="35"/>
  <c r="V36" i="35"/>
  <c r="F8" i="38"/>
  <c r="H14" i="35"/>
  <c r="F6" i="38"/>
  <c r="F11" i="38"/>
  <c r="F9" i="38"/>
  <c r="F12" i="38"/>
  <c r="AK32" i="35"/>
  <c r="AL32" i="35"/>
  <c r="I31" i="35"/>
  <c r="H31" i="35"/>
  <c r="H15" i="35"/>
  <c r="V17" i="35"/>
  <c r="I30" i="35"/>
  <c r="H30" i="35"/>
  <c r="AR10" i="35"/>
  <c r="AU10" i="35"/>
  <c r="AS10" i="35"/>
  <c r="AV10" i="35"/>
  <c r="AT10" i="35"/>
  <c r="AB17" i="35"/>
  <c r="H12" i="35"/>
  <c r="AB9" i="35"/>
  <c r="AU17" i="35"/>
  <c r="AT17" i="35"/>
  <c r="AS17" i="35"/>
  <c r="AR17" i="35"/>
  <c r="AV17" i="35"/>
  <c r="AL17" i="35"/>
  <c r="AK17" i="35"/>
  <c r="AJ17" i="35"/>
  <c r="N9" i="35"/>
  <c r="H9" i="38"/>
  <c r="J9" i="38"/>
  <c r="I9" i="38"/>
  <c r="M9" i="38"/>
  <c r="L9" i="38"/>
  <c r="F109" i="31"/>
  <c r="J86" i="31"/>
  <c r="J57" i="31"/>
  <c r="J107" i="31"/>
  <c r="H83" i="31"/>
  <c r="J83" i="31"/>
  <c r="F42" i="31"/>
  <c r="H42" i="31"/>
  <c r="H76" i="31"/>
  <c r="H284" i="30"/>
  <c r="J284" i="30"/>
  <c r="F279" i="30"/>
  <c r="N14" i="33"/>
  <c r="N100" i="33"/>
  <c r="H105" i="31"/>
  <c r="F80" i="31"/>
  <c r="N101" i="33"/>
  <c r="H62" i="31"/>
  <c r="J62" i="31"/>
  <c r="F75" i="31"/>
  <c r="H104" i="31"/>
  <c r="F57" i="31"/>
  <c r="J108" i="31"/>
  <c r="F85" i="31"/>
  <c r="H58" i="31"/>
  <c r="L106" i="31"/>
  <c r="L38" i="31"/>
  <c r="L61" i="31"/>
  <c r="L82" i="31"/>
  <c r="L83" i="31"/>
  <c r="L97" i="31"/>
  <c r="J78" i="30"/>
  <c r="F53" i="30"/>
  <c r="H76" i="30"/>
  <c r="F62" i="28"/>
  <c r="F54" i="30"/>
  <c r="F80" i="30"/>
  <c r="E20" i="28"/>
  <c r="L12" i="28"/>
  <c r="J12" i="28"/>
  <c r="D132" i="28"/>
  <c r="C118" i="28"/>
  <c r="K16" i="28"/>
  <c r="M16" i="28"/>
  <c r="L16" i="28"/>
  <c r="J16" i="28"/>
  <c r="I16" i="28"/>
  <c r="M96" i="28"/>
  <c r="L96" i="28"/>
  <c r="K96" i="28"/>
  <c r="J96" i="28"/>
  <c r="H104" i="28"/>
  <c r="I96" i="28"/>
  <c r="M75" i="28"/>
  <c r="L75" i="28"/>
  <c r="K75" i="28"/>
  <c r="J75" i="28"/>
  <c r="I75" i="28"/>
  <c r="M36" i="28"/>
  <c r="J36" i="28"/>
  <c r="I36" i="28"/>
  <c r="L36" i="28"/>
  <c r="K36" i="28"/>
  <c r="M153" i="28"/>
  <c r="L153" i="28"/>
  <c r="K153" i="28"/>
  <c r="J153" i="28"/>
  <c r="I153" i="28"/>
  <c r="I31" i="28"/>
  <c r="M31" i="28"/>
  <c r="K31" i="28"/>
  <c r="J31" i="28"/>
  <c r="L31" i="28"/>
  <c r="L59" i="28"/>
  <c r="K59" i="28"/>
  <c r="J59" i="28"/>
  <c r="I59" i="28"/>
  <c r="M59" i="28"/>
  <c r="L137" i="28"/>
  <c r="K137" i="28"/>
  <c r="J137" i="28"/>
  <c r="I137" i="28"/>
  <c r="M137" i="28"/>
  <c r="K106" i="28"/>
  <c r="J106" i="28"/>
  <c r="I106" i="28"/>
  <c r="M106" i="28"/>
  <c r="L106" i="28"/>
  <c r="J66" i="28"/>
  <c r="I66" i="28"/>
  <c r="K66" i="28"/>
  <c r="L66" i="28"/>
  <c r="M66" i="28"/>
  <c r="J135" i="28"/>
  <c r="I135" i="28"/>
  <c r="L135" i="28"/>
  <c r="K135" i="28"/>
  <c r="M135" i="28"/>
  <c r="I60" i="28"/>
  <c r="M60" i="28"/>
  <c r="L60" i="28"/>
  <c r="K60" i="28"/>
  <c r="J60" i="28"/>
  <c r="I129" i="28"/>
  <c r="M129" i="28"/>
  <c r="L129" i="28"/>
  <c r="K129" i="28"/>
  <c r="J129" i="28"/>
  <c r="M107" i="28"/>
  <c r="L107" i="28"/>
  <c r="K107" i="28"/>
  <c r="J107" i="28"/>
  <c r="I107" i="28"/>
  <c r="I23" i="28"/>
  <c r="M23" i="28"/>
  <c r="L23" i="28"/>
  <c r="K23" i="28"/>
  <c r="J23" i="28"/>
  <c r="G62" i="28"/>
  <c r="G20" i="28"/>
  <c r="K12" i="28"/>
  <c r="I12" i="28"/>
  <c r="M58" i="28"/>
  <c r="L58" i="28"/>
  <c r="K58" i="28"/>
  <c r="J58" i="28"/>
  <c r="I58" i="28"/>
  <c r="K39" i="28"/>
  <c r="I39" i="28"/>
  <c r="M56" i="28"/>
  <c r="L56" i="28"/>
  <c r="K56" i="28"/>
  <c r="J56" i="28"/>
  <c r="I56" i="28"/>
  <c r="L56" i="30"/>
  <c r="L63" i="30"/>
  <c r="L86" i="30"/>
  <c r="K75" i="26"/>
  <c r="I75" i="26"/>
  <c r="J75" i="26"/>
  <c r="J8" i="26"/>
  <c r="K8" i="26"/>
  <c r="I8" i="26"/>
  <c r="K31" i="26"/>
  <c r="K56" i="26"/>
  <c r="K135" i="26"/>
  <c r="K83" i="26"/>
  <c r="K155" i="26"/>
  <c r="K152" i="26"/>
  <c r="K100" i="26"/>
  <c r="K39" i="26"/>
  <c r="K47" i="26"/>
  <c r="K64" i="26"/>
  <c r="K17" i="26"/>
  <c r="K74" i="26"/>
  <c r="K15" i="26"/>
  <c r="K26" i="26"/>
  <c r="K103" i="26"/>
  <c r="K92" i="26"/>
  <c r="K126" i="26"/>
  <c r="K82" i="26"/>
  <c r="K121" i="26"/>
  <c r="K81" i="26"/>
  <c r="K73" i="26"/>
  <c r="K65" i="26"/>
  <c r="K46" i="26"/>
  <c r="K66" i="26"/>
  <c r="K22" i="26"/>
  <c r="K29" i="26"/>
  <c r="K11" i="26"/>
  <c r="K12" i="26"/>
  <c r="K123" i="26"/>
  <c r="K85" i="26"/>
  <c r="J85" i="26"/>
  <c r="I85" i="26"/>
  <c r="I70" i="26"/>
  <c r="J70" i="26"/>
  <c r="K70" i="26"/>
  <c r="K71" i="26"/>
  <c r="J71" i="26"/>
  <c r="I71" i="26"/>
  <c r="K98" i="26"/>
  <c r="J98" i="26"/>
  <c r="I98" i="26"/>
  <c r="K141" i="26"/>
  <c r="I141" i="26"/>
  <c r="J141" i="26"/>
  <c r="K159" i="26"/>
  <c r="J159" i="26"/>
  <c r="I159" i="26"/>
  <c r="J14" i="26"/>
  <c r="I14" i="26"/>
  <c r="K14" i="26"/>
  <c r="J92" i="26"/>
  <c r="I92" i="26"/>
  <c r="K55" i="26"/>
  <c r="J55" i="26"/>
  <c r="I55" i="26"/>
  <c r="E118" i="26"/>
  <c r="J131" i="26"/>
  <c r="I131" i="26"/>
  <c r="K131" i="26"/>
  <c r="D90" i="26"/>
  <c r="J43" i="26"/>
  <c r="I43" i="26"/>
  <c r="K43" i="26"/>
  <c r="D160" i="26"/>
  <c r="F104" i="26"/>
  <c r="F90" i="26"/>
  <c r="J152" i="24"/>
  <c r="J219" i="24"/>
  <c r="J208" i="24"/>
  <c r="L121" i="24"/>
  <c r="J233" i="24"/>
  <c r="L233" i="24"/>
  <c r="J241" i="24"/>
  <c r="L241" i="24"/>
  <c r="L153" i="24"/>
  <c r="L127" i="24"/>
  <c r="L215" i="24"/>
  <c r="J147" i="24"/>
  <c r="J124" i="24"/>
  <c r="F64" i="21"/>
  <c r="D36" i="21"/>
  <c r="F22" i="21"/>
  <c r="E134" i="21"/>
  <c r="C36" i="21"/>
  <c r="E22" i="21"/>
  <c r="X54" i="19"/>
  <c r="X41" i="19"/>
  <c r="W49" i="19"/>
  <c r="W37" i="19"/>
  <c r="P61" i="19"/>
  <c r="R61" i="19"/>
  <c r="I17" i="21"/>
  <c r="H17" i="21"/>
  <c r="I38" i="21"/>
  <c r="H38" i="21"/>
  <c r="I49" i="21"/>
  <c r="H49" i="21"/>
  <c r="I15" i="21"/>
  <c r="H15" i="21"/>
  <c r="I10" i="21"/>
  <c r="H10" i="21"/>
  <c r="I155" i="21"/>
  <c r="I29" i="21"/>
  <c r="I59" i="21"/>
  <c r="H59" i="21"/>
  <c r="I128" i="21"/>
  <c r="H128" i="21"/>
  <c r="I136" i="21"/>
  <c r="H136" i="21"/>
  <c r="I66" i="21"/>
  <c r="H66" i="21"/>
  <c r="I143" i="21"/>
  <c r="H143" i="21"/>
  <c r="I90" i="21"/>
  <c r="H90" i="21"/>
  <c r="I159" i="21"/>
  <c r="H159" i="21"/>
  <c r="I115" i="21"/>
  <c r="H115" i="21"/>
  <c r="H62" i="21"/>
  <c r="I62" i="21"/>
  <c r="H131" i="21"/>
  <c r="I131" i="21"/>
  <c r="I87" i="21"/>
  <c r="H87" i="21"/>
  <c r="I156" i="21"/>
  <c r="H156" i="21"/>
  <c r="P47" i="19"/>
  <c r="R47" i="19"/>
  <c r="P34" i="19"/>
  <c r="R34" i="19"/>
  <c r="X31" i="19"/>
  <c r="J29" i="19"/>
  <c r="H29" i="19"/>
  <c r="R26" i="19"/>
  <c r="P26" i="19"/>
  <c r="X20" i="19"/>
  <c r="H18" i="19"/>
  <c r="R15" i="19"/>
  <c r="P15" i="19"/>
  <c r="X12" i="19"/>
  <c r="H10" i="19"/>
  <c r="G9" i="19"/>
  <c r="J60" i="19" s="1"/>
  <c r="X72" i="19"/>
  <c r="X83" i="19"/>
  <c r="W91" i="19"/>
  <c r="X94" i="19"/>
  <c r="W93" i="19"/>
  <c r="X102" i="19"/>
  <c r="X113" i="19"/>
  <c r="X124" i="19"/>
  <c r="X132" i="19"/>
  <c r="X143" i="19"/>
  <c r="X154" i="19"/>
  <c r="P67" i="19"/>
  <c r="R67" i="19"/>
  <c r="P75" i="19"/>
  <c r="R75" i="19"/>
  <c r="P86" i="19"/>
  <c r="R86" i="19"/>
  <c r="P97" i="19"/>
  <c r="O105" i="19"/>
  <c r="R97" i="19"/>
  <c r="P108" i="19"/>
  <c r="O107" i="19"/>
  <c r="R108" i="19"/>
  <c r="P116" i="19"/>
  <c r="R116" i="19"/>
  <c r="P127" i="19"/>
  <c r="R127" i="19"/>
  <c r="P138" i="19"/>
  <c r="R138" i="19"/>
  <c r="P146" i="19"/>
  <c r="R146" i="19"/>
  <c r="P157" i="19"/>
  <c r="R157" i="19"/>
  <c r="H70" i="19"/>
  <c r="H81" i="19"/>
  <c r="J81" i="19"/>
  <c r="H89" i="19"/>
  <c r="H100" i="19"/>
  <c r="H111" i="19"/>
  <c r="G119" i="19"/>
  <c r="H122" i="19"/>
  <c r="G121" i="19"/>
  <c r="H130" i="19"/>
  <c r="H141" i="19"/>
  <c r="H152" i="19"/>
  <c r="H160" i="19"/>
  <c r="V161" i="19"/>
  <c r="P60" i="19"/>
  <c r="N161" i="19"/>
  <c r="F161" i="19"/>
  <c r="X43" i="19"/>
  <c r="H58" i="19"/>
  <c r="L64" i="18"/>
  <c r="R52" i="18"/>
  <c r="Q52" i="18"/>
  <c r="E92" i="18"/>
  <c r="T22" i="18"/>
  <c r="C20" i="18"/>
  <c r="U146" i="18"/>
  <c r="J45" i="18"/>
  <c r="I45" i="18"/>
  <c r="R25" i="18"/>
  <c r="Q25" i="18"/>
  <c r="R19" i="18"/>
  <c r="Q19" i="18"/>
  <c r="V8" i="18"/>
  <c r="T62" i="18"/>
  <c r="T78" i="18"/>
  <c r="T34" i="18"/>
  <c r="T50" i="18"/>
  <c r="L62" i="18"/>
  <c r="L78" i="18"/>
  <c r="L34" i="18"/>
  <c r="L50" i="18"/>
  <c r="D160" i="18"/>
  <c r="D132" i="18"/>
  <c r="D148" i="18"/>
  <c r="D120" i="18"/>
  <c r="J97" i="18"/>
  <c r="I97" i="18"/>
  <c r="U90" i="18"/>
  <c r="U8" i="18"/>
  <c r="C106" i="18"/>
  <c r="C78" i="18"/>
  <c r="C120" i="18"/>
  <c r="C76" i="18"/>
  <c r="N92" i="18"/>
  <c r="D90" i="18"/>
  <c r="J69" i="18"/>
  <c r="I69" i="18"/>
  <c r="H76" i="18"/>
  <c r="L106" i="18"/>
  <c r="R87" i="18"/>
  <c r="Q87" i="18"/>
  <c r="R14" i="18"/>
  <c r="Q14" i="18"/>
  <c r="J71" i="18"/>
  <c r="I71" i="18"/>
  <c r="M50" i="18"/>
  <c r="H36" i="18"/>
  <c r="J37" i="18"/>
  <c r="I37" i="18"/>
  <c r="R24" i="18"/>
  <c r="Q24" i="18"/>
  <c r="R15" i="18"/>
  <c r="Q15" i="18"/>
  <c r="R130" i="18"/>
  <c r="Q130" i="18"/>
  <c r="R138" i="18"/>
  <c r="Q138" i="18"/>
  <c r="P146" i="18"/>
  <c r="R58" i="18"/>
  <c r="Q58" i="18"/>
  <c r="R136" i="18"/>
  <c r="Q136" i="18"/>
  <c r="R83" i="18"/>
  <c r="Q83" i="18"/>
  <c r="Q30" i="18"/>
  <c r="R30" i="18"/>
  <c r="Q108" i="18"/>
  <c r="R108" i="18"/>
  <c r="R46" i="18"/>
  <c r="Q46" i="18"/>
  <c r="P132" i="18"/>
  <c r="R124" i="18"/>
  <c r="Q124" i="18"/>
  <c r="J156" i="18"/>
  <c r="I156" i="18"/>
  <c r="J128" i="18"/>
  <c r="I128" i="18"/>
  <c r="J75" i="18"/>
  <c r="I75" i="18"/>
  <c r="J153" i="18"/>
  <c r="I153" i="18"/>
  <c r="J109" i="18"/>
  <c r="I109" i="18"/>
  <c r="I47" i="18"/>
  <c r="J47" i="18"/>
  <c r="I125" i="18"/>
  <c r="J125" i="18"/>
  <c r="J72" i="18"/>
  <c r="I72" i="18"/>
  <c r="J150" i="18"/>
  <c r="I150" i="18"/>
  <c r="G104" i="18"/>
  <c r="I17" i="18"/>
  <c r="G50" i="18"/>
  <c r="I51" i="18"/>
  <c r="G160" i="18"/>
  <c r="G62" i="18"/>
  <c r="Q13" i="18"/>
  <c r="O92" i="18"/>
  <c r="O104" i="18"/>
  <c r="W78" i="18"/>
  <c r="X79" i="18"/>
  <c r="X86" i="18"/>
  <c r="X84" i="18"/>
  <c r="X17" i="18"/>
  <c r="Y17" i="18"/>
  <c r="W50" i="18"/>
  <c r="X51" i="18"/>
  <c r="X129" i="18"/>
  <c r="X145" i="18"/>
  <c r="Y142" i="18"/>
  <c r="X142" i="18"/>
  <c r="AK38" i="35"/>
  <c r="AL38" i="35"/>
  <c r="W34" i="35"/>
  <c r="V34" i="35"/>
  <c r="AK39" i="35"/>
  <c r="AL39" i="35"/>
  <c r="F7" i="38"/>
  <c r="J6" i="40"/>
  <c r="H6" i="40"/>
  <c r="I6" i="40"/>
  <c r="J12" i="40"/>
  <c r="J9" i="40"/>
  <c r="J11" i="40"/>
  <c r="V15" i="35"/>
  <c r="I128" i="37"/>
  <c r="H128" i="37"/>
  <c r="G128" i="37"/>
  <c r="M128" i="37"/>
  <c r="L128" i="37"/>
  <c r="H34" i="35"/>
  <c r="I34" i="35"/>
  <c r="AB18" i="35"/>
  <c r="H16" i="35"/>
  <c r="AK18" i="35"/>
  <c r="AJ18" i="35"/>
  <c r="AL18" i="35"/>
  <c r="N13" i="35"/>
  <c r="H108" i="31"/>
  <c r="F84" i="31"/>
  <c r="F56" i="31"/>
  <c r="J109" i="31"/>
  <c r="J79" i="31"/>
  <c r="J41" i="31"/>
  <c r="H78" i="31"/>
  <c r="L283" i="30"/>
  <c r="H278" i="30"/>
  <c r="J278" i="30"/>
  <c r="N103" i="33"/>
  <c r="N102" i="33"/>
  <c r="J104" i="31"/>
  <c r="F77" i="31"/>
  <c r="H53" i="31"/>
  <c r="N10" i="33"/>
  <c r="H59" i="31"/>
  <c r="H103" i="31"/>
  <c r="J78" i="31"/>
  <c r="J56" i="31"/>
  <c r="H81" i="31"/>
  <c r="L76" i="31"/>
  <c r="L107" i="31"/>
  <c r="L40" i="31"/>
  <c r="L78" i="31"/>
  <c r="L99" i="31"/>
  <c r="L85" i="31"/>
  <c r="J80" i="30"/>
  <c r="H75" i="30"/>
  <c r="J75" i="30"/>
  <c r="H78" i="30"/>
  <c r="F82" i="30"/>
  <c r="F87" i="30"/>
  <c r="E62" i="28"/>
  <c r="E132" i="28"/>
  <c r="C62" i="28"/>
  <c r="M125" i="28"/>
  <c r="L125" i="28"/>
  <c r="K125" i="28"/>
  <c r="J125" i="28"/>
  <c r="I125" i="28"/>
  <c r="M134" i="28"/>
  <c r="L134" i="28"/>
  <c r="K134" i="28"/>
  <c r="J134" i="28"/>
  <c r="I134" i="28"/>
  <c r="J41" i="28"/>
  <c r="I41" i="28"/>
  <c r="M41" i="28"/>
  <c r="K41" i="28"/>
  <c r="L41" i="28"/>
  <c r="J37" i="28"/>
  <c r="M37" i="28"/>
  <c r="L37" i="28"/>
  <c r="K37" i="28"/>
  <c r="I37" i="28"/>
  <c r="L68" i="28"/>
  <c r="K68" i="28"/>
  <c r="J68" i="28"/>
  <c r="I68" i="28"/>
  <c r="H76" i="28"/>
  <c r="M68" i="28"/>
  <c r="L145" i="28"/>
  <c r="K145" i="28"/>
  <c r="J145" i="28"/>
  <c r="I145" i="28"/>
  <c r="M145" i="28"/>
  <c r="K114" i="28"/>
  <c r="J114" i="28"/>
  <c r="I114" i="28"/>
  <c r="M114" i="28"/>
  <c r="L114" i="28"/>
  <c r="J74" i="28"/>
  <c r="I74" i="28"/>
  <c r="M74" i="28"/>
  <c r="L74" i="28"/>
  <c r="K74" i="28"/>
  <c r="J143" i="28"/>
  <c r="I143" i="28"/>
  <c r="M143" i="28"/>
  <c r="K143" i="28"/>
  <c r="L143" i="28"/>
  <c r="I69" i="28"/>
  <c r="M69" i="28"/>
  <c r="L69" i="28"/>
  <c r="K69" i="28"/>
  <c r="J69" i="28"/>
  <c r="I138" i="28"/>
  <c r="H146" i="28"/>
  <c r="M138" i="28"/>
  <c r="L138" i="28"/>
  <c r="K138" i="28"/>
  <c r="J138" i="28"/>
  <c r="M115" i="28"/>
  <c r="L115" i="28"/>
  <c r="K115" i="28"/>
  <c r="J115" i="28"/>
  <c r="I115" i="28"/>
  <c r="G48" i="28"/>
  <c r="M27" i="28"/>
  <c r="L27" i="28"/>
  <c r="K27" i="28"/>
  <c r="J27" i="28"/>
  <c r="I27" i="28"/>
  <c r="K33" i="28"/>
  <c r="M33" i="28"/>
  <c r="L33" i="28"/>
  <c r="J33" i="28"/>
  <c r="I33" i="28"/>
  <c r="C76" i="26"/>
  <c r="L59" i="30"/>
  <c r="L60" i="30"/>
  <c r="L75" i="30"/>
  <c r="N75" i="30"/>
  <c r="C146" i="26"/>
  <c r="K13" i="26"/>
  <c r="I13" i="26"/>
  <c r="J13" i="26"/>
  <c r="H20" i="26"/>
  <c r="K84" i="26"/>
  <c r="I84" i="26"/>
  <c r="J84" i="26"/>
  <c r="H90" i="26"/>
  <c r="J16" i="26"/>
  <c r="I16" i="26"/>
  <c r="K16" i="26"/>
  <c r="K94" i="26"/>
  <c r="J94" i="26"/>
  <c r="I94" i="26"/>
  <c r="J10" i="26"/>
  <c r="I10" i="26"/>
  <c r="K10" i="26"/>
  <c r="I79" i="26"/>
  <c r="K79" i="26"/>
  <c r="J79" i="26"/>
  <c r="K80" i="26"/>
  <c r="I80" i="26"/>
  <c r="J80" i="26"/>
  <c r="K107" i="26"/>
  <c r="J107" i="26"/>
  <c r="I107" i="26"/>
  <c r="K150" i="26"/>
  <c r="I150" i="26"/>
  <c r="J150" i="26"/>
  <c r="I144" i="26"/>
  <c r="K144" i="26"/>
  <c r="J144" i="26"/>
  <c r="G20" i="26"/>
  <c r="J81" i="26"/>
  <c r="I81" i="26"/>
  <c r="K89" i="26"/>
  <c r="J89" i="26"/>
  <c r="I89" i="26"/>
  <c r="I9" i="26"/>
  <c r="K9" i="26"/>
  <c r="J9" i="26"/>
  <c r="J78" i="26"/>
  <c r="I78" i="26"/>
  <c r="K78" i="26"/>
  <c r="D62" i="26"/>
  <c r="D20" i="26"/>
  <c r="D48" i="26"/>
  <c r="F160" i="26"/>
  <c r="L210" i="24"/>
  <c r="J126" i="24"/>
  <c r="J218" i="24"/>
  <c r="L218" i="24"/>
  <c r="J207" i="24"/>
  <c r="J234" i="24"/>
  <c r="J210" i="24"/>
  <c r="L209" i="24"/>
  <c r="L146" i="24"/>
  <c r="L120" i="24"/>
  <c r="N75" i="24"/>
  <c r="Q17" i="21"/>
  <c r="E78" i="21"/>
  <c r="D50" i="21"/>
  <c r="R15" i="21"/>
  <c r="Q15" i="21"/>
  <c r="C106" i="21"/>
  <c r="C50" i="21"/>
  <c r="E92" i="21"/>
  <c r="P53" i="19"/>
  <c r="R53" i="19"/>
  <c r="P40" i="19"/>
  <c r="R40" i="19"/>
  <c r="X60" i="19"/>
  <c r="F51" i="19"/>
  <c r="I21" i="21"/>
  <c r="H21" i="21"/>
  <c r="I41" i="21"/>
  <c r="H41" i="21"/>
  <c r="I84" i="21"/>
  <c r="H84" i="21"/>
  <c r="G92" i="21"/>
  <c r="I19" i="21"/>
  <c r="H19" i="21"/>
  <c r="G22" i="21"/>
  <c r="I14" i="21"/>
  <c r="H14" i="21"/>
  <c r="I68" i="21"/>
  <c r="H68" i="21"/>
  <c r="I137" i="21"/>
  <c r="H137" i="21"/>
  <c r="I144" i="21"/>
  <c r="H144" i="21"/>
  <c r="I74" i="21"/>
  <c r="H74" i="21"/>
  <c r="I152" i="21"/>
  <c r="H152" i="21"/>
  <c r="I99" i="21"/>
  <c r="H99" i="21"/>
  <c r="I46" i="21"/>
  <c r="H46" i="21"/>
  <c r="I124" i="21"/>
  <c r="H124" i="21"/>
  <c r="H71" i="21"/>
  <c r="I71" i="21"/>
  <c r="H140" i="21"/>
  <c r="G148" i="21"/>
  <c r="I140" i="21"/>
  <c r="I96" i="21"/>
  <c r="H96" i="21"/>
  <c r="H46" i="19"/>
  <c r="J46" i="19"/>
  <c r="N51" i="19"/>
  <c r="R31" i="19"/>
  <c r="P31" i="19"/>
  <c r="X28" i="19"/>
  <c r="H26" i="19"/>
  <c r="R20" i="19"/>
  <c r="P20" i="19"/>
  <c r="X17" i="19"/>
  <c r="H15" i="19"/>
  <c r="R12" i="19"/>
  <c r="P12" i="19"/>
  <c r="X62" i="19"/>
  <c r="X73" i="19"/>
  <c r="X84" i="19"/>
  <c r="X95" i="19"/>
  <c r="X103" i="19"/>
  <c r="X114" i="19"/>
  <c r="X125" i="19"/>
  <c r="W133" i="19"/>
  <c r="X136" i="19"/>
  <c r="W135" i="19"/>
  <c r="X144" i="19"/>
  <c r="X155" i="19"/>
  <c r="P68" i="19"/>
  <c r="R68" i="19"/>
  <c r="P76" i="19"/>
  <c r="R76" i="19"/>
  <c r="P87" i="19"/>
  <c r="R87" i="19"/>
  <c r="P98" i="19"/>
  <c r="R98" i="19"/>
  <c r="P109" i="19"/>
  <c r="R109" i="19"/>
  <c r="P117" i="19"/>
  <c r="R117" i="19"/>
  <c r="P128" i="19"/>
  <c r="R128" i="19"/>
  <c r="P139" i="19"/>
  <c r="O147" i="19"/>
  <c r="R139" i="19"/>
  <c r="P150" i="19"/>
  <c r="O149" i="19"/>
  <c r="R150" i="19"/>
  <c r="P158" i="19"/>
  <c r="R158" i="19"/>
  <c r="H71" i="19"/>
  <c r="J71" i="19"/>
  <c r="H82" i="19"/>
  <c r="H90" i="19"/>
  <c r="H101" i="19"/>
  <c r="H112" i="19"/>
  <c r="J112" i="19"/>
  <c r="H123" i="19"/>
  <c r="H131" i="19"/>
  <c r="H142" i="19"/>
  <c r="H153" i="19"/>
  <c r="G161" i="19"/>
  <c r="X61" i="19"/>
  <c r="V91" i="19"/>
  <c r="V93" i="19"/>
  <c r="N91" i="19"/>
  <c r="N93" i="19"/>
  <c r="H61" i="19"/>
  <c r="F91" i="19"/>
  <c r="F93" i="19"/>
  <c r="N49" i="19"/>
  <c r="P42" i="19"/>
  <c r="R97" i="18"/>
  <c r="Q97" i="18"/>
  <c r="J60" i="18"/>
  <c r="I60" i="18"/>
  <c r="X122" i="18"/>
  <c r="F64" i="18"/>
  <c r="I87" i="18"/>
  <c r="J87" i="18"/>
  <c r="L22" i="18"/>
  <c r="Q10" i="18"/>
  <c r="R10" i="18"/>
  <c r="E36" i="18"/>
  <c r="V120" i="18"/>
  <c r="U76" i="18"/>
  <c r="J19" i="18"/>
  <c r="I19" i="18"/>
  <c r="N8" i="18"/>
  <c r="T160" i="18"/>
  <c r="T132" i="18"/>
  <c r="T148" i="18"/>
  <c r="T120" i="18"/>
  <c r="L160" i="18"/>
  <c r="L132" i="18"/>
  <c r="L148" i="18"/>
  <c r="L120" i="18"/>
  <c r="D104" i="18"/>
  <c r="D76" i="18"/>
  <c r="I96" i="18"/>
  <c r="H104" i="18"/>
  <c r="J96" i="18"/>
  <c r="E90" i="18"/>
  <c r="M8" i="18"/>
  <c r="S160" i="18"/>
  <c r="K106" i="18"/>
  <c r="K78" i="18"/>
  <c r="K34" i="18"/>
  <c r="K50" i="18"/>
  <c r="C148" i="18"/>
  <c r="C118" i="18"/>
  <c r="L118" i="18"/>
  <c r="R43" i="18"/>
  <c r="Q43" i="18"/>
  <c r="J102" i="18"/>
  <c r="I102" i="18"/>
  <c r="S64" i="18"/>
  <c r="J14" i="18"/>
  <c r="I14" i="18"/>
  <c r="J123" i="18"/>
  <c r="I123" i="18"/>
  <c r="R45" i="18"/>
  <c r="Q45" i="18"/>
  <c r="J24" i="18"/>
  <c r="I24" i="18"/>
  <c r="J15" i="18"/>
  <c r="I15" i="18"/>
  <c r="R139" i="18"/>
  <c r="Q139" i="18"/>
  <c r="R155" i="18"/>
  <c r="Q155" i="18"/>
  <c r="R67" i="18"/>
  <c r="Q67" i="18"/>
  <c r="R144" i="18"/>
  <c r="Q144" i="18"/>
  <c r="R100" i="18"/>
  <c r="Q100" i="18"/>
  <c r="Q39" i="18"/>
  <c r="R39" i="18"/>
  <c r="Q116" i="18"/>
  <c r="R116" i="18"/>
  <c r="R55" i="18"/>
  <c r="Q55" i="18"/>
  <c r="R141" i="18"/>
  <c r="Q141" i="18"/>
  <c r="J95" i="18"/>
  <c r="I95" i="18"/>
  <c r="J137" i="18"/>
  <c r="I137" i="18"/>
  <c r="J84" i="18"/>
  <c r="I84" i="18"/>
  <c r="J31" i="18"/>
  <c r="I31" i="18"/>
  <c r="J117" i="18"/>
  <c r="I117" i="18"/>
  <c r="I56" i="18"/>
  <c r="J56" i="18"/>
  <c r="I142" i="18"/>
  <c r="J142" i="18"/>
  <c r="J81" i="18"/>
  <c r="I81" i="18"/>
  <c r="J158" i="18"/>
  <c r="I158" i="18"/>
  <c r="G22" i="18"/>
  <c r="I25" i="18"/>
  <c r="G76" i="18"/>
  <c r="I68" i="18"/>
  <c r="G132" i="18"/>
  <c r="G148" i="18"/>
  <c r="O34" i="18"/>
  <c r="Q26" i="18"/>
  <c r="O118" i="18"/>
  <c r="O120" i="18"/>
  <c r="O48" i="18"/>
  <c r="O64" i="18"/>
  <c r="T11" i="14"/>
  <c r="S11" i="14"/>
  <c r="T17" i="14"/>
  <c r="X95" i="18"/>
  <c r="Y12" i="18"/>
  <c r="X12" i="18"/>
  <c r="W20" i="18"/>
  <c r="X156" i="18"/>
  <c r="X26" i="18"/>
  <c r="W34" i="18"/>
  <c r="Y68" i="18"/>
  <c r="W76" i="18"/>
  <c r="X68" i="18"/>
  <c r="X138" i="18"/>
  <c r="W146" i="18"/>
  <c r="X154" i="18"/>
  <c r="Y151" i="18"/>
  <c r="X151" i="18"/>
  <c r="X57" i="18"/>
  <c r="X135" i="18"/>
  <c r="W134" i="18"/>
  <c r="X73" i="18"/>
  <c r="X159" i="18"/>
  <c r="X98" i="18"/>
  <c r="W36" i="18"/>
  <c r="Y37" i="18"/>
  <c r="X37" i="18"/>
  <c r="X123" i="18"/>
  <c r="T13" i="14"/>
  <c r="S13" i="14"/>
  <c r="K46" i="12"/>
  <c r="K38" i="12"/>
  <c r="K30" i="12"/>
  <c r="K22" i="12"/>
  <c r="K11" i="12"/>
  <c r="F118" i="13"/>
  <c r="E76" i="13"/>
  <c r="J94" i="13"/>
  <c r="I94" i="13"/>
  <c r="G90" i="13"/>
  <c r="L97" i="10"/>
  <c r="N97" i="10"/>
  <c r="J138" i="13"/>
  <c r="I138" i="13"/>
  <c r="H146" i="13"/>
  <c r="K138" i="13"/>
  <c r="K97" i="13"/>
  <c r="J97" i="13"/>
  <c r="I97" i="13"/>
  <c r="J69" i="13"/>
  <c r="I69" i="13"/>
  <c r="K69" i="13"/>
  <c r="J41" i="13"/>
  <c r="I41" i="13"/>
  <c r="K41" i="13"/>
  <c r="L81" i="10"/>
  <c r="J40" i="10"/>
  <c r="L40" i="10"/>
  <c r="J32" i="10"/>
  <c r="L32" i="10"/>
  <c r="J29" i="13"/>
  <c r="I29" i="13"/>
  <c r="K29" i="13"/>
  <c r="J11" i="13"/>
  <c r="I11" i="13"/>
  <c r="J60" i="10"/>
  <c r="K140" i="13"/>
  <c r="J140" i="13"/>
  <c r="I140" i="13"/>
  <c r="D118" i="13"/>
  <c r="D62" i="13"/>
  <c r="K37" i="13"/>
  <c r="J37" i="13"/>
  <c r="I37" i="13"/>
  <c r="I39" i="13"/>
  <c r="K39" i="13"/>
  <c r="J39" i="13"/>
  <c r="I116" i="13"/>
  <c r="J116" i="13"/>
  <c r="K116" i="13"/>
  <c r="H48" i="13"/>
  <c r="I40" i="13"/>
  <c r="K40" i="13"/>
  <c r="J40" i="13"/>
  <c r="K117" i="13"/>
  <c r="J117" i="13"/>
  <c r="I117" i="13"/>
  <c r="L43" i="10"/>
  <c r="C146" i="13"/>
  <c r="J38" i="13"/>
  <c r="I38" i="13"/>
  <c r="K38" i="13"/>
  <c r="G20" i="13"/>
  <c r="J10" i="13"/>
  <c r="I10" i="13"/>
  <c r="J67" i="13"/>
  <c r="I67" i="13"/>
  <c r="T19" i="14"/>
  <c r="S19" i="14"/>
  <c r="K114" i="13"/>
  <c r="J114" i="13"/>
  <c r="I114" i="13"/>
  <c r="J77" i="10"/>
  <c r="J39" i="10"/>
  <c r="J31" i="10"/>
  <c r="R9" i="6"/>
  <c r="Q9" i="6"/>
  <c r="F119" i="3"/>
  <c r="K37" i="3"/>
  <c r="J37" i="3"/>
  <c r="K29" i="3"/>
  <c r="J29" i="3"/>
  <c r="K21" i="3"/>
  <c r="J21" i="3"/>
  <c r="K13" i="3"/>
  <c r="J13" i="3"/>
  <c r="I46" i="6"/>
  <c r="K46" i="6"/>
  <c r="J46" i="6"/>
  <c r="I38" i="6"/>
  <c r="K38" i="6"/>
  <c r="J38" i="6"/>
  <c r="I30" i="6"/>
  <c r="K30" i="6"/>
  <c r="J30" i="6"/>
  <c r="I22" i="6"/>
  <c r="K22" i="6"/>
  <c r="J22" i="6"/>
  <c r="K24" i="6"/>
  <c r="S45" i="5"/>
  <c r="W45" i="5"/>
  <c r="V45" i="5"/>
  <c r="U45" i="5"/>
  <c r="T45" i="5"/>
  <c r="S37" i="5"/>
  <c r="W37" i="5"/>
  <c r="V37" i="5"/>
  <c r="U37" i="5"/>
  <c r="T37" i="5"/>
  <c r="S29" i="5"/>
  <c r="W29" i="5"/>
  <c r="V29" i="5"/>
  <c r="U29" i="5"/>
  <c r="T29" i="5"/>
  <c r="W31" i="5"/>
  <c r="S21" i="5"/>
  <c r="W21" i="5"/>
  <c r="V21" i="5"/>
  <c r="U21" i="5"/>
  <c r="T21" i="5"/>
  <c r="J218" i="3"/>
  <c r="L218" i="3"/>
  <c r="K218" i="3"/>
  <c r="J210" i="3"/>
  <c r="L210" i="3"/>
  <c r="K210" i="3"/>
  <c r="E118" i="3"/>
  <c r="J25" i="12"/>
  <c r="I25" i="12"/>
  <c r="L25" i="12"/>
  <c r="J57" i="12"/>
  <c r="I57" i="12"/>
  <c r="L57" i="12"/>
  <c r="J23" i="12"/>
  <c r="I23" i="12"/>
  <c r="L23" i="12"/>
  <c r="J55" i="12"/>
  <c r="I55" i="12"/>
  <c r="L55" i="12"/>
  <c r="J36" i="12"/>
  <c r="I36" i="12"/>
  <c r="L36" i="12"/>
  <c r="L18" i="12"/>
  <c r="J18" i="12"/>
  <c r="I18" i="12"/>
  <c r="L50" i="12"/>
  <c r="J50" i="12"/>
  <c r="I50" i="12"/>
  <c r="U27" i="5"/>
  <c r="T27" i="5"/>
  <c r="S27" i="5"/>
  <c r="W27" i="5"/>
  <c r="V27" i="5"/>
  <c r="U8" i="5"/>
  <c r="T8" i="5"/>
  <c r="S8" i="5"/>
  <c r="W8" i="5"/>
  <c r="V8" i="5"/>
  <c r="L181" i="3"/>
  <c r="I192" i="3"/>
  <c r="K181" i="3"/>
  <c r="J181" i="3"/>
  <c r="L173" i="3"/>
  <c r="K173" i="3"/>
  <c r="J173" i="3"/>
  <c r="L165" i="3"/>
  <c r="K165" i="3"/>
  <c r="J165" i="3"/>
  <c r="L157" i="3"/>
  <c r="K157" i="3"/>
  <c r="J157" i="3"/>
  <c r="L142" i="3"/>
  <c r="K142" i="3"/>
  <c r="J142" i="3"/>
  <c r="S43" i="6"/>
  <c r="R43" i="6"/>
  <c r="Q43" i="6"/>
  <c r="S44" i="6"/>
  <c r="S35" i="6"/>
  <c r="R35" i="6"/>
  <c r="Q35" i="6"/>
  <c r="S27" i="6"/>
  <c r="R27" i="6"/>
  <c r="Q27" i="6"/>
  <c r="S19" i="6"/>
  <c r="R19" i="6"/>
  <c r="Q19" i="6"/>
  <c r="S12" i="6"/>
  <c r="R12" i="6"/>
  <c r="Q12" i="6"/>
  <c r="S13" i="6"/>
  <c r="V11" i="5"/>
  <c r="U11" i="5"/>
  <c r="T11" i="5"/>
  <c r="S11" i="5"/>
  <c r="W11" i="5"/>
  <c r="H195" i="3"/>
  <c r="H187" i="3"/>
  <c r="N251" i="8"/>
  <c r="K26" i="6"/>
  <c r="J26" i="6"/>
  <c r="I26" i="6"/>
  <c r="G193" i="3"/>
  <c r="L110" i="3"/>
  <c r="K110" i="3"/>
  <c r="J110" i="3"/>
  <c r="I121" i="3"/>
  <c r="L102" i="3"/>
  <c r="K102" i="3"/>
  <c r="J102" i="3"/>
  <c r="I113" i="3"/>
  <c r="L94" i="3"/>
  <c r="K94" i="3"/>
  <c r="J94" i="3"/>
  <c r="L86" i="3"/>
  <c r="K86" i="3"/>
  <c r="J86" i="3"/>
  <c r="G117" i="3"/>
  <c r="L18" i="3"/>
  <c r="K18" i="3"/>
  <c r="J18" i="3"/>
  <c r="L21" i="3"/>
  <c r="L25" i="3"/>
  <c r="L27" i="3"/>
  <c r="L23" i="3"/>
  <c r="L19" i="3"/>
  <c r="L67" i="3"/>
  <c r="K67" i="3"/>
  <c r="J67" i="3"/>
  <c r="L72" i="3"/>
  <c r="K72" i="3"/>
  <c r="J72" i="3"/>
  <c r="K43" i="3"/>
  <c r="J43" i="3"/>
  <c r="J57" i="3"/>
  <c r="K57" i="3"/>
  <c r="M16" i="5"/>
  <c r="L16" i="5"/>
  <c r="K16" i="5"/>
  <c r="J16" i="5"/>
  <c r="I16" i="5"/>
  <c r="L24" i="5"/>
  <c r="K24" i="5"/>
  <c r="J24" i="5"/>
  <c r="I24" i="5"/>
  <c r="M24" i="5"/>
  <c r="K37" i="5"/>
  <c r="J37" i="5"/>
  <c r="I37" i="5"/>
  <c r="M37" i="5"/>
  <c r="L37" i="5"/>
  <c r="J42" i="5"/>
  <c r="I42" i="5"/>
  <c r="M42" i="5"/>
  <c r="L42" i="5"/>
  <c r="K42" i="5"/>
  <c r="M20" i="5"/>
  <c r="L20" i="5"/>
  <c r="K20" i="5"/>
  <c r="J20" i="5"/>
  <c r="I20" i="5"/>
  <c r="F192" i="3"/>
  <c r="E186" i="3"/>
  <c r="L12" i="3"/>
  <c r="K12" i="3"/>
  <c r="J12" i="3"/>
  <c r="M14" i="5"/>
  <c r="L14" i="5"/>
  <c r="K14" i="5"/>
  <c r="J14" i="5"/>
  <c r="I14" i="5"/>
  <c r="U23" i="5"/>
  <c r="S23" i="5"/>
  <c r="G114" i="3"/>
  <c r="G18" i="2"/>
  <c r="X66" i="18"/>
  <c r="X143" i="18"/>
  <c r="X82" i="18"/>
  <c r="W90" i="18"/>
  <c r="X29" i="18"/>
  <c r="X107" i="18"/>
  <c r="W106" i="18"/>
  <c r="X45" i="18"/>
  <c r="X131" i="18"/>
  <c r="F146" i="13"/>
  <c r="E104" i="13"/>
  <c r="F34" i="13"/>
  <c r="K14" i="12"/>
  <c r="J150" i="13"/>
  <c r="I150" i="13"/>
  <c r="K123" i="13"/>
  <c r="J123" i="13"/>
  <c r="I123" i="13"/>
  <c r="J124" i="13"/>
  <c r="I124" i="13"/>
  <c r="K124" i="13"/>
  <c r="H132" i="13"/>
  <c r="K96" i="13"/>
  <c r="I96" i="13"/>
  <c r="H104" i="13"/>
  <c r="J96" i="13"/>
  <c r="J55" i="13"/>
  <c r="I55" i="13"/>
  <c r="K55" i="13"/>
  <c r="H62" i="13"/>
  <c r="C62" i="13"/>
  <c r="J110" i="13"/>
  <c r="I110" i="13"/>
  <c r="H118" i="13"/>
  <c r="K110" i="13"/>
  <c r="G104" i="13"/>
  <c r="G76" i="13"/>
  <c r="J80" i="10"/>
  <c r="N31" i="10"/>
  <c r="J107" i="10"/>
  <c r="J99" i="10"/>
  <c r="L59" i="10"/>
  <c r="K78" i="13"/>
  <c r="J78" i="13"/>
  <c r="I78" i="13"/>
  <c r="K50" i="13"/>
  <c r="J50" i="13"/>
  <c r="I50" i="13"/>
  <c r="I47" i="13"/>
  <c r="J47" i="13"/>
  <c r="K47" i="13"/>
  <c r="I125" i="13"/>
  <c r="K125" i="13"/>
  <c r="J125" i="13"/>
  <c r="K57" i="13"/>
  <c r="J57" i="13"/>
  <c r="I57" i="13"/>
  <c r="K126" i="13"/>
  <c r="J126" i="13"/>
  <c r="I126" i="13"/>
  <c r="J83" i="10"/>
  <c r="L41" i="10"/>
  <c r="L33" i="10"/>
  <c r="D160" i="13"/>
  <c r="C118" i="13"/>
  <c r="C90" i="13"/>
  <c r="A15" i="12"/>
  <c r="L104" i="10"/>
  <c r="K52" i="13"/>
  <c r="J52" i="13"/>
  <c r="I52" i="13"/>
  <c r="K24" i="13"/>
  <c r="J24" i="13"/>
  <c r="I24" i="13"/>
  <c r="S20" i="13"/>
  <c r="L84" i="10"/>
  <c r="L76" i="10"/>
  <c r="J9" i="6"/>
  <c r="I9" i="6"/>
  <c r="K41" i="5"/>
  <c r="I41" i="5"/>
  <c r="F118" i="3"/>
  <c r="J48" i="3"/>
  <c r="K48" i="3"/>
  <c r="J217" i="3"/>
  <c r="L217" i="3"/>
  <c r="K217" i="3"/>
  <c r="J209" i="3"/>
  <c r="L209" i="3"/>
  <c r="K209" i="3"/>
  <c r="E117" i="3"/>
  <c r="E123" i="3"/>
  <c r="R14" i="6"/>
  <c r="Q14" i="6"/>
  <c r="S14" i="6"/>
  <c r="R50" i="6"/>
  <c r="S50" i="6"/>
  <c r="Q50" i="6"/>
  <c r="T48" i="5"/>
  <c r="S48" i="5"/>
  <c r="W48" i="5"/>
  <c r="U48" i="5"/>
  <c r="V48" i="5"/>
  <c r="W50" i="5"/>
  <c r="W52" i="5"/>
  <c r="T40" i="5"/>
  <c r="S40" i="5"/>
  <c r="W40" i="5"/>
  <c r="V40" i="5"/>
  <c r="U40" i="5"/>
  <c r="T32" i="5"/>
  <c r="S32" i="5"/>
  <c r="W32" i="5"/>
  <c r="V32" i="5"/>
  <c r="U32" i="5"/>
  <c r="T24" i="5"/>
  <c r="S24" i="5"/>
  <c r="W24" i="5"/>
  <c r="V24" i="5"/>
  <c r="U24" i="5"/>
  <c r="L32" i="12"/>
  <c r="J32" i="12"/>
  <c r="I32" i="12"/>
  <c r="L30" i="12"/>
  <c r="J30" i="12"/>
  <c r="I30" i="12"/>
  <c r="J37" i="12"/>
  <c r="I37" i="12"/>
  <c r="L37" i="12"/>
  <c r="J19" i="12"/>
  <c r="I19" i="12"/>
  <c r="L19" i="12"/>
  <c r="J51" i="12"/>
  <c r="I51" i="12"/>
  <c r="L51" i="12"/>
  <c r="U51" i="5"/>
  <c r="T51" i="5"/>
  <c r="S51" i="5"/>
  <c r="V51" i="5"/>
  <c r="W51" i="5"/>
  <c r="U43" i="5"/>
  <c r="T43" i="5"/>
  <c r="S43" i="5"/>
  <c r="W43" i="5"/>
  <c r="V43" i="5"/>
  <c r="W47" i="5"/>
  <c r="W44" i="5"/>
  <c r="U35" i="5"/>
  <c r="T35" i="5"/>
  <c r="S35" i="5"/>
  <c r="W35" i="5"/>
  <c r="V35" i="5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L141" i="3"/>
  <c r="K141" i="3"/>
  <c r="J141" i="3"/>
  <c r="N141" i="8"/>
  <c r="K43" i="6"/>
  <c r="J43" i="6"/>
  <c r="I43" i="6"/>
  <c r="K44" i="6"/>
  <c r="K35" i="6"/>
  <c r="J35" i="6"/>
  <c r="I35" i="6"/>
  <c r="K27" i="6"/>
  <c r="J27" i="6"/>
  <c r="I27" i="6"/>
  <c r="K19" i="6"/>
  <c r="J19" i="6"/>
  <c r="I19" i="6"/>
  <c r="K12" i="6"/>
  <c r="J12" i="6"/>
  <c r="I12" i="6"/>
  <c r="K13" i="6"/>
  <c r="V50" i="5"/>
  <c r="T50" i="5"/>
  <c r="H194" i="3"/>
  <c r="H186" i="3"/>
  <c r="H18" i="2"/>
  <c r="J18" i="2" s="1"/>
  <c r="N97" i="8"/>
  <c r="N273" i="8"/>
  <c r="S42" i="6"/>
  <c r="R42" i="6"/>
  <c r="Q42" i="6"/>
  <c r="S34" i="6"/>
  <c r="R34" i="6"/>
  <c r="Q34" i="6"/>
  <c r="W41" i="5"/>
  <c r="V41" i="5"/>
  <c r="U41" i="5"/>
  <c r="T41" i="5"/>
  <c r="S41" i="5"/>
  <c r="G192" i="3"/>
  <c r="L109" i="3"/>
  <c r="K109" i="3"/>
  <c r="I120" i="3"/>
  <c r="J109" i="3"/>
  <c r="L101" i="3"/>
  <c r="K101" i="3"/>
  <c r="J101" i="3"/>
  <c r="L93" i="3"/>
  <c r="K93" i="3"/>
  <c r="J93" i="3"/>
  <c r="L85" i="3"/>
  <c r="K85" i="3"/>
  <c r="J85" i="3"/>
  <c r="G113" i="3"/>
  <c r="E196" i="3"/>
  <c r="L14" i="3"/>
  <c r="K14" i="3"/>
  <c r="J14" i="3"/>
  <c r="L68" i="3"/>
  <c r="K68" i="3"/>
  <c r="J68" i="3"/>
  <c r="K51" i="3"/>
  <c r="J51" i="3"/>
  <c r="M22" i="5"/>
  <c r="L22" i="5"/>
  <c r="K22" i="5"/>
  <c r="J22" i="5"/>
  <c r="I22" i="5"/>
  <c r="U52" i="5"/>
  <c r="S52" i="5"/>
  <c r="M19" i="5"/>
  <c r="L19" i="5"/>
  <c r="K19" i="5"/>
  <c r="J19" i="5"/>
  <c r="I19" i="5"/>
  <c r="L32" i="5"/>
  <c r="K32" i="5"/>
  <c r="J32" i="5"/>
  <c r="I32" i="5"/>
  <c r="M32" i="5"/>
  <c r="K45" i="5"/>
  <c r="J45" i="5"/>
  <c r="I45" i="5"/>
  <c r="M45" i="5"/>
  <c r="L45" i="5"/>
  <c r="J50" i="5"/>
  <c r="I50" i="5"/>
  <c r="M50" i="5"/>
  <c r="K50" i="5"/>
  <c r="L50" i="5"/>
  <c r="M28" i="5"/>
  <c r="L28" i="5"/>
  <c r="K28" i="5"/>
  <c r="J28" i="5"/>
  <c r="I28" i="5"/>
  <c r="F188" i="3"/>
  <c r="M49" i="5"/>
  <c r="L49" i="5"/>
  <c r="K49" i="5"/>
  <c r="J49" i="5"/>
  <c r="I49" i="5"/>
  <c r="H122" i="3"/>
  <c r="K40" i="3"/>
  <c r="J40" i="3"/>
  <c r="L8" i="3"/>
  <c r="K8" i="3"/>
  <c r="J8" i="3"/>
  <c r="U9" i="5"/>
  <c r="S9" i="5"/>
  <c r="U31" i="5"/>
  <c r="S31" i="5"/>
  <c r="X127" i="18"/>
  <c r="X74" i="18"/>
  <c r="X152" i="18"/>
  <c r="W160" i="18"/>
  <c r="X99" i="18"/>
  <c r="X38" i="18"/>
  <c r="X115" i="18"/>
  <c r="W62" i="18"/>
  <c r="Y54" i="18"/>
  <c r="X54" i="18"/>
  <c r="X140" i="18"/>
  <c r="K54" i="12"/>
  <c r="K44" i="12"/>
  <c r="K36" i="12"/>
  <c r="K28" i="12"/>
  <c r="K20" i="12"/>
  <c r="F104" i="13"/>
  <c r="E62" i="13"/>
  <c r="J122" i="13"/>
  <c r="I122" i="13"/>
  <c r="I137" i="13"/>
  <c r="K137" i="13"/>
  <c r="J137" i="13"/>
  <c r="J95" i="13"/>
  <c r="I95" i="13"/>
  <c r="I68" i="13"/>
  <c r="H76" i="13"/>
  <c r="K68" i="13"/>
  <c r="J68" i="13"/>
  <c r="G62" i="13"/>
  <c r="I54" i="13"/>
  <c r="J54" i="13"/>
  <c r="J14" i="13"/>
  <c r="I14" i="13"/>
  <c r="K14" i="13"/>
  <c r="L79" i="10"/>
  <c r="J38" i="10"/>
  <c r="L38" i="10"/>
  <c r="K70" i="13"/>
  <c r="J70" i="13"/>
  <c r="I70" i="13"/>
  <c r="K42" i="13"/>
  <c r="J42" i="13"/>
  <c r="I42" i="13"/>
  <c r="C34" i="13"/>
  <c r="V8" i="13"/>
  <c r="U8" i="13"/>
  <c r="W8" i="13"/>
  <c r="W10" i="13"/>
  <c r="W19" i="13"/>
  <c r="W16" i="13"/>
  <c r="W18" i="13"/>
  <c r="J58" i="10"/>
  <c r="K153" i="13"/>
  <c r="J153" i="13"/>
  <c r="I153" i="13"/>
  <c r="K106" i="13"/>
  <c r="J106" i="13"/>
  <c r="I106" i="13"/>
  <c r="O20" i="13"/>
  <c r="J158" i="13"/>
  <c r="I158" i="13"/>
  <c r="K158" i="13"/>
  <c r="I56" i="13"/>
  <c r="K56" i="13"/>
  <c r="J56" i="13"/>
  <c r="I134" i="13"/>
  <c r="K134" i="13"/>
  <c r="J134" i="13"/>
  <c r="K66" i="13"/>
  <c r="J66" i="13"/>
  <c r="I66" i="13"/>
  <c r="K135" i="13"/>
  <c r="J135" i="13"/>
  <c r="I135" i="13"/>
  <c r="L31" i="10"/>
  <c r="D132" i="13"/>
  <c r="J107" i="13"/>
  <c r="I107" i="13"/>
  <c r="K107" i="13"/>
  <c r="K79" i="13"/>
  <c r="J79" i="13"/>
  <c r="I79" i="13"/>
  <c r="K51" i="13"/>
  <c r="J51" i="13"/>
  <c r="I51" i="13"/>
  <c r="K155" i="13"/>
  <c r="J155" i="13"/>
  <c r="I155" i="13"/>
  <c r="K127" i="13"/>
  <c r="J127" i="13"/>
  <c r="I127" i="13"/>
  <c r="J75" i="10"/>
  <c r="J37" i="10"/>
  <c r="Q48" i="6"/>
  <c r="R48" i="6"/>
  <c r="Q40" i="6"/>
  <c r="R40" i="6"/>
  <c r="R32" i="6"/>
  <c r="Q32" i="6"/>
  <c r="Q24" i="6"/>
  <c r="R24" i="6"/>
  <c r="S16" i="6"/>
  <c r="R16" i="6"/>
  <c r="Q16" i="6"/>
  <c r="S8" i="6"/>
  <c r="R8" i="6"/>
  <c r="Q8" i="6"/>
  <c r="F117" i="3"/>
  <c r="F123" i="3"/>
  <c r="K35" i="3"/>
  <c r="J35" i="3"/>
  <c r="K27" i="3"/>
  <c r="J27" i="3"/>
  <c r="J19" i="3"/>
  <c r="K19" i="3"/>
  <c r="K11" i="3"/>
  <c r="J11" i="3"/>
  <c r="K49" i="6"/>
  <c r="I49" i="6"/>
  <c r="J49" i="6"/>
  <c r="J216" i="3"/>
  <c r="L216" i="3"/>
  <c r="K216" i="3"/>
  <c r="J208" i="3"/>
  <c r="K208" i="3"/>
  <c r="L208" i="3"/>
  <c r="E116" i="3"/>
  <c r="J14" i="6"/>
  <c r="I14" i="6"/>
  <c r="K14" i="6"/>
  <c r="S52" i="6"/>
  <c r="R52" i="6"/>
  <c r="Q52" i="6"/>
  <c r="J33" i="12"/>
  <c r="I33" i="12"/>
  <c r="L33" i="12"/>
  <c r="L14" i="12"/>
  <c r="J14" i="12"/>
  <c r="I14" i="12"/>
  <c r="J31" i="12"/>
  <c r="I31" i="12"/>
  <c r="L31" i="12"/>
  <c r="J9" i="12"/>
  <c r="I9" i="12"/>
  <c r="L9" i="12"/>
  <c r="J44" i="12"/>
  <c r="I44" i="12"/>
  <c r="L44" i="12"/>
  <c r="L26" i="12"/>
  <c r="J26" i="12"/>
  <c r="I26" i="12"/>
  <c r="I12" i="12"/>
  <c r="L12" i="12"/>
  <c r="J12" i="12"/>
  <c r="U19" i="5"/>
  <c r="T19" i="5"/>
  <c r="S19" i="5"/>
  <c r="V19" i="5"/>
  <c r="W19" i="5"/>
  <c r="L179" i="3"/>
  <c r="K179" i="3"/>
  <c r="J179" i="3"/>
  <c r="I190" i="3"/>
  <c r="L171" i="3"/>
  <c r="K171" i="3"/>
  <c r="J171" i="3"/>
  <c r="L163" i="3"/>
  <c r="K163" i="3"/>
  <c r="J163" i="3"/>
  <c r="L155" i="3"/>
  <c r="K155" i="3"/>
  <c r="J155" i="3"/>
  <c r="L140" i="3"/>
  <c r="K140" i="3"/>
  <c r="J140" i="3"/>
  <c r="I51" i="6"/>
  <c r="K51" i="6"/>
  <c r="J51" i="6"/>
  <c r="H193" i="3"/>
  <c r="H17" i="2"/>
  <c r="K17" i="2" s="1"/>
  <c r="N119" i="8"/>
  <c r="K42" i="6"/>
  <c r="J42" i="6"/>
  <c r="I42" i="6"/>
  <c r="K34" i="6"/>
  <c r="J34" i="6"/>
  <c r="I34" i="6"/>
  <c r="G191" i="3"/>
  <c r="L108" i="3"/>
  <c r="I119" i="3"/>
  <c r="K108" i="3"/>
  <c r="J108" i="3"/>
  <c r="L100" i="3"/>
  <c r="K100" i="3"/>
  <c r="J100" i="3"/>
  <c r="L92" i="3"/>
  <c r="K92" i="3"/>
  <c r="J92" i="3"/>
  <c r="L84" i="3"/>
  <c r="K84" i="3"/>
  <c r="J84" i="3"/>
  <c r="F18" i="2"/>
  <c r="E192" i="3"/>
  <c r="H120" i="3"/>
  <c r="K56" i="3"/>
  <c r="J56" i="3"/>
  <c r="L10" i="3"/>
  <c r="K10" i="3"/>
  <c r="J10" i="3"/>
  <c r="L69" i="3"/>
  <c r="K69" i="3"/>
  <c r="J69" i="3"/>
  <c r="K45" i="3"/>
  <c r="J45" i="3"/>
  <c r="K59" i="3"/>
  <c r="J59" i="3"/>
  <c r="F193" i="3"/>
  <c r="M27" i="5"/>
  <c r="L27" i="5"/>
  <c r="K27" i="5"/>
  <c r="J27" i="5"/>
  <c r="I27" i="5"/>
  <c r="L40" i="5"/>
  <c r="K40" i="5"/>
  <c r="J40" i="5"/>
  <c r="I40" i="5"/>
  <c r="M40" i="5"/>
  <c r="I12" i="5"/>
  <c r="M12" i="5"/>
  <c r="L12" i="5"/>
  <c r="J12" i="5"/>
  <c r="K12" i="5"/>
  <c r="M36" i="5"/>
  <c r="L36" i="5"/>
  <c r="K36" i="5"/>
  <c r="J36" i="5"/>
  <c r="I36" i="5"/>
  <c r="F194" i="3"/>
  <c r="G123" i="3"/>
  <c r="U44" i="5"/>
  <c r="S44" i="5"/>
  <c r="H118" i="3"/>
  <c r="L36" i="3"/>
  <c r="K36" i="3"/>
  <c r="J36" i="3"/>
  <c r="U39" i="5"/>
  <c r="S39" i="5"/>
  <c r="X136" i="18"/>
  <c r="X83" i="18"/>
  <c r="X30" i="18"/>
  <c r="X108" i="18"/>
  <c r="X46" i="18"/>
  <c r="X124" i="18"/>
  <c r="W132" i="18"/>
  <c r="Y71" i="18"/>
  <c r="X71" i="18"/>
  <c r="W148" i="18"/>
  <c r="X149" i="18"/>
  <c r="S20" i="14"/>
  <c r="T20" i="14"/>
  <c r="E146" i="13"/>
  <c r="F76" i="13"/>
  <c r="E34" i="13"/>
  <c r="K52" i="12"/>
  <c r="T14" i="14"/>
  <c r="S14" i="14"/>
  <c r="F62" i="13"/>
  <c r="K9" i="12"/>
  <c r="T15" i="14"/>
  <c r="S15" i="14"/>
  <c r="R23" i="14"/>
  <c r="K136" i="13"/>
  <c r="J136" i="13"/>
  <c r="I136" i="13"/>
  <c r="D146" i="13"/>
  <c r="L107" i="10"/>
  <c r="N23" i="14"/>
  <c r="I33" i="13"/>
  <c r="J33" i="13"/>
  <c r="L87" i="10"/>
  <c r="J78" i="10"/>
  <c r="K145" i="13"/>
  <c r="J145" i="13"/>
  <c r="I145" i="13"/>
  <c r="D48" i="13"/>
  <c r="J8" i="13"/>
  <c r="I8" i="13"/>
  <c r="J105" i="10"/>
  <c r="J97" i="10"/>
  <c r="L57" i="10"/>
  <c r="K12" i="13"/>
  <c r="J12" i="13"/>
  <c r="H20" i="13"/>
  <c r="I12" i="13"/>
  <c r="I9" i="13"/>
  <c r="K9" i="13"/>
  <c r="J9" i="13"/>
  <c r="I65" i="13"/>
  <c r="K65" i="13"/>
  <c r="J65" i="13"/>
  <c r="I142" i="13"/>
  <c r="K142" i="13"/>
  <c r="J142" i="13"/>
  <c r="I74" i="13"/>
  <c r="K74" i="13"/>
  <c r="J74" i="13"/>
  <c r="I143" i="13"/>
  <c r="K143" i="13"/>
  <c r="J143" i="13"/>
  <c r="A14" i="12"/>
  <c r="J81" i="10"/>
  <c r="L39" i="10"/>
  <c r="K148" i="13"/>
  <c r="J148" i="13"/>
  <c r="I148" i="13"/>
  <c r="K120" i="13"/>
  <c r="J120" i="13"/>
  <c r="I120" i="13"/>
  <c r="G48" i="13"/>
  <c r="A13" i="12"/>
  <c r="L102" i="10"/>
  <c r="N9" i="10"/>
  <c r="K80" i="13"/>
  <c r="J80" i="13"/>
  <c r="I80" i="13"/>
  <c r="K19" i="13"/>
  <c r="J19" i="13"/>
  <c r="I19" i="13"/>
  <c r="L82" i="10"/>
  <c r="I48" i="6"/>
  <c r="J48" i="6"/>
  <c r="J40" i="6"/>
  <c r="I40" i="6"/>
  <c r="I32" i="6"/>
  <c r="J32" i="6"/>
  <c r="J24" i="6"/>
  <c r="I24" i="6"/>
  <c r="J16" i="6"/>
  <c r="K16" i="6"/>
  <c r="I16" i="6"/>
  <c r="K8" i="6"/>
  <c r="J8" i="6"/>
  <c r="I8" i="6"/>
  <c r="W15" i="5"/>
  <c r="V15" i="5"/>
  <c r="U15" i="5"/>
  <c r="T15" i="5"/>
  <c r="S15" i="5"/>
  <c r="W7" i="5"/>
  <c r="V7" i="5"/>
  <c r="U7" i="5"/>
  <c r="S7" i="5"/>
  <c r="T7" i="5"/>
  <c r="W9" i="5"/>
  <c r="F116" i="3"/>
  <c r="S10" i="5"/>
  <c r="W10" i="5"/>
  <c r="V10" i="5"/>
  <c r="T10" i="5"/>
  <c r="U10" i="5"/>
  <c r="J215" i="3"/>
  <c r="L215" i="3"/>
  <c r="K215" i="3"/>
  <c r="E115" i="3"/>
  <c r="R45" i="6"/>
  <c r="Q45" i="6"/>
  <c r="S45" i="6"/>
  <c r="R37" i="6"/>
  <c r="Q37" i="6"/>
  <c r="S37" i="6"/>
  <c r="R29" i="6"/>
  <c r="Q29" i="6"/>
  <c r="S29" i="6"/>
  <c r="S33" i="6"/>
  <c r="S32" i="6"/>
  <c r="R21" i="6"/>
  <c r="Q21" i="6"/>
  <c r="S21" i="6"/>
  <c r="J50" i="6"/>
  <c r="I50" i="6"/>
  <c r="K50" i="6"/>
  <c r="T13" i="5"/>
  <c r="S13" i="5"/>
  <c r="W13" i="5"/>
  <c r="U13" i="5"/>
  <c r="V13" i="5"/>
  <c r="L40" i="12"/>
  <c r="J40" i="12"/>
  <c r="I40" i="12"/>
  <c r="L38" i="12"/>
  <c r="J38" i="12"/>
  <c r="I38" i="12"/>
  <c r="J10" i="12"/>
  <c r="L10" i="12"/>
  <c r="I10" i="12"/>
  <c r="J45" i="12"/>
  <c r="I45" i="12"/>
  <c r="L45" i="12"/>
  <c r="J27" i="12"/>
  <c r="I27" i="12"/>
  <c r="L27" i="12"/>
  <c r="L178" i="3"/>
  <c r="K178" i="3"/>
  <c r="J178" i="3"/>
  <c r="I189" i="3"/>
  <c r="L170" i="3"/>
  <c r="K170" i="3"/>
  <c r="J170" i="3"/>
  <c r="L162" i="3"/>
  <c r="K162" i="3"/>
  <c r="J162" i="3"/>
  <c r="L154" i="3"/>
  <c r="K154" i="3"/>
  <c r="J154" i="3"/>
  <c r="L139" i="3"/>
  <c r="K139" i="3"/>
  <c r="J139" i="3"/>
  <c r="N229" i="8"/>
  <c r="S49" i="6"/>
  <c r="Q49" i="6"/>
  <c r="R49" i="6"/>
  <c r="H192" i="3"/>
  <c r="Q23" i="14"/>
  <c r="W49" i="5"/>
  <c r="V49" i="5"/>
  <c r="U49" i="5"/>
  <c r="T49" i="5"/>
  <c r="S49" i="5"/>
  <c r="W33" i="5"/>
  <c r="V33" i="5"/>
  <c r="U33" i="5"/>
  <c r="T33" i="5"/>
  <c r="S33" i="5"/>
  <c r="W17" i="5"/>
  <c r="V17" i="5"/>
  <c r="U17" i="5"/>
  <c r="T17" i="5"/>
  <c r="S17" i="5"/>
  <c r="W20" i="5"/>
  <c r="G190" i="3"/>
  <c r="I118" i="3"/>
  <c r="L107" i="3"/>
  <c r="K107" i="3"/>
  <c r="J107" i="3"/>
  <c r="L99" i="3"/>
  <c r="K99" i="3"/>
  <c r="J99" i="3"/>
  <c r="L91" i="3"/>
  <c r="K91" i="3"/>
  <c r="J91" i="3"/>
  <c r="L83" i="3"/>
  <c r="K83" i="3"/>
  <c r="J83" i="3"/>
  <c r="E188" i="3"/>
  <c r="H116" i="3"/>
  <c r="L38" i="3"/>
  <c r="K38" i="3"/>
  <c r="J38" i="3"/>
  <c r="L62" i="3"/>
  <c r="K62" i="3"/>
  <c r="J62" i="3"/>
  <c r="L70" i="3"/>
  <c r="K70" i="3"/>
  <c r="J70" i="3"/>
  <c r="K53" i="3"/>
  <c r="J53" i="3"/>
  <c r="J42" i="3"/>
  <c r="K42" i="3"/>
  <c r="F42" i="2"/>
  <c r="M25" i="5"/>
  <c r="L25" i="5"/>
  <c r="K25" i="5"/>
  <c r="J25" i="5"/>
  <c r="I25" i="5"/>
  <c r="M35" i="5"/>
  <c r="L35" i="5"/>
  <c r="K35" i="5"/>
  <c r="J35" i="5"/>
  <c r="I35" i="5"/>
  <c r="L48" i="5"/>
  <c r="K48" i="5"/>
  <c r="J48" i="5"/>
  <c r="I48" i="5"/>
  <c r="M48" i="5"/>
  <c r="J7" i="5"/>
  <c r="I7" i="5"/>
  <c r="M7" i="5"/>
  <c r="L7" i="5"/>
  <c r="K7" i="5"/>
  <c r="I23" i="5"/>
  <c r="M23" i="5"/>
  <c r="L23" i="5"/>
  <c r="K23" i="5"/>
  <c r="J23" i="5"/>
  <c r="M44" i="5"/>
  <c r="L44" i="5"/>
  <c r="K44" i="5"/>
  <c r="I44" i="5"/>
  <c r="J44" i="5"/>
  <c r="F190" i="3"/>
  <c r="G119" i="3"/>
  <c r="H114" i="3"/>
  <c r="L32" i="3"/>
  <c r="K32" i="3"/>
  <c r="J32" i="3"/>
  <c r="S47" i="5"/>
  <c r="U47" i="5"/>
  <c r="Y144" i="18"/>
  <c r="X144" i="18"/>
  <c r="X100" i="18"/>
  <c r="X39" i="18"/>
  <c r="X116" i="18"/>
  <c r="X55" i="18"/>
  <c r="X141" i="18"/>
  <c r="X80" i="18"/>
  <c r="X157" i="18"/>
  <c r="X15" i="18"/>
  <c r="K50" i="12"/>
  <c r="K42" i="12"/>
  <c r="K34" i="12"/>
  <c r="K26" i="12"/>
  <c r="K18" i="12"/>
  <c r="E132" i="13"/>
  <c r="J115" i="13"/>
  <c r="I115" i="13"/>
  <c r="C104" i="13"/>
  <c r="C20" i="13"/>
  <c r="L105" i="10"/>
  <c r="K131" i="13"/>
  <c r="J131" i="13"/>
  <c r="I131" i="13"/>
  <c r="J103" i="13"/>
  <c r="I103" i="13"/>
  <c r="K103" i="13"/>
  <c r="L85" i="10"/>
  <c r="L77" i="10"/>
  <c r="J36" i="10"/>
  <c r="L36" i="10"/>
  <c r="J98" i="13"/>
  <c r="I98" i="13"/>
  <c r="K98" i="13"/>
  <c r="D76" i="13"/>
  <c r="W9" i="13"/>
  <c r="V9" i="13"/>
  <c r="U9" i="13"/>
  <c r="L65" i="10"/>
  <c r="J56" i="10"/>
  <c r="K71" i="13"/>
  <c r="J71" i="13"/>
  <c r="I71" i="13"/>
  <c r="K43" i="13"/>
  <c r="J43" i="13"/>
  <c r="I43" i="13"/>
  <c r="K18" i="13"/>
  <c r="J18" i="13"/>
  <c r="I18" i="13"/>
  <c r="I13" i="13"/>
  <c r="K13" i="13"/>
  <c r="J13" i="13"/>
  <c r="I73" i="13"/>
  <c r="K73" i="13"/>
  <c r="J73" i="13"/>
  <c r="I151" i="13"/>
  <c r="J151" i="13"/>
  <c r="K151" i="13"/>
  <c r="K83" i="13"/>
  <c r="J83" i="13"/>
  <c r="I83" i="13"/>
  <c r="H160" i="13"/>
  <c r="K152" i="13"/>
  <c r="J152" i="13"/>
  <c r="I152" i="13"/>
  <c r="A12" i="12"/>
  <c r="K44" i="13"/>
  <c r="J44" i="13"/>
  <c r="I44" i="13"/>
  <c r="W15" i="13"/>
  <c r="V15" i="13"/>
  <c r="U15" i="13"/>
  <c r="J32" i="13"/>
  <c r="I32" i="13"/>
  <c r="I101" i="13"/>
  <c r="J101" i="13"/>
  <c r="L100" i="10"/>
  <c r="C160" i="13"/>
  <c r="C132" i="13"/>
  <c r="K45" i="13"/>
  <c r="J45" i="13"/>
  <c r="I45" i="13"/>
  <c r="J43" i="10"/>
  <c r="J35" i="10"/>
  <c r="R47" i="6"/>
  <c r="S47" i="6"/>
  <c r="Q47" i="6"/>
  <c r="R39" i="6"/>
  <c r="S39" i="6"/>
  <c r="Q39" i="6"/>
  <c r="S40" i="6"/>
  <c r="S41" i="6"/>
  <c r="S31" i="6"/>
  <c r="R31" i="6"/>
  <c r="Q31" i="6"/>
  <c r="R23" i="6"/>
  <c r="S23" i="6"/>
  <c r="Q23" i="6"/>
  <c r="F115" i="3"/>
  <c r="K33" i="3"/>
  <c r="J33" i="3"/>
  <c r="K25" i="3"/>
  <c r="J25" i="3"/>
  <c r="K17" i="3"/>
  <c r="J17" i="3"/>
  <c r="K9" i="3"/>
  <c r="J9" i="3"/>
  <c r="J214" i="3"/>
  <c r="L214" i="3"/>
  <c r="K214" i="3"/>
  <c r="E122" i="3"/>
  <c r="E114" i="3"/>
  <c r="J45" i="6"/>
  <c r="I45" i="6"/>
  <c r="K45" i="6"/>
  <c r="J37" i="6"/>
  <c r="I37" i="6"/>
  <c r="K37" i="6"/>
  <c r="J29" i="6"/>
  <c r="I29" i="6"/>
  <c r="K29" i="6"/>
  <c r="K33" i="6"/>
  <c r="K32" i="6"/>
  <c r="J21" i="6"/>
  <c r="I21" i="6"/>
  <c r="K21" i="6"/>
  <c r="J52" i="6"/>
  <c r="I52" i="6"/>
  <c r="K52" i="6"/>
  <c r="L46" i="5"/>
  <c r="J46" i="5"/>
  <c r="J41" i="12"/>
  <c r="I41" i="12"/>
  <c r="L41" i="12"/>
  <c r="L11" i="12"/>
  <c r="J11" i="12"/>
  <c r="I11" i="12"/>
  <c r="J39" i="12"/>
  <c r="I39" i="12"/>
  <c r="L39" i="12"/>
  <c r="J20" i="12"/>
  <c r="I20" i="12"/>
  <c r="L20" i="12"/>
  <c r="J52" i="12"/>
  <c r="I52" i="12"/>
  <c r="L52" i="12"/>
  <c r="L34" i="12"/>
  <c r="J34" i="12"/>
  <c r="I34" i="12"/>
  <c r="L41" i="5"/>
  <c r="J41" i="5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L138" i="3"/>
  <c r="K138" i="3"/>
  <c r="J138" i="3"/>
  <c r="H191" i="3"/>
  <c r="K34" i="2"/>
  <c r="J34" i="2"/>
  <c r="K12" i="2"/>
  <c r="S17" i="14"/>
  <c r="N163" i="8"/>
  <c r="W14" i="5"/>
  <c r="V14" i="5"/>
  <c r="U14" i="5"/>
  <c r="T14" i="5"/>
  <c r="S14" i="5"/>
  <c r="G189" i="3"/>
  <c r="I117" i="3"/>
  <c r="L106" i="3"/>
  <c r="K106" i="3"/>
  <c r="J106" i="3"/>
  <c r="L98" i="3"/>
  <c r="K98" i="3"/>
  <c r="J98" i="3"/>
  <c r="L90" i="3"/>
  <c r="K90" i="3"/>
  <c r="J90" i="3"/>
  <c r="L82" i="3"/>
  <c r="K82" i="3"/>
  <c r="J82" i="3"/>
  <c r="L34" i="3"/>
  <c r="K34" i="3"/>
  <c r="J34" i="3"/>
  <c r="L63" i="3"/>
  <c r="K63" i="3"/>
  <c r="J63" i="3"/>
  <c r="L71" i="3"/>
  <c r="K71" i="3"/>
  <c r="J71" i="3"/>
  <c r="K61" i="3"/>
  <c r="J61" i="3"/>
  <c r="J50" i="3"/>
  <c r="K50" i="3"/>
  <c r="F195" i="3"/>
  <c r="G116" i="3"/>
  <c r="M43" i="5"/>
  <c r="L43" i="5"/>
  <c r="K43" i="5"/>
  <c r="J43" i="5"/>
  <c r="I43" i="5"/>
  <c r="M46" i="5"/>
  <c r="J15" i="5"/>
  <c r="I15" i="5"/>
  <c r="M15" i="5"/>
  <c r="K15" i="5"/>
  <c r="L15" i="5"/>
  <c r="I31" i="5"/>
  <c r="M31" i="5"/>
  <c r="L31" i="5"/>
  <c r="K31" i="5"/>
  <c r="J31" i="5"/>
  <c r="M52" i="5"/>
  <c r="L52" i="5"/>
  <c r="K52" i="5"/>
  <c r="J52" i="5"/>
  <c r="I52" i="5"/>
  <c r="F186" i="3"/>
  <c r="G115" i="3"/>
  <c r="M17" i="5"/>
  <c r="L17" i="5"/>
  <c r="K17" i="5"/>
  <c r="J17" i="5"/>
  <c r="I17" i="5"/>
  <c r="L28" i="3"/>
  <c r="K28" i="3"/>
  <c r="J28" i="3"/>
  <c r="F189" i="3"/>
  <c r="G120" i="3"/>
  <c r="G43" i="2"/>
  <c r="X153" i="18"/>
  <c r="X109" i="18"/>
  <c r="X47" i="18"/>
  <c r="Y125" i="18"/>
  <c r="X125" i="18"/>
  <c r="X72" i="18"/>
  <c r="X150" i="18"/>
  <c r="X88" i="18"/>
  <c r="X41" i="18"/>
  <c r="F132" i="13"/>
  <c r="E90" i="13"/>
  <c r="Q20" i="13"/>
  <c r="K7" i="12"/>
  <c r="K129" i="13"/>
  <c r="J129" i="13"/>
  <c r="I129" i="13"/>
  <c r="D104" i="13"/>
  <c r="K130" i="13"/>
  <c r="I130" i="13"/>
  <c r="J130" i="13"/>
  <c r="J89" i="13"/>
  <c r="I89" i="13"/>
  <c r="K89" i="13"/>
  <c r="K61" i="13"/>
  <c r="I61" i="13"/>
  <c r="J61" i="13"/>
  <c r="L103" i="10"/>
  <c r="J75" i="13"/>
  <c r="I75" i="13"/>
  <c r="K75" i="13"/>
  <c r="J84" i="10"/>
  <c r="J76" i="10"/>
  <c r="K36" i="13"/>
  <c r="J36" i="13"/>
  <c r="I36" i="13"/>
  <c r="W14" i="13"/>
  <c r="V14" i="13"/>
  <c r="U14" i="13"/>
  <c r="U13" i="13"/>
  <c r="W13" i="13"/>
  <c r="V13" i="13"/>
  <c r="J103" i="10"/>
  <c r="L63" i="10"/>
  <c r="L55" i="10"/>
  <c r="I17" i="13"/>
  <c r="J17" i="13"/>
  <c r="K17" i="13"/>
  <c r="I82" i="13"/>
  <c r="H90" i="13"/>
  <c r="J82" i="13"/>
  <c r="K82" i="13"/>
  <c r="I159" i="13"/>
  <c r="K159" i="13"/>
  <c r="J159" i="13"/>
  <c r="K92" i="13"/>
  <c r="J92" i="13"/>
  <c r="I92" i="13"/>
  <c r="J79" i="10"/>
  <c r="L37" i="10"/>
  <c r="J72" i="13"/>
  <c r="I72" i="13"/>
  <c r="K72" i="13"/>
  <c r="G118" i="13"/>
  <c r="L108" i="10"/>
  <c r="L98" i="10"/>
  <c r="T16" i="14"/>
  <c r="S16" i="14"/>
  <c r="K149" i="13"/>
  <c r="J149" i="13"/>
  <c r="I149" i="13"/>
  <c r="K121" i="13"/>
  <c r="J121" i="13"/>
  <c r="I121" i="13"/>
  <c r="K93" i="13"/>
  <c r="J93" i="13"/>
  <c r="I93" i="13"/>
  <c r="L80" i="10"/>
  <c r="J47" i="6"/>
  <c r="K47" i="6"/>
  <c r="I47" i="6"/>
  <c r="J39" i="6"/>
  <c r="K39" i="6"/>
  <c r="I39" i="6"/>
  <c r="K40" i="6"/>
  <c r="K41" i="6"/>
  <c r="J31" i="6"/>
  <c r="K31" i="6"/>
  <c r="I31" i="6"/>
  <c r="J23" i="6"/>
  <c r="K23" i="6"/>
  <c r="I23" i="6"/>
  <c r="F122" i="3"/>
  <c r="F114" i="3"/>
  <c r="Q15" i="6"/>
  <c r="S15" i="6"/>
  <c r="R15" i="6"/>
  <c r="Q7" i="6"/>
  <c r="R7" i="6"/>
  <c r="S7" i="6"/>
  <c r="S10" i="6"/>
  <c r="S9" i="6"/>
  <c r="S11" i="6"/>
  <c r="J213" i="3"/>
  <c r="L213" i="3"/>
  <c r="K213" i="3"/>
  <c r="E121" i="3"/>
  <c r="E113" i="3"/>
  <c r="V52" i="5"/>
  <c r="T52" i="5"/>
  <c r="T44" i="5"/>
  <c r="V44" i="5"/>
  <c r="V36" i="5"/>
  <c r="T36" i="5"/>
  <c r="T28" i="5"/>
  <c r="V28" i="5"/>
  <c r="T20" i="5"/>
  <c r="V20" i="5"/>
  <c r="L16" i="12"/>
  <c r="J16" i="12"/>
  <c r="I16" i="12"/>
  <c r="L48" i="12"/>
  <c r="J48" i="12"/>
  <c r="I48" i="12"/>
  <c r="L13" i="12"/>
  <c r="J13" i="12"/>
  <c r="I13" i="12"/>
  <c r="L46" i="12"/>
  <c r="J46" i="12"/>
  <c r="I46" i="12"/>
  <c r="J21" i="12"/>
  <c r="I21" i="12"/>
  <c r="L21" i="12"/>
  <c r="J53" i="12"/>
  <c r="I53" i="12"/>
  <c r="L53" i="12"/>
  <c r="J35" i="12"/>
  <c r="I35" i="12"/>
  <c r="L35" i="12"/>
  <c r="K20" i="6"/>
  <c r="J20" i="6"/>
  <c r="I20" i="6"/>
  <c r="Q51" i="6"/>
  <c r="R51" i="6"/>
  <c r="V47" i="5"/>
  <c r="T47" i="5"/>
  <c r="V39" i="5"/>
  <c r="T39" i="5"/>
  <c r="V31" i="5"/>
  <c r="T31" i="5"/>
  <c r="L184" i="3"/>
  <c r="K184" i="3"/>
  <c r="J184" i="3"/>
  <c r="I195" i="3"/>
  <c r="L176" i="3"/>
  <c r="K176" i="3"/>
  <c r="J176" i="3"/>
  <c r="I187" i="3"/>
  <c r="L168" i="3"/>
  <c r="K168" i="3"/>
  <c r="J168" i="3"/>
  <c r="L160" i="3"/>
  <c r="K160" i="3"/>
  <c r="J160" i="3"/>
  <c r="L145" i="3"/>
  <c r="K145" i="3"/>
  <c r="J145" i="3"/>
  <c r="L137" i="3"/>
  <c r="K137" i="3"/>
  <c r="J137" i="3"/>
  <c r="V46" i="5"/>
  <c r="U46" i="5"/>
  <c r="T46" i="5"/>
  <c r="S46" i="5"/>
  <c r="W46" i="5"/>
  <c r="V38" i="5"/>
  <c r="U38" i="5"/>
  <c r="T38" i="5"/>
  <c r="S38" i="5"/>
  <c r="W38" i="5"/>
  <c r="V30" i="5"/>
  <c r="U30" i="5"/>
  <c r="T30" i="5"/>
  <c r="S30" i="5"/>
  <c r="W30" i="5"/>
  <c r="V22" i="5"/>
  <c r="U22" i="5"/>
  <c r="T22" i="5"/>
  <c r="S22" i="5"/>
  <c r="W22" i="5"/>
  <c r="W23" i="5"/>
  <c r="H190" i="3"/>
  <c r="N185" i="8"/>
  <c r="W25" i="5"/>
  <c r="V25" i="5"/>
  <c r="U25" i="5"/>
  <c r="T25" i="5"/>
  <c r="S25" i="5"/>
  <c r="W28" i="5"/>
  <c r="G196" i="3"/>
  <c r="G188" i="3"/>
  <c r="I116" i="3"/>
  <c r="L105" i="3"/>
  <c r="K105" i="3"/>
  <c r="J105" i="3"/>
  <c r="L97" i="3"/>
  <c r="K97" i="3"/>
  <c r="J97" i="3"/>
  <c r="L89" i="3"/>
  <c r="K89" i="3"/>
  <c r="J89" i="3"/>
  <c r="L81" i="3"/>
  <c r="K81" i="3"/>
  <c r="J81" i="3"/>
  <c r="M30" i="5"/>
  <c r="L30" i="5"/>
  <c r="K30" i="5"/>
  <c r="J30" i="5"/>
  <c r="I30" i="5"/>
  <c r="L30" i="3"/>
  <c r="K30" i="3"/>
  <c r="J30" i="3"/>
  <c r="L64" i="3"/>
  <c r="K64" i="3"/>
  <c r="J64" i="3"/>
  <c r="K44" i="3"/>
  <c r="J44" i="3"/>
  <c r="J58" i="3"/>
  <c r="K58" i="3"/>
  <c r="F191" i="3"/>
  <c r="F17" i="2"/>
  <c r="M51" i="5"/>
  <c r="L51" i="5"/>
  <c r="K51" i="5"/>
  <c r="J51" i="5"/>
  <c r="I51" i="5"/>
  <c r="K10" i="5"/>
  <c r="J10" i="5"/>
  <c r="I10" i="5"/>
  <c r="M10" i="5"/>
  <c r="L10" i="5"/>
  <c r="J18" i="5"/>
  <c r="I18" i="5"/>
  <c r="M18" i="5"/>
  <c r="K18" i="5"/>
  <c r="L18" i="5"/>
  <c r="I39" i="5"/>
  <c r="M39" i="5"/>
  <c r="L39" i="5"/>
  <c r="K39" i="5"/>
  <c r="J39" i="5"/>
  <c r="M41" i="5"/>
  <c r="M11" i="5"/>
  <c r="L11" i="5"/>
  <c r="K11" i="5"/>
  <c r="J11" i="5"/>
  <c r="I11" i="5"/>
  <c r="L24" i="3"/>
  <c r="K24" i="3"/>
  <c r="J24" i="3"/>
  <c r="M38" i="5"/>
  <c r="L38" i="5"/>
  <c r="K38" i="5"/>
  <c r="J38" i="5"/>
  <c r="I38" i="5"/>
  <c r="P20" i="13"/>
  <c r="K48" i="12"/>
  <c r="K40" i="12"/>
  <c r="K32" i="12"/>
  <c r="K24" i="12"/>
  <c r="K16" i="12"/>
  <c r="X24" i="18"/>
  <c r="E160" i="13"/>
  <c r="F90" i="13"/>
  <c r="E48" i="13"/>
  <c r="F20" i="13"/>
  <c r="K157" i="13"/>
  <c r="J157" i="13"/>
  <c r="I157" i="13"/>
  <c r="J128" i="13"/>
  <c r="I128" i="13"/>
  <c r="D20" i="13"/>
  <c r="I102" i="13"/>
  <c r="K102" i="13"/>
  <c r="J102" i="13"/>
  <c r="J88" i="13"/>
  <c r="I88" i="13"/>
  <c r="J60" i="13"/>
  <c r="I60" i="13"/>
  <c r="L101" i="10"/>
  <c r="J144" i="13"/>
  <c r="I144" i="13"/>
  <c r="K144" i="13"/>
  <c r="K28" i="13"/>
  <c r="J28" i="13"/>
  <c r="I28" i="13"/>
  <c r="H34" i="13"/>
  <c r="L83" i="10"/>
  <c r="L75" i="10"/>
  <c r="N75" i="10"/>
  <c r="J34" i="10"/>
  <c r="L34" i="10"/>
  <c r="K139" i="13"/>
  <c r="J139" i="13"/>
  <c r="I139" i="13"/>
  <c r="K111" i="13"/>
  <c r="J111" i="13"/>
  <c r="I111" i="13"/>
  <c r="J64" i="13"/>
  <c r="I64" i="13"/>
  <c r="K64" i="13"/>
  <c r="W17" i="13"/>
  <c r="V17" i="13"/>
  <c r="U17" i="13"/>
  <c r="J62" i="10"/>
  <c r="J54" i="10"/>
  <c r="K112" i="13"/>
  <c r="J112" i="13"/>
  <c r="I112" i="13"/>
  <c r="K84" i="13"/>
  <c r="J84" i="13"/>
  <c r="I84" i="13"/>
  <c r="C76" i="13"/>
  <c r="I22" i="13"/>
  <c r="K22" i="13"/>
  <c r="J22" i="13"/>
  <c r="I99" i="13"/>
  <c r="K99" i="13"/>
  <c r="J99" i="13"/>
  <c r="K23" i="13"/>
  <c r="J23" i="13"/>
  <c r="I23" i="13"/>
  <c r="K100" i="13"/>
  <c r="J100" i="13"/>
  <c r="I100" i="13"/>
  <c r="J141" i="13"/>
  <c r="I141" i="13"/>
  <c r="K141" i="13"/>
  <c r="K113" i="13"/>
  <c r="J113" i="13"/>
  <c r="I113" i="13"/>
  <c r="R20" i="13"/>
  <c r="O23" i="14"/>
  <c r="K58" i="13"/>
  <c r="J58" i="13"/>
  <c r="I58" i="13"/>
  <c r="K16" i="13"/>
  <c r="J16" i="13"/>
  <c r="I16" i="13"/>
  <c r="J87" i="10"/>
  <c r="J41" i="10"/>
  <c r="J33" i="10"/>
  <c r="F121" i="3"/>
  <c r="F113" i="3"/>
  <c r="J39" i="3"/>
  <c r="K39" i="3"/>
  <c r="J31" i="3"/>
  <c r="K31" i="3"/>
  <c r="K23" i="3"/>
  <c r="J23" i="3"/>
  <c r="J15" i="3"/>
  <c r="K15" i="3"/>
  <c r="K7" i="3"/>
  <c r="J7" i="3"/>
  <c r="I15" i="6"/>
  <c r="J15" i="6"/>
  <c r="K15" i="6"/>
  <c r="I7" i="6"/>
  <c r="K7" i="6"/>
  <c r="J7" i="6"/>
  <c r="K9" i="6"/>
  <c r="K11" i="6"/>
  <c r="K10" i="6"/>
  <c r="J212" i="3"/>
  <c r="K212" i="3"/>
  <c r="L212" i="3"/>
  <c r="E120" i="3"/>
  <c r="J17" i="12"/>
  <c r="I17" i="12"/>
  <c r="L17" i="12"/>
  <c r="J49" i="12"/>
  <c r="I49" i="12"/>
  <c r="L49" i="12"/>
  <c r="J15" i="12"/>
  <c r="I15" i="12"/>
  <c r="L15" i="12"/>
  <c r="J47" i="12"/>
  <c r="I47" i="12"/>
  <c r="L47" i="12"/>
  <c r="J28" i="12"/>
  <c r="I28" i="12"/>
  <c r="L28" i="12"/>
  <c r="I7" i="12"/>
  <c r="L7" i="12"/>
  <c r="J7" i="12"/>
  <c r="L42" i="12"/>
  <c r="J42" i="12"/>
  <c r="I42" i="12"/>
  <c r="S36" i="6"/>
  <c r="R36" i="6"/>
  <c r="Q36" i="6"/>
  <c r="S28" i="6"/>
  <c r="R28" i="6"/>
  <c r="Q28" i="6"/>
  <c r="U16" i="5"/>
  <c r="T16" i="5"/>
  <c r="S16" i="5"/>
  <c r="V16" i="5"/>
  <c r="W16" i="5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L144" i="3"/>
  <c r="K144" i="3"/>
  <c r="J144" i="3"/>
  <c r="L136" i="3"/>
  <c r="K136" i="3"/>
  <c r="J136" i="3"/>
  <c r="R20" i="6"/>
  <c r="Q20" i="6"/>
  <c r="R13" i="6"/>
  <c r="Q13" i="6"/>
  <c r="H189" i="3"/>
  <c r="H43" i="2"/>
  <c r="J43" i="2" s="1"/>
  <c r="N207" i="8"/>
  <c r="G195" i="3"/>
  <c r="G187" i="3"/>
  <c r="L112" i="3"/>
  <c r="K112" i="3"/>
  <c r="J112" i="3"/>
  <c r="I123" i="3"/>
  <c r="L104" i="3"/>
  <c r="K104" i="3"/>
  <c r="J104" i="3"/>
  <c r="I115" i="3"/>
  <c r="L96" i="3"/>
  <c r="K96" i="3"/>
  <c r="J96" i="3"/>
  <c r="L88" i="3"/>
  <c r="K88" i="3"/>
  <c r="J88" i="3"/>
  <c r="L80" i="3"/>
  <c r="K80" i="3"/>
  <c r="J80" i="3"/>
  <c r="M33" i="5"/>
  <c r="L33" i="5"/>
  <c r="K33" i="5"/>
  <c r="J33" i="5"/>
  <c r="I33" i="5"/>
  <c r="L26" i="3"/>
  <c r="K26" i="3"/>
  <c r="J26" i="3"/>
  <c r="L65" i="3"/>
  <c r="K65" i="3"/>
  <c r="J65" i="3"/>
  <c r="K46" i="3"/>
  <c r="J46" i="3"/>
  <c r="K52" i="3"/>
  <c r="J52" i="3"/>
  <c r="K41" i="3"/>
  <c r="J41" i="3"/>
  <c r="F187" i="3"/>
  <c r="K21" i="5"/>
  <c r="J21" i="5"/>
  <c r="I21" i="5"/>
  <c r="L21" i="5"/>
  <c r="M21" i="5"/>
  <c r="J26" i="5"/>
  <c r="I26" i="5"/>
  <c r="M26" i="5"/>
  <c r="L26" i="5"/>
  <c r="K26" i="5"/>
  <c r="I47" i="5"/>
  <c r="M47" i="5"/>
  <c r="L47" i="5"/>
  <c r="J47" i="5"/>
  <c r="K47" i="5"/>
  <c r="E194" i="3"/>
  <c r="L20" i="3"/>
  <c r="K20" i="3"/>
  <c r="J20" i="3"/>
  <c r="U50" i="5"/>
  <c r="S50" i="5"/>
  <c r="G122" i="3"/>
  <c r="G42" i="2"/>
  <c r="X28" i="18"/>
  <c r="X114" i="18"/>
  <c r="E20" i="13"/>
  <c r="T22" i="14"/>
  <c r="S22" i="14"/>
  <c r="F160" i="13"/>
  <c r="E118" i="13"/>
  <c r="F48" i="13"/>
  <c r="X58" i="18"/>
  <c r="I156" i="13"/>
  <c r="J156" i="13"/>
  <c r="D34" i="13"/>
  <c r="A11" i="12"/>
  <c r="L99" i="10"/>
  <c r="G132" i="13"/>
  <c r="G34" i="13"/>
  <c r="I27" i="13"/>
  <c r="J27" i="13"/>
  <c r="J82" i="10"/>
  <c r="G146" i="13"/>
  <c r="W11" i="13"/>
  <c r="V11" i="13"/>
  <c r="U11" i="13"/>
  <c r="J101" i="10"/>
  <c r="L61" i="10"/>
  <c r="L53" i="10"/>
  <c r="N53" i="10"/>
  <c r="T18" i="14"/>
  <c r="S18" i="14"/>
  <c r="D90" i="13"/>
  <c r="C48" i="13"/>
  <c r="K15" i="13"/>
  <c r="J15" i="13"/>
  <c r="I15" i="13"/>
  <c r="I30" i="13"/>
  <c r="K30" i="13"/>
  <c r="J30" i="13"/>
  <c r="I108" i="13"/>
  <c r="K108" i="13"/>
  <c r="J108" i="13"/>
  <c r="K31" i="13"/>
  <c r="J31" i="13"/>
  <c r="I31" i="13"/>
  <c r="I109" i="13"/>
  <c r="K109" i="13"/>
  <c r="J109" i="13"/>
  <c r="J85" i="10"/>
  <c r="L35" i="10"/>
  <c r="P23" i="14"/>
  <c r="K85" i="13"/>
  <c r="J85" i="13"/>
  <c r="I85" i="13"/>
  <c r="V12" i="13"/>
  <c r="U12" i="13"/>
  <c r="T20" i="13"/>
  <c r="W12" i="13"/>
  <c r="G160" i="13"/>
  <c r="L106" i="10"/>
  <c r="S12" i="14"/>
  <c r="T12" i="14"/>
  <c r="K86" i="13"/>
  <c r="J86" i="13"/>
  <c r="I86" i="13"/>
  <c r="L86" i="10"/>
  <c r="L78" i="10"/>
  <c r="W42" i="5"/>
  <c r="V42" i="5"/>
  <c r="U42" i="5"/>
  <c r="S42" i="5"/>
  <c r="T42" i="5"/>
  <c r="W34" i="5"/>
  <c r="V34" i="5"/>
  <c r="U34" i="5"/>
  <c r="T34" i="5"/>
  <c r="S34" i="5"/>
  <c r="W26" i="5"/>
  <c r="V26" i="5"/>
  <c r="U26" i="5"/>
  <c r="T26" i="5"/>
  <c r="S26" i="5"/>
  <c r="W18" i="5"/>
  <c r="V18" i="5"/>
  <c r="U18" i="5"/>
  <c r="T18" i="5"/>
  <c r="S18" i="5"/>
  <c r="F120" i="3"/>
  <c r="Q46" i="6"/>
  <c r="S46" i="6"/>
  <c r="R46" i="6"/>
  <c r="Q38" i="6"/>
  <c r="S38" i="6"/>
  <c r="R38" i="6"/>
  <c r="Q30" i="6"/>
  <c r="S30" i="6"/>
  <c r="R30" i="6"/>
  <c r="Q22" i="6"/>
  <c r="S22" i="6"/>
  <c r="R22" i="6"/>
  <c r="S24" i="6"/>
  <c r="J211" i="3"/>
  <c r="L211" i="3"/>
  <c r="K211" i="3"/>
  <c r="E119" i="3"/>
  <c r="V9" i="5"/>
  <c r="T9" i="5"/>
  <c r="L24" i="12"/>
  <c r="J24" i="12"/>
  <c r="I24" i="12"/>
  <c r="L56" i="12"/>
  <c r="J56" i="12"/>
  <c r="I56" i="12"/>
  <c r="L22" i="12"/>
  <c r="J22" i="12"/>
  <c r="I22" i="12"/>
  <c r="L54" i="12"/>
  <c r="J54" i="12"/>
  <c r="I54" i="12"/>
  <c r="J29" i="12"/>
  <c r="I29" i="12"/>
  <c r="L29" i="12"/>
  <c r="J8" i="12"/>
  <c r="I8" i="12"/>
  <c r="L8" i="12"/>
  <c r="J43" i="12"/>
  <c r="I43" i="12"/>
  <c r="L43" i="12"/>
  <c r="K36" i="6"/>
  <c r="J36" i="6"/>
  <c r="I36" i="6"/>
  <c r="K28" i="6"/>
  <c r="J28" i="6"/>
  <c r="I28" i="6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L143" i="3"/>
  <c r="K143" i="3"/>
  <c r="J143" i="3"/>
  <c r="L135" i="3"/>
  <c r="K135" i="3"/>
  <c r="J135" i="3"/>
  <c r="I13" i="6"/>
  <c r="J13" i="6"/>
  <c r="H196" i="3"/>
  <c r="H188" i="3"/>
  <c r="H42" i="2"/>
  <c r="J42" i="2" s="1"/>
  <c r="J9" i="2"/>
  <c r="G194" i="3"/>
  <c r="G186" i="3"/>
  <c r="L111" i="3"/>
  <c r="K111" i="3"/>
  <c r="J111" i="3"/>
  <c r="I122" i="3"/>
  <c r="L103" i="3"/>
  <c r="K103" i="3"/>
  <c r="J103" i="3"/>
  <c r="I114" i="3"/>
  <c r="L95" i="3"/>
  <c r="K95" i="3"/>
  <c r="J95" i="3"/>
  <c r="L87" i="3"/>
  <c r="K87" i="3"/>
  <c r="J87" i="3"/>
  <c r="G121" i="3"/>
  <c r="F43" i="2"/>
  <c r="S28" i="5"/>
  <c r="U28" i="5"/>
  <c r="L22" i="3"/>
  <c r="K22" i="3"/>
  <c r="J22" i="3"/>
  <c r="L66" i="3"/>
  <c r="K66" i="3"/>
  <c r="J66" i="3"/>
  <c r="K54" i="3"/>
  <c r="J54" i="3"/>
  <c r="K60" i="3"/>
  <c r="J60" i="3"/>
  <c r="K49" i="3"/>
  <c r="J49" i="3"/>
  <c r="M8" i="5"/>
  <c r="L8" i="5"/>
  <c r="K8" i="5"/>
  <c r="J8" i="5"/>
  <c r="I8" i="5"/>
  <c r="L13" i="5"/>
  <c r="K13" i="5"/>
  <c r="J13" i="5"/>
  <c r="I13" i="5"/>
  <c r="M13" i="5"/>
  <c r="K29" i="5"/>
  <c r="J29" i="5"/>
  <c r="I29" i="5"/>
  <c r="M29" i="5"/>
  <c r="L29" i="5"/>
  <c r="J34" i="5"/>
  <c r="I34" i="5"/>
  <c r="M34" i="5"/>
  <c r="L34" i="5"/>
  <c r="K34" i="5"/>
  <c r="M9" i="5"/>
  <c r="L9" i="5"/>
  <c r="K9" i="5"/>
  <c r="I9" i="5"/>
  <c r="J9" i="5"/>
  <c r="F196" i="3"/>
  <c r="E190" i="3"/>
  <c r="L16" i="3"/>
  <c r="K16" i="3"/>
  <c r="J16" i="3"/>
  <c r="U12" i="5"/>
  <c r="S12" i="5"/>
  <c r="G118" i="3"/>
  <c r="G17" i="2"/>
  <c r="L46" i="2"/>
  <c r="N30" i="25"/>
  <c r="I95" i="25"/>
  <c r="L96" i="25" s="1"/>
  <c r="I73" i="25"/>
  <c r="I51" i="25"/>
  <c r="I29" i="25"/>
  <c r="G7" i="25"/>
  <c r="J8" i="25" s="1"/>
  <c r="L30" i="25"/>
  <c r="N74" i="33"/>
  <c r="L52" i="25"/>
  <c r="N30" i="33"/>
  <c r="I205" i="24"/>
  <c r="I117" i="24"/>
  <c r="I227" i="24"/>
  <c r="I139" i="24"/>
  <c r="I51" i="24"/>
  <c r="I161" i="24"/>
  <c r="I29" i="24"/>
  <c r="I253" i="24"/>
  <c r="L8" i="24"/>
  <c r="G7" i="24"/>
  <c r="J8" i="24" s="1"/>
  <c r="I183" i="24"/>
  <c r="I95" i="24"/>
  <c r="I73" i="24"/>
  <c r="Z7" i="19"/>
  <c r="T7" i="19"/>
  <c r="N96" i="33"/>
  <c r="N30" i="31"/>
  <c r="L7" i="19"/>
  <c r="N52" i="33"/>
  <c r="D7" i="19"/>
  <c r="L250" i="8"/>
  <c r="L272" i="8"/>
  <c r="L118" i="8"/>
  <c r="L140" i="8"/>
  <c r="K143" i="41"/>
  <c r="N129" i="37"/>
  <c r="L129" i="37"/>
  <c r="O129" i="37"/>
  <c r="M129" i="37"/>
  <c r="K129" i="37"/>
  <c r="L52" i="8"/>
  <c r="K138" i="41"/>
  <c r="K141" i="41"/>
  <c r="K144" i="41"/>
  <c r="J16" i="42"/>
  <c r="H16" i="42"/>
  <c r="I16" i="42"/>
  <c r="G7" i="10"/>
  <c r="J8" i="10"/>
  <c r="N52" i="8"/>
  <c r="L184" i="8"/>
  <c r="H11" i="37"/>
  <c r="G11" i="37"/>
  <c r="I11" i="37"/>
  <c r="R16" i="43"/>
  <c r="Q16" i="43"/>
  <c r="P16" i="43"/>
  <c r="T16" i="43"/>
  <c r="S16" i="43"/>
  <c r="P11" i="37"/>
  <c r="O11" i="37"/>
  <c r="S11" i="37"/>
  <c r="T11" i="37"/>
  <c r="R11" i="37"/>
  <c r="Q11" i="37"/>
  <c r="I227" i="8"/>
  <c r="J228" i="8" s="1"/>
  <c r="I139" i="8"/>
  <c r="J140" i="8" s="1"/>
  <c r="I205" i="8"/>
  <c r="J206" i="8" s="1"/>
  <c r="I117" i="8"/>
  <c r="J118" i="8" s="1"/>
  <c r="J8" i="8"/>
  <c r="I271" i="8"/>
  <c r="J272" i="8" s="1"/>
  <c r="I183" i="8"/>
  <c r="J184" i="8" s="1"/>
  <c r="I95" i="8"/>
  <c r="J96" i="8" s="1"/>
  <c r="I73" i="8"/>
  <c r="I51" i="8"/>
  <c r="I29" i="8"/>
  <c r="J30" i="8" s="1"/>
  <c r="I249" i="8"/>
  <c r="J250" i="8" s="1"/>
  <c r="I161" i="8"/>
  <c r="J162" i="8" s="1"/>
  <c r="G7" i="8"/>
  <c r="N16" i="42"/>
  <c r="M16" i="42"/>
  <c r="L16" i="42"/>
  <c r="M11" i="37"/>
  <c r="K11" i="37"/>
  <c r="L11" i="37"/>
  <c r="J16" i="43"/>
  <c r="I16" i="43"/>
  <c r="H16" i="43"/>
  <c r="R16" i="42"/>
  <c r="P16" i="42"/>
  <c r="T16" i="42"/>
  <c r="S16" i="42"/>
  <c r="Q16" i="42"/>
  <c r="L96" i="8"/>
  <c r="L162" i="8"/>
  <c r="L74" i="8"/>
  <c r="L206" i="8"/>
  <c r="L228" i="8"/>
  <c r="N16" i="43"/>
  <c r="M16" i="43"/>
  <c r="L16" i="43"/>
  <c r="P37" i="19"/>
  <c r="R37" i="19"/>
  <c r="J79" i="14"/>
  <c r="I79" i="14"/>
  <c r="J65" i="14"/>
  <c r="I65" i="14"/>
  <c r="X51" i="19"/>
  <c r="J163" i="14"/>
  <c r="I163" i="14"/>
  <c r="J51" i="14"/>
  <c r="I51" i="14"/>
  <c r="J23" i="14"/>
  <c r="I23" i="14"/>
  <c r="J149" i="14"/>
  <c r="I149" i="14"/>
  <c r="J37" i="14"/>
  <c r="I37" i="14"/>
  <c r="L43" i="2"/>
  <c r="J135" i="14"/>
  <c r="I135" i="14"/>
  <c r="J121" i="14"/>
  <c r="I121" i="14"/>
  <c r="J107" i="14"/>
  <c r="I107" i="14"/>
  <c r="J93" i="14"/>
  <c r="I93" i="14"/>
  <c r="Y131" i="18" l="1"/>
  <c r="Y137" i="18"/>
  <c r="Y128" i="18"/>
  <c r="Y114" i="18"/>
  <c r="Y24" i="18"/>
  <c r="Y41" i="18"/>
  <c r="Y88" i="18"/>
  <c r="Y47" i="18"/>
  <c r="Y157" i="18"/>
  <c r="Y116" i="18"/>
  <c r="Y115" i="18"/>
  <c r="Y152" i="18"/>
  <c r="Y98" i="18"/>
  <c r="Y135" i="18"/>
  <c r="Y154" i="18"/>
  <c r="J142" i="19"/>
  <c r="J101" i="19"/>
  <c r="Y145" i="18"/>
  <c r="J160" i="19"/>
  <c r="Y30" i="18"/>
  <c r="Y26" i="18"/>
  <c r="Y95" i="18"/>
  <c r="Y28" i="18"/>
  <c r="Y150" i="18"/>
  <c r="Y83" i="18"/>
  <c r="Y45" i="18"/>
  <c r="Y82" i="18"/>
  <c r="Y84" i="18"/>
  <c r="J111" i="19"/>
  <c r="Y67" i="18"/>
  <c r="Y124" i="18"/>
  <c r="Y109" i="18"/>
  <c r="Y80" i="18"/>
  <c r="Y39" i="18"/>
  <c r="Y46" i="18"/>
  <c r="Y38" i="18"/>
  <c r="Y74" i="18"/>
  <c r="Y107" i="18"/>
  <c r="Y57" i="18"/>
  <c r="J131" i="19"/>
  <c r="J90" i="19"/>
  <c r="J26" i="19"/>
  <c r="Y129" i="18"/>
  <c r="J152" i="19"/>
  <c r="J18" i="19"/>
  <c r="Y121" i="18"/>
  <c r="K140" i="43"/>
  <c r="Y58" i="18"/>
  <c r="Y72" i="18"/>
  <c r="Y15" i="18"/>
  <c r="Y141" i="18"/>
  <c r="Y136" i="18"/>
  <c r="Y143" i="18"/>
  <c r="Y159" i="18"/>
  <c r="Y138" i="18"/>
  <c r="Y156" i="18"/>
  <c r="Y86" i="18"/>
  <c r="Y69" i="18"/>
  <c r="J110" i="19"/>
  <c r="Y153" i="18"/>
  <c r="Y100" i="18"/>
  <c r="Y149" i="18"/>
  <c r="Y140" i="18"/>
  <c r="Y127" i="18"/>
  <c r="Y123" i="18"/>
  <c r="J123" i="19"/>
  <c r="J82" i="19"/>
  <c r="J141" i="19"/>
  <c r="Y33" i="18"/>
  <c r="Y32" i="18"/>
  <c r="R18" i="18"/>
  <c r="K43" i="2"/>
  <c r="Y55" i="18"/>
  <c r="Y108" i="18"/>
  <c r="Y99" i="18"/>
  <c r="Y29" i="18"/>
  <c r="Y66" i="18"/>
  <c r="Y73" i="18"/>
  <c r="J153" i="19"/>
  <c r="J15" i="19"/>
  <c r="Y51" i="18"/>
  <c r="Y79" i="18"/>
  <c r="J89" i="19"/>
  <c r="J10" i="19"/>
  <c r="Y65" i="18"/>
  <c r="Y9" i="18"/>
  <c r="Y61" i="18"/>
  <c r="K18" i="2"/>
  <c r="J17" i="2"/>
  <c r="L285" i="8"/>
  <c r="L174" i="8"/>
  <c r="L252" i="8"/>
  <c r="L237" i="8"/>
  <c r="L284" i="8"/>
  <c r="L130" i="8"/>
  <c r="L208" i="8"/>
  <c r="L255" i="8"/>
  <c r="N53" i="8"/>
  <c r="L9" i="10"/>
  <c r="L18" i="10"/>
  <c r="E91" i="19"/>
  <c r="E93" i="19"/>
  <c r="N53" i="33"/>
  <c r="M147" i="19"/>
  <c r="M149" i="19"/>
  <c r="N75" i="31"/>
  <c r="U51" i="19"/>
  <c r="U35" i="19"/>
  <c r="U37" i="19"/>
  <c r="U133" i="19"/>
  <c r="U135" i="19"/>
  <c r="N34" i="33"/>
  <c r="N82" i="33"/>
  <c r="N85" i="33"/>
  <c r="L41" i="25"/>
  <c r="L31" i="25"/>
  <c r="L65" i="25"/>
  <c r="L56" i="25"/>
  <c r="K134" i="3"/>
  <c r="J134" i="3"/>
  <c r="K124" i="3"/>
  <c r="J124" i="3"/>
  <c r="L127" i="8"/>
  <c r="L143" i="8"/>
  <c r="L232" i="8"/>
  <c r="L129" i="8"/>
  <c r="L98" i="8"/>
  <c r="L257" i="8"/>
  <c r="L17" i="10"/>
  <c r="E9" i="19"/>
  <c r="E63" i="19"/>
  <c r="E133" i="19"/>
  <c r="E135" i="19"/>
  <c r="N62" i="33"/>
  <c r="N55" i="33"/>
  <c r="M77" i="19"/>
  <c r="M79" i="19"/>
  <c r="N31" i="31"/>
  <c r="U65" i="19"/>
  <c r="Z104" i="19"/>
  <c r="Z115" i="19"/>
  <c r="N37" i="33"/>
  <c r="N36" i="33"/>
  <c r="L86" i="25"/>
  <c r="L76" i="25"/>
  <c r="L75" i="25"/>
  <c r="L32" i="25"/>
  <c r="L58" i="25"/>
  <c r="N53" i="25"/>
  <c r="K205" i="3"/>
  <c r="J205" i="3"/>
  <c r="K198" i="3"/>
  <c r="J198" i="3"/>
  <c r="K207" i="3"/>
  <c r="J207" i="3"/>
  <c r="L193" i="8"/>
  <c r="L190" i="8"/>
  <c r="L195" i="8"/>
  <c r="L207" i="8"/>
  <c r="L145" i="8"/>
  <c r="L239" i="8"/>
  <c r="L210" i="8"/>
  <c r="L240" i="8"/>
  <c r="L142" i="8"/>
  <c r="L109" i="8"/>
  <c r="L131" i="8"/>
  <c r="L209" i="8"/>
  <c r="L256" i="8"/>
  <c r="L100" i="8"/>
  <c r="L147" i="8"/>
  <c r="L194" i="8"/>
  <c r="L241" i="8"/>
  <c r="L165" i="8"/>
  <c r="L212" i="8"/>
  <c r="L259" i="8"/>
  <c r="E65" i="19"/>
  <c r="N57" i="33"/>
  <c r="M21" i="19"/>
  <c r="M23" i="19"/>
  <c r="M119" i="19"/>
  <c r="M121" i="19"/>
  <c r="Z10" i="19"/>
  <c r="U9" i="19"/>
  <c r="Z9" i="19" s="1"/>
  <c r="Z18" i="19"/>
  <c r="U105" i="19"/>
  <c r="Z105" i="19" s="1"/>
  <c r="Z97" i="19"/>
  <c r="U107" i="19"/>
  <c r="Z107" i="19" s="1"/>
  <c r="Z108" i="19"/>
  <c r="N35" i="33"/>
  <c r="N38" i="33"/>
  <c r="L37" i="25"/>
  <c r="L80" i="25"/>
  <c r="L53" i="25"/>
  <c r="L77" i="25"/>
  <c r="L34" i="25"/>
  <c r="L60" i="25"/>
  <c r="N97" i="25"/>
  <c r="K130" i="3"/>
  <c r="J130" i="3"/>
  <c r="K201" i="3"/>
  <c r="J201" i="3"/>
  <c r="L283" i="8"/>
  <c r="L254" i="8"/>
  <c r="L192" i="8"/>
  <c r="L163" i="8"/>
  <c r="L20" i="10"/>
  <c r="L99" i="8"/>
  <c r="L101" i="8"/>
  <c r="L273" i="8"/>
  <c r="L150" i="8"/>
  <c r="L148" i="8"/>
  <c r="L164" i="8"/>
  <c r="L211" i="8"/>
  <c r="L258" i="8"/>
  <c r="L102" i="8"/>
  <c r="L149" i="8"/>
  <c r="L196" i="8"/>
  <c r="L274" i="8"/>
  <c r="L120" i="8"/>
  <c r="L167" i="8"/>
  <c r="L214" i="8"/>
  <c r="L261" i="8"/>
  <c r="L13" i="10"/>
  <c r="L15" i="10"/>
  <c r="E105" i="19"/>
  <c r="E107" i="19"/>
  <c r="N64" i="33"/>
  <c r="N59" i="33"/>
  <c r="M37" i="19"/>
  <c r="M161" i="19"/>
  <c r="N53" i="31"/>
  <c r="Z11" i="19"/>
  <c r="Z19" i="19"/>
  <c r="Z30" i="19"/>
  <c r="Z41" i="19"/>
  <c r="U49" i="19"/>
  <c r="Z49" i="19" s="1"/>
  <c r="U63" i="19"/>
  <c r="Z63" i="19" s="1"/>
  <c r="Z55" i="19"/>
  <c r="Z68" i="19"/>
  <c r="Z76" i="19"/>
  <c r="Z87" i="19"/>
  <c r="Z98" i="19"/>
  <c r="Z109" i="19"/>
  <c r="Z117" i="19"/>
  <c r="Z128" i="19"/>
  <c r="U147" i="19"/>
  <c r="Z147" i="19" s="1"/>
  <c r="Z139" i="19"/>
  <c r="U149" i="19"/>
  <c r="Z149" i="19" s="1"/>
  <c r="Z150" i="19"/>
  <c r="Z158" i="19"/>
  <c r="N40" i="33"/>
  <c r="N76" i="33"/>
  <c r="N75" i="33"/>
  <c r="L82" i="25"/>
  <c r="L84" i="25"/>
  <c r="L55" i="25"/>
  <c r="L79" i="25"/>
  <c r="L36" i="25"/>
  <c r="L62" i="25"/>
  <c r="N75" i="25"/>
  <c r="K126" i="3"/>
  <c r="J126" i="3"/>
  <c r="L107" i="8"/>
  <c r="L189" i="8"/>
  <c r="L213" i="8"/>
  <c r="L260" i="8"/>
  <c r="L276" i="8"/>
  <c r="L122" i="8"/>
  <c r="L169" i="8"/>
  <c r="L216" i="8"/>
  <c r="L263" i="8"/>
  <c r="L21" i="10"/>
  <c r="L10" i="10"/>
  <c r="E21" i="19"/>
  <c r="E23" i="19"/>
  <c r="E147" i="19"/>
  <c r="E149" i="19"/>
  <c r="N60" i="33"/>
  <c r="N61" i="33"/>
  <c r="M91" i="19"/>
  <c r="M93" i="19"/>
  <c r="Z34" i="19"/>
  <c r="Z12" i="19"/>
  <c r="Z20" i="19"/>
  <c r="Z31" i="19"/>
  <c r="Z45" i="19"/>
  <c r="Z58" i="19"/>
  <c r="U77" i="19"/>
  <c r="Z77" i="19" s="1"/>
  <c r="Z69" i="19"/>
  <c r="U79" i="19"/>
  <c r="Z79" i="19" s="1"/>
  <c r="Z80" i="19"/>
  <c r="Z88" i="19"/>
  <c r="Z99" i="19"/>
  <c r="Z110" i="19"/>
  <c r="Z118" i="19"/>
  <c r="Z129" i="19"/>
  <c r="Z140" i="19"/>
  <c r="Z151" i="19"/>
  <c r="Z159" i="19"/>
  <c r="N33" i="33"/>
  <c r="N42" i="33"/>
  <c r="N80" i="33"/>
  <c r="N77" i="33"/>
  <c r="L43" i="25"/>
  <c r="L35" i="25"/>
  <c r="L57" i="25"/>
  <c r="L81" i="25"/>
  <c r="L38" i="25"/>
  <c r="L64" i="25"/>
  <c r="N31" i="25"/>
  <c r="J133" i="3"/>
  <c r="K133" i="3"/>
  <c r="K197" i="3"/>
  <c r="J197" i="3"/>
  <c r="J199" i="3"/>
  <c r="K199" i="3"/>
  <c r="K129" i="3"/>
  <c r="J129" i="3"/>
  <c r="K131" i="3"/>
  <c r="J131" i="3"/>
  <c r="K202" i="3"/>
  <c r="J202" i="3"/>
  <c r="K203" i="3"/>
  <c r="J203" i="3"/>
  <c r="L281" i="8"/>
  <c r="L166" i="8"/>
  <c r="L151" i="8"/>
  <c r="L97" i="8"/>
  <c r="L121" i="8"/>
  <c r="L262" i="8"/>
  <c r="L106" i="8"/>
  <c r="L153" i="8"/>
  <c r="L124" i="8"/>
  <c r="L171" i="8"/>
  <c r="L218" i="8"/>
  <c r="L12" i="10"/>
  <c r="E77" i="19"/>
  <c r="E79" i="19"/>
  <c r="N58" i="33"/>
  <c r="N63" i="33"/>
  <c r="M35" i="19"/>
  <c r="M133" i="19"/>
  <c r="M135" i="19"/>
  <c r="N97" i="31"/>
  <c r="Z39" i="19"/>
  <c r="Z13" i="19"/>
  <c r="U21" i="19"/>
  <c r="Z21" i="19" s="1"/>
  <c r="Z24" i="19"/>
  <c r="U23" i="19"/>
  <c r="Z23" i="19" s="1"/>
  <c r="Z32" i="19"/>
  <c r="Z54" i="19"/>
  <c r="Z59" i="19"/>
  <c r="Z70" i="19"/>
  <c r="Z81" i="19"/>
  <c r="Z89" i="19"/>
  <c r="Z100" i="19"/>
  <c r="U119" i="19"/>
  <c r="Z119" i="19" s="1"/>
  <c r="Z111" i="19"/>
  <c r="U121" i="19"/>
  <c r="Z121" i="19" s="1"/>
  <c r="Z122" i="19"/>
  <c r="Z130" i="19"/>
  <c r="Z141" i="19"/>
  <c r="Z152" i="19"/>
  <c r="Z160" i="19"/>
  <c r="N31" i="33"/>
  <c r="N78" i="33"/>
  <c r="N79" i="33"/>
  <c r="L39" i="25"/>
  <c r="L59" i="25"/>
  <c r="L83" i="25"/>
  <c r="L40" i="25"/>
  <c r="J132" i="3"/>
  <c r="K132" i="3"/>
  <c r="L234" i="8"/>
  <c r="N75" i="8"/>
  <c r="L105" i="8"/>
  <c r="L119" i="8"/>
  <c r="L229" i="8"/>
  <c r="L144" i="8"/>
  <c r="L197" i="8"/>
  <c r="L215" i="8"/>
  <c r="L278" i="8"/>
  <c r="L152" i="8"/>
  <c r="L103" i="8"/>
  <c r="L238" i="8"/>
  <c r="L236" i="8"/>
  <c r="L123" i="8"/>
  <c r="L170" i="8"/>
  <c r="L217" i="8"/>
  <c r="L108" i="8"/>
  <c r="L186" i="8"/>
  <c r="L233" i="8"/>
  <c r="L280" i="8"/>
  <c r="L126" i="8"/>
  <c r="L173" i="8"/>
  <c r="L251" i="8"/>
  <c r="L11" i="10"/>
  <c r="L14" i="10"/>
  <c r="E49" i="19"/>
  <c r="E37" i="19"/>
  <c r="E51" i="19"/>
  <c r="E119" i="19"/>
  <c r="E121" i="19"/>
  <c r="N56" i="33"/>
  <c r="M63" i="19"/>
  <c r="M49" i="19"/>
  <c r="M65" i="19"/>
  <c r="Z43" i="19"/>
  <c r="Z14" i="19"/>
  <c r="Z25" i="19"/>
  <c r="Z40" i="19"/>
  <c r="Z60" i="19"/>
  <c r="Z71" i="19"/>
  <c r="Z82" i="19"/>
  <c r="Z90" i="19"/>
  <c r="Z101" i="19"/>
  <c r="Z112" i="19"/>
  <c r="Z123" i="19"/>
  <c r="Z131" i="19"/>
  <c r="Z142" i="19"/>
  <c r="U161" i="19"/>
  <c r="Z161" i="19" s="1"/>
  <c r="Z153" i="19"/>
  <c r="N39" i="33"/>
  <c r="N86" i="33"/>
  <c r="N81" i="33"/>
  <c r="L78" i="25"/>
  <c r="L33" i="25"/>
  <c r="L61" i="25"/>
  <c r="L85" i="25"/>
  <c r="L42" i="25"/>
  <c r="K206" i="3"/>
  <c r="J206" i="3"/>
  <c r="L187" i="8"/>
  <c r="L191" i="8"/>
  <c r="L104" i="8"/>
  <c r="L275" i="8"/>
  <c r="L230" i="8"/>
  <c r="L168" i="8"/>
  <c r="L231" i="8"/>
  <c r="L185" i="8"/>
  <c r="L146" i="8"/>
  <c r="L279" i="8"/>
  <c r="L277" i="8"/>
  <c r="L125" i="8"/>
  <c r="L172" i="8"/>
  <c r="L219" i="8"/>
  <c r="L141" i="8"/>
  <c r="L188" i="8"/>
  <c r="L235" i="8"/>
  <c r="L282" i="8"/>
  <c r="L128" i="8"/>
  <c r="L175" i="8"/>
  <c r="L253" i="8"/>
  <c r="L19" i="10"/>
  <c r="L16" i="10"/>
  <c r="E35" i="19"/>
  <c r="E161" i="19"/>
  <c r="N54" i="33"/>
  <c r="M9" i="19"/>
  <c r="M51" i="19"/>
  <c r="M105" i="19"/>
  <c r="M107" i="19"/>
  <c r="Z47" i="19"/>
  <c r="Z15" i="19"/>
  <c r="Z26" i="19"/>
  <c r="Z44" i="19"/>
  <c r="Z33" i="19"/>
  <c r="Z61" i="19"/>
  <c r="Z72" i="19"/>
  <c r="U91" i="19"/>
  <c r="Z91" i="19" s="1"/>
  <c r="Z83" i="19"/>
  <c r="U93" i="19"/>
  <c r="Z93" i="19" s="1"/>
  <c r="Z94" i="19"/>
  <c r="Z102" i="19"/>
  <c r="Z113" i="19"/>
  <c r="Z124" i="19"/>
  <c r="Z132" i="19"/>
  <c r="Z143" i="19"/>
  <c r="Z154" i="19"/>
  <c r="N32" i="33"/>
  <c r="N41" i="33"/>
  <c r="N84" i="33"/>
  <c r="N83" i="33"/>
  <c r="L54" i="25"/>
  <c r="L63" i="25"/>
  <c r="L87" i="25"/>
  <c r="J125" i="3"/>
  <c r="K125" i="3"/>
  <c r="K204" i="3"/>
  <c r="J204" i="3"/>
  <c r="K127" i="3"/>
  <c r="J127" i="3"/>
  <c r="K128" i="3"/>
  <c r="J128" i="3"/>
  <c r="J200" i="3"/>
  <c r="K200" i="3"/>
  <c r="K122" i="3"/>
  <c r="J122" i="3"/>
  <c r="V20" i="13"/>
  <c r="U20" i="13"/>
  <c r="W20" i="13"/>
  <c r="K188" i="3"/>
  <c r="J188" i="3"/>
  <c r="K118" i="3"/>
  <c r="J118" i="3"/>
  <c r="K190" i="3"/>
  <c r="J190" i="3"/>
  <c r="K191" i="3"/>
  <c r="J191" i="3"/>
  <c r="Y106" i="18"/>
  <c r="X106" i="18"/>
  <c r="Y36" i="18"/>
  <c r="X36" i="18"/>
  <c r="P147" i="19"/>
  <c r="R147" i="19"/>
  <c r="I92" i="21"/>
  <c r="H92" i="21"/>
  <c r="K90" i="26"/>
  <c r="J90" i="26"/>
  <c r="I90" i="26"/>
  <c r="X78" i="18"/>
  <c r="Y78" i="18"/>
  <c r="X37" i="19"/>
  <c r="M104" i="28"/>
  <c r="L104" i="28"/>
  <c r="K104" i="28"/>
  <c r="J104" i="28"/>
  <c r="I104" i="28"/>
  <c r="X161" i="19"/>
  <c r="J150" i="19"/>
  <c r="J128" i="19"/>
  <c r="R144" i="19"/>
  <c r="P133" i="19"/>
  <c r="R133" i="19"/>
  <c r="J16" i="19"/>
  <c r="Y97" i="18"/>
  <c r="Y139" i="18"/>
  <c r="Y27" i="18"/>
  <c r="J50" i="18"/>
  <c r="I50" i="18"/>
  <c r="J116" i="19"/>
  <c r="H105" i="19"/>
  <c r="J105" i="19"/>
  <c r="R113" i="19"/>
  <c r="J11" i="19"/>
  <c r="P35" i="19"/>
  <c r="R35" i="19"/>
  <c r="Y117" i="18"/>
  <c r="Y23" i="18"/>
  <c r="R48" i="18"/>
  <c r="Q48" i="18"/>
  <c r="R34" i="18"/>
  <c r="Q34" i="18"/>
  <c r="J156" i="19"/>
  <c r="J74" i="19"/>
  <c r="P161" i="19"/>
  <c r="R161" i="19"/>
  <c r="R71" i="19"/>
  <c r="X147" i="19"/>
  <c r="I48" i="28"/>
  <c r="M48" i="28"/>
  <c r="L48" i="28"/>
  <c r="K48" i="28"/>
  <c r="J48" i="28"/>
  <c r="Y48" i="18"/>
  <c r="X48" i="18"/>
  <c r="J125" i="19"/>
  <c r="J73" i="19"/>
  <c r="P121" i="19"/>
  <c r="R121" i="19"/>
  <c r="R70" i="19"/>
  <c r="X105" i="19"/>
  <c r="R56" i="19"/>
  <c r="I34" i="26"/>
  <c r="K34" i="26"/>
  <c r="J34" i="26"/>
  <c r="J64" i="18"/>
  <c r="I64" i="18"/>
  <c r="J154" i="19"/>
  <c r="R151" i="19"/>
  <c r="R17" i="19"/>
  <c r="R28" i="19"/>
  <c r="J160" i="26"/>
  <c r="I160" i="26"/>
  <c r="K160" i="26"/>
  <c r="K143" i="43"/>
  <c r="I146" i="41"/>
  <c r="H146" i="41"/>
  <c r="K146" i="41" s="1"/>
  <c r="G146" i="41"/>
  <c r="S16" i="41"/>
  <c r="R16" i="41"/>
  <c r="Q16" i="41"/>
  <c r="T16" i="41"/>
  <c r="P16" i="41"/>
  <c r="K139" i="41"/>
  <c r="K139" i="43"/>
  <c r="M146" i="43"/>
  <c r="L146" i="43"/>
  <c r="O146" i="43"/>
  <c r="N146" i="43"/>
  <c r="K7" i="19"/>
  <c r="K193" i="3"/>
  <c r="J193" i="3"/>
  <c r="K116" i="3"/>
  <c r="J116" i="3"/>
  <c r="K118" i="13"/>
  <c r="J118" i="13"/>
  <c r="I118" i="13"/>
  <c r="K121" i="3"/>
  <c r="J121" i="3"/>
  <c r="Y34" i="18"/>
  <c r="X34" i="18"/>
  <c r="X91" i="19"/>
  <c r="Y120" i="18"/>
  <c r="X120" i="18"/>
  <c r="R36" i="18"/>
  <c r="Q36" i="18"/>
  <c r="J159" i="19"/>
  <c r="J80" i="19"/>
  <c r="R156" i="19"/>
  <c r="R74" i="19"/>
  <c r="J13" i="19"/>
  <c r="J56" i="19"/>
  <c r="Y112" i="18"/>
  <c r="Y92" i="18"/>
  <c r="X92" i="18"/>
  <c r="R106" i="18"/>
  <c r="Q106" i="18"/>
  <c r="R120" i="18"/>
  <c r="Q120" i="18"/>
  <c r="H149" i="19"/>
  <c r="J149" i="19"/>
  <c r="J98" i="19"/>
  <c r="R95" i="19"/>
  <c r="J67" i="19"/>
  <c r="X79" i="19"/>
  <c r="X21" i="19"/>
  <c r="J19" i="19"/>
  <c r="Y53" i="18"/>
  <c r="J8" i="18"/>
  <c r="I8" i="18"/>
  <c r="J33" i="18"/>
  <c r="J16" i="18"/>
  <c r="J131" i="18"/>
  <c r="J9" i="18"/>
  <c r="J25" i="18"/>
  <c r="J13" i="18"/>
  <c r="J17" i="18"/>
  <c r="J68" i="18"/>
  <c r="J26" i="18"/>
  <c r="J85" i="18"/>
  <c r="J111" i="18"/>
  <c r="J51" i="18"/>
  <c r="R62" i="18"/>
  <c r="Q62" i="18"/>
  <c r="J126" i="19"/>
  <c r="R123" i="19"/>
  <c r="H49" i="19"/>
  <c r="J49" i="19"/>
  <c r="I120" i="21"/>
  <c r="H120" i="21"/>
  <c r="J73" i="18"/>
  <c r="J101" i="18"/>
  <c r="R76" i="18"/>
  <c r="Q76" i="18"/>
  <c r="J144" i="19"/>
  <c r="H133" i="19"/>
  <c r="J133" i="19"/>
  <c r="R141" i="19"/>
  <c r="Y155" i="18"/>
  <c r="Y42" i="18"/>
  <c r="J93" i="18"/>
  <c r="R72" i="18"/>
  <c r="R153" i="18"/>
  <c r="R53" i="18"/>
  <c r="R96" i="18"/>
  <c r="J124" i="19"/>
  <c r="R118" i="19"/>
  <c r="M146" i="41"/>
  <c r="L146" i="41"/>
  <c r="O146" i="41"/>
  <c r="N146" i="41"/>
  <c r="M146" i="42"/>
  <c r="L146" i="42"/>
  <c r="O146" i="42"/>
  <c r="N146" i="42"/>
  <c r="J74" i="8"/>
  <c r="G249" i="8"/>
  <c r="H250" i="8" s="1"/>
  <c r="G161" i="8"/>
  <c r="H162" i="8" s="1"/>
  <c r="G29" i="8"/>
  <c r="H30" i="8" s="1"/>
  <c r="G227" i="8"/>
  <c r="H228" i="8" s="1"/>
  <c r="G139" i="8"/>
  <c r="H140" i="8" s="1"/>
  <c r="E7" i="8"/>
  <c r="G205" i="8"/>
  <c r="H206" i="8" s="1"/>
  <c r="G117" i="8"/>
  <c r="H118" i="8" s="1"/>
  <c r="G271" i="8"/>
  <c r="H272" i="8" s="1"/>
  <c r="G183" i="8"/>
  <c r="H184" i="8" s="1"/>
  <c r="G73" i="8"/>
  <c r="G95" i="8"/>
  <c r="H96" i="8" s="1"/>
  <c r="H8" i="8"/>
  <c r="G51" i="8"/>
  <c r="H8" i="10"/>
  <c r="E7" i="10"/>
  <c r="L74" i="25"/>
  <c r="G253" i="24"/>
  <c r="H254" i="24" s="1"/>
  <c r="G227" i="24"/>
  <c r="H228" i="24" s="1"/>
  <c r="G205" i="24"/>
  <c r="H206" i="24" s="1"/>
  <c r="G73" i="24"/>
  <c r="G139" i="24"/>
  <c r="H140" i="24" s="1"/>
  <c r="G51" i="24"/>
  <c r="G161" i="24"/>
  <c r="H162" i="24" s="1"/>
  <c r="G29" i="24"/>
  <c r="H30" i="24" s="1"/>
  <c r="E7" i="24"/>
  <c r="H8" i="24" s="1"/>
  <c r="G117" i="24"/>
  <c r="H118" i="24" s="1"/>
  <c r="G95" i="24"/>
  <c r="H96" i="24" s="1"/>
  <c r="G183" i="24"/>
  <c r="H184" i="24" s="1"/>
  <c r="K194" i="3"/>
  <c r="J194" i="3"/>
  <c r="K187" i="3"/>
  <c r="J187" i="3"/>
  <c r="J117" i="3"/>
  <c r="K117" i="3"/>
  <c r="K20" i="13"/>
  <c r="J20" i="13"/>
  <c r="I20" i="13"/>
  <c r="T23" i="14"/>
  <c r="S23" i="14"/>
  <c r="K104" i="13"/>
  <c r="J104" i="13"/>
  <c r="I104" i="13"/>
  <c r="Y146" i="18"/>
  <c r="X146" i="18"/>
  <c r="I104" i="18"/>
  <c r="J104" i="18"/>
  <c r="L76" i="28"/>
  <c r="K76" i="28"/>
  <c r="J76" i="28"/>
  <c r="I76" i="28"/>
  <c r="M76" i="28"/>
  <c r="R132" i="18"/>
  <c r="Q132" i="18"/>
  <c r="I36" i="18"/>
  <c r="J36" i="18"/>
  <c r="P107" i="19"/>
  <c r="R107" i="19"/>
  <c r="X49" i="19"/>
  <c r="J129" i="19"/>
  <c r="H79" i="19"/>
  <c r="J79" i="19"/>
  <c r="R9" i="19"/>
  <c r="P9" i="19"/>
  <c r="R33" i="19"/>
  <c r="R54" i="19"/>
  <c r="R55" i="19"/>
  <c r="R38" i="19"/>
  <c r="R41" i="19"/>
  <c r="R60" i="19"/>
  <c r="R62" i="19"/>
  <c r="R45" i="19"/>
  <c r="R42" i="19"/>
  <c r="R46" i="19"/>
  <c r="J24" i="19"/>
  <c r="J32" i="19"/>
  <c r="I134" i="21"/>
  <c r="H134" i="21"/>
  <c r="Y52" i="18"/>
  <c r="J68" i="19"/>
  <c r="X121" i="19"/>
  <c r="R21" i="19"/>
  <c r="P21" i="19"/>
  <c r="J27" i="19"/>
  <c r="R39" i="19"/>
  <c r="Y126" i="18"/>
  <c r="Y70" i="18"/>
  <c r="Q134" i="18"/>
  <c r="R134" i="18"/>
  <c r="J138" i="19"/>
  <c r="R132" i="19"/>
  <c r="R83" i="19"/>
  <c r="X23" i="19"/>
  <c r="Y102" i="18"/>
  <c r="J106" i="18"/>
  <c r="I106" i="18"/>
  <c r="J120" i="18"/>
  <c r="I120" i="18"/>
  <c r="J20" i="18"/>
  <c r="I20" i="18"/>
  <c r="J96" i="19"/>
  <c r="R90" i="19"/>
  <c r="R11" i="19"/>
  <c r="R19" i="19"/>
  <c r="Y40" i="18"/>
  <c r="Y18" i="18"/>
  <c r="J61" i="18"/>
  <c r="J53" i="18"/>
  <c r="J95" i="19"/>
  <c r="R89" i="19"/>
  <c r="P49" i="19"/>
  <c r="R49" i="19"/>
  <c r="R48" i="19"/>
  <c r="Y104" i="18"/>
  <c r="X104" i="18"/>
  <c r="J10" i="18"/>
  <c r="Q104" i="18"/>
  <c r="R104" i="18"/>
  <c r="J94" i="19"/>
  <c r="J72" i="19"/>
  <c r="R88" i="19"/>
  <c r="P77" i="19"/>
  <c r="R77" i="19"/>
  <c r="H36" i="21"/>
  <c r="I36" i="21"/>
  <c r="H51" i="19"/>
  <c r="J51" i="19"/>
  <c r="J160" i="28"/>
  <c r="I160" i="28"/>
  <c r="M160" i="28"/>
  <c r="L160" i="28"/>
  <c r="K160" i="28"/>
  <c r="I146" i="43"/>
  <c r="H146" i="43"/>
  <c r="K146" i="43" s="1"/>
  <c r="G146" i="43"/>
  <c r="K145" i="43"/>
  <c r="J16" i="41"/>
  <c r="I16" i="41"/>
  <c r="H16" i="41"/>
  <c r="J52" i="8"/>
  <c r="S7" i="19"/>
  <c r="K114" i="3"/>
  <c r="J114" i="3"/>
  <c r="Y160" i="18"/>
  <c r="X160" i="18"/>
  <c r="J130" i="19"/>
  <c r="H119" i="19"/>
  <c r="J119" i="19"/>
  <c r="J99" i="19"/>
  <c r="R96" i="19"/>
  <c r="I106" i="21"/>
  <c r="H106" i="21"/>
  <c r="J62" i="19"/>
  <c r="Y93" i="18"/>
  <c r="J146" i="18"/>
  <c r="I146" i="18"/>
  <c r="J117" i="19"/>
  <c r="R136" i="19"/>
  <c r="R114" i="19"/>
  <c r="R23" i="19"/>
  <c r="P23" i="19"/>
  <c r="R44" i="19"/>
  <c r="J62" i="18"/>
  <c r="I62" i="18"/>
  <c r="J108" i="19"/>
  <c r="J86" i="19"/>
  <c r="R102" i="19"/>
  <c r="P91" i="19"/>
  <c r="R91" i="19"/>
  <c r="J30" i="19"/>
  <c r="Y11" i="18"/>
  <c r="J107" i="18"/>
  <c r="R92" i="18"/>
  <c r="Q92" i="18"/>
  <c r="J145" i="19"/>
  <c r="J66" i="19"/>
  <c r="R142" i="19"/>
  <c r="R30" i="19"/>
  <c r="J42" i="19"/>
  <c r="J47" i="19"/>
  <c r="I134" i="18"/>
  <c r="J134" i="18"/>
  <c r="J154" i="18"/>
  <c r="J114" i="18"/>
  <c r="R8" i="18"/>
  <c r="Q8" i="18"/>
  <c r="R42" i="18"/>
  <c r="R16" i="18"/>
  <c r="R140" i="18"/>
  <c r="R13" i="18"/>
  <c r="R9" i="18"/>
  <c r="R17" i="18"/>
  <c r="R59" i="18"/>
  <c r="R26" i="18"/>
  <c r="R68" i="18"/>
  <c r="R148" i="18"/>
  <c r="Q148" i="18"/>
  <c r="R160" i="19"/>
  <c r="R111" i="19"/>
  <c r="Y85" i="18"/>
  <c r="J126" i="18"/>
  <c r="J145" i="18"/>
  <c r="R75" i="18"/>
  <c r="J143" i="19"/>
  <c r="H93" i="19"/>
  <c r="J93" i="19"/>
  <c r="R140" i="19"/>
  <c r="J12" i="19"/>
  <c r="J20" i="19"/>
  <c r="J31" i="19"/>
  <c r="J52" i="19"/>
  <c r="J48" i="26"/>
  <c r="I48" i="26"/>
  <c r="K48" i="26"/>
  <c r="K138" i="43"/>
  <c r="K123" i="3"/>
  <c r="J123" i="3"/>
  <c r="K189" i="3"/>
  <c r="J189" i="3"/>
  <c r="X132" i="18"/>
  <c r="Y132" i="18"/>
  <c r="Y62" i="18"/>
  <c r="X62" i="18"/>
  <c r="Y90" i="18"/>
  <c r="X90" i="18"/>
  <c r="K113" i="3"/>
  <c r="J113" i="3"/>
  <c r="K48" i="13"/>
  <c r="J48" i="13"/>
  <c r="I48" i="13"/>
  <c r="P149" i="19"/>
  <c r="R149" i="19"/>
  <c r="X135" i="19"/>
  <c r="I20" i="26"/>
  <c r="K20" i="26"/>
  <c r="J20" i="26"/>
  <c r="J76" i="18"/>
  <c r="I76" i="18"/>
  <c r="X64" i="18"/>
  <c r="Y64" i="18"/>
  <c r="J151" i="19"/>
  <c r="H37" i="19"/>
  <c r="J37" i="19"/>
  <c r="I50" i="21"/>
  <c r="H50" i="21"/>
  <c r="Y16" i="18"/>
  <c r="Y44" i="18"/>
  <c r="R118" i="18"/>
  <c r="Q118" i="18"/>
  <c r="J139" i="19"/>
  <c r="J87" i="19"/>
  <c r="P135" i="19"/>
  <c r="R135" i="19"/>
  <c r="R84" i="19"/>
  <c r="P51" i="19"/>
  <c r="R51" i="19"/>
  <c r="Y111" i="18"/>
  <c r="Y19" i="18"/>
  <c r="J157" i="19"/>
  <c r="H107" i="19"/>
  <c r="J107" i="19"/>
  <c r="R154" i="19"/>
  <c r="X77" i="19"/>
  <c r="Y130" i="18"/>
  <c r="J66" i="18"/>
  <c r="J121" i="18"/>
  <c r="R64" i="18"/>
  <c r="Q64" i="18"/>
  <c r="J12" i="18"/>
  <c r="J115" i="19"/>
  <c r="H65" i="19"/>
  <c r="J65" i="19"/>
  <c r="R112" i="19"/>
  <c r="Y94" i="18"/>
  <c r="Y59" i="18"/>
  <c r="J34" i="18"/>
  <c r="I34" i="18"/>
  <c r="R20" i="18"/>
  <c r="Q20" i="18"/>
  <c r="J136" i="19"/>
  <c r="J114" i="19"/>
  <c r="R130" i="19"/>
  <c r="P119" i="19"/>
  <c r="R119" i="19"/>
  <c r="R14" i="19"/>
  <c r="R25" i="19"/>
  <c r="R43" i="19"/>
  <c r="I162" i="21"/>
  <c r="H162" i="21"/>
  <c r="R59" i="19"/>
  <c r="I20" i="28"/>
  <c r="M20" i="28"/>
  <c r="K20" i="28"/>
  <c r="J20" i="28"/>
  <c r="L20" i="28"/>
  <c r="Y81" i="18"/>
  <c r="Y43" i="18"/>
  <c r="Y96" i="18"/>
  <c r="J89" i="18"/>
  <c r="J48" i="18"/>
  <c r="I48" i="18"/>
  <c r="R47" i="18"/>
  <c r="R123" i="18"/>
  <c r="J113" i="19"/>
  <c r="R110" i="19"/>
  <c r="M132" i="28"/>
  <c r="L132" i="28"/>
  <c r="I132" i="28"/>
  <c r="J132" i="28"/>
  <c r="K132" i="28"/>
  <c r="N16" i="41"/>
  <c r="M16" i="41"/>
  <c r="L16" i="41"/>
  <c r="I146" i="42"/>
  <c r="H146" i="42"/>
  <c r="K146" i="42" s="1"/>
  <c r="G146" i="42"/>
  <c r="C7" i="19"/>
  <c r="K186" i="3"/>
  <c r="J186" i="3"/>
  <c r="J34" i="13"/>
  <c r="I34" i="13"/>
  <c r="K34" i="13"/>
  <c r="K196" i="3"/>
  <c r="J196" i="3"/>
  <c r="K119" i="3"/>
  <c r="J119" i="3"/>
  <c r="K62" i="13"/>
  <c r="J62" i="13"/>
  <c r="I62" i="13"/>
  <c r="J132" i="13"/>
  <c r="I132" i="13"/>
  <c r="K132" i="13"/>
  <c r="Y20" i="18"/>
  <c r="X20" i="18"/>
  <c r="H161" i="19"/>
  <c r="J161" i="19"/>
  <c r="I22" i="21"/>
  <c r="H22" i="21"/>
  <c r="J9" i="19"/>
  <c r="H9" i="19"/>
  <c r="J57" i="19"/>
  <c r="J58" i="19"/>
  <c r="J61" i="19"/>
  <c r="J40" i="19"/>
  <c r="J59" i="19"/>
  <c r="J41" i="19"/>
  <c r="J44" i="19"/>
  <c r="J48" i="19"/>
  <c r="J45" i="19"/>
  <c r="J53" i="19"/>
  <c r="J54" i="19"/>
  <c r="J118" i="19"/>
  <c r="J69" i="19"/>
  <c r="R115" i="19"/>
  <c r="P65" i="19"/>
  <c r="R65" i="19"/>
  <c r="R10" i="19"/>
  <c r="Q22" i="21"/>
  <c r="R22" i="21"/>
  <c r="J22" i="18"/>
  <c r="I22" i="18"/>
  <c r="J148" i="18"/>
  <c r="I148" i="18"/>
  <c r="J158" i="19"/>
  <c r="H147" i="19"/>
  <c r="J147" i="19"/>
  <c r="R155" i="19"/>
  <c r="X119" i="19"/>
  <c r="R13" i="19"/>
  <c r="Y103" i="18"/>
  <c r="J127" i="19"/>
  <c r="R124" i="19"/>
  <c r="R58" i="19"/>
  <c r="L34" i="28"/>
  <c r="K34" i="28"/>
  <c r="J34" i="28"/>
  <c r="I34" i="28"/>
  <c r="M34" i="28"/>
  <c r="M118" i="28"/>
  <c r="L118" i="28"/>
  <c r="K118" i="28"/>
  <c r="J118" i="28"/>
  <c r="I118" i="28"/>
  <c r="Y158" i="18"/>
  <c r="Y118" i="18"/>
  <c r="X118" i="18"/>
  <c r="Y13" i="18"/>
  <c r="J29" i="18"/>
  <c r="J118" i="18"/>
  <c r="I118" i="18"/>
  <c r="J113" i="18"/>
  <c r="J43" i="18"/>
  <c r="J85" i="19"/>
  <c r="R82" i="19"/>
  <c r="X149" i="19"/>
  <c r="J14" i="19"/>
  <c r="J25" i="19"/>
  <c r="I118" i="26"/>
  <c r="K118" i="26"/>
  <c r="J118" i="26"/>
  <c r="J135" i="18"/>
  <c r="J112" i="18"/>
  <c r="J80" i="18"/>
  <c r="R149" i="18"/>
  <c r="H135" i="19"/>
  <c r="J135" i="19"/>
  <c r="J84" i="19"/>
  <c r="R81" i="19"/>
  <c r="X107" i="19"/>
  <c r="J104" i="26"/>
  <c r="I104" i="26"/>
  <c r="K104" i="26"/>
  <c r="K62" i="28"/>
  <c r="J62" i="28"/>
  <c r="I62" i="28"/>
  <c r="M62" i="28"/>
  <c r="L62" i="28"/>
  <c r="J151" i="18"/>
  <c r="J103" i="18"/>
  <c r="R128" i="18"/>
  <c r="R159" i="19"/>
  <c r="R80" i="19"/>
  <c r="K140" i="41"/>
  <c r="K142" i="41"/>
  <c r="E7" i="25"/>
  <c r="H8" i="25" s="1"/>
  <c r="G95" i="25"/>
  <c r="G51" i="25"/>
  <c r="J52" i="25" s="1"/>
  <c r="G73" i="25"/>
  <c r="G29" i="25"/>
  <c r="J30" i="25" s="1"/>
  <c r="I90" i="13"/>
  <c r="K90" i="13"/>
  <c r="J90" i="13"/>
  <c r="K76" i="13"/>
  <c r="J76" i="13"/>
  <c r="I76" i="13"/>
  <c r="K120" i="3"/>
  <c r="J120" i="3"/>
  <c r="Y76" i="18"/>
  <c r="X76" i="18"/>
  <c r="I146" i="28"/>
  <c r="M146" i="28"/>
  <c r="L146" i="28"/>
  <c r="K146" i="28"/>
  <c r="J146" i="28"/>
  <c r="Y50" i="18"/>
  <c r="X50" i="18"/>
  <c r="J122" i="19"/>
  <c r="J100" i="19"/>
  <c r="P105" i="19"/>
  <c r="R105" i="19"/>
  <c r="X93" i="19"/>
  <c r="J78" i="18"/>
  <c r="I78" i="18"/>
  <c r="J88" i="19"/>
  <c r="H77" i="19"/>
  <c r="J77" i="19"/>
  <c r="R85" i="19"/>
  <c r="J21" i="19"/>
  <c r="H21" i="19"/>
  <c r="R18" i="19"/>
  <c r="J38" i="19"/>
  <c r="I78" i="21"/>
  <c r="H78" i="21"/>
  <c r="J43" i="19"/>
  <c r="I132" i="26"/>
  <c r="J132" i="26"/>
  <c r="K132" i="26"/>
  <c r="K62" i="26"/>
  <c r="I62" i="26"/>
  <c r="J62" i="26"/>
  <c r="K76" i="26"/>
  <c r="J76" i="26"/>
  <c r="I76" i="26"/>
  <c r="K146" i="26"/>
  <c r="J146" i="26"/>
  <c r="I146" i="26"/>
  <c r="Y56" i="18"/>
  <c r="Y87" i="18"/>
  <c r="J132" i="18"/>
  <c r="I132" i="18"/>
  <c r="Q90" i="18"/>
  <c r="R90" i="18"/>
  <c r="R50" i="18"/>
  <c r="Q50" i="18"/>
  <c r="J109" i="19"/>
  <c r="R103" i="19"/>
  <c r="R24" i="19"/>
  <c r="R52" i="19"/>
  <c r="R57" i="19"/>
  <c r="Y25" i="18"/>
  <c r="Y101" i="18"/>
  <c r="J75" i="19"/>
  <c r="R94" i="19"/>
  <c r="R72" i="19"/>
  <c r="R16" i="19"/>
  <c r="Y22" i="18"/>
  <c r="X22" i="18"/>
  <c r="J82" i="18"/>
  <c r="J42" i="18"/>
  <c r="J18" i="18"/>
  <c r="J137" i="19"/>
  <c r="R131" i="19"/>
  <c r="J33" i="19"/>
  <c r="J55" i="19"/>
  <c r="Y89" i="18"/>
  <c r="Y113" i="18"/>
  <c r="J98" i="18"/>
  <c r="J27" i="18"/>
  <c r="R157" i="18"/>
  <c r="J155" i="19"/>
  <c r="R152" i="19"/>
  <c r="P63" i="19"/>
  <c r="R63" i="19"/>
  <c r="J40" i="18"/>
  <c r="J132" i="19"/>
  <c r="J83" i="19"/>
  <c r="R129" i="19"/>
  <c r="P79" i="19"/>
  <c r="R79" i="19"/>
  <c r="K144" i="43"/>
  <c r="K137" i="43"/>
  <c r="K115" i="3"/>
  <c r="J115" i="3"/>
  <c r="K195" i="3"/>
  <c r="J195" i="3"/>
  <c r="K160" i="13"/>
  <c r="J160" i="13"/>
  <c r="I160" i="13"/>
  <c r="Y148" i="18"/>
  <c r="X148" i="18"/>
  <c r="J192" i="3"/>
  <c r="K192" i="3"/>
  <c r="K146" i="13"/>
  <c r="J146" i="13"/>
  <c r="I146" i="13"/>
  <c r="Y134" i="18"/>
  <c r="X134" i="18"/>
  <c r="X133" i="19"/>
  <c r="H148" i="21"/>
  <c r="I148" i="21"/>
  <c r="R146" i="18"/>
  <c r="Q146" i="18"/>
  <c r="H121" i="19"/>
  <c r="J121" i="19"/>
  <c r="J70" i="19"/>
  <c r="Y8" i="18"/>
  <c r="X8" i="18"/>
  <c r="Y122" i="18"/>
  <c r="Y75" i="18"/>
  <c r="R160" i="18"/>
  <c r="Q160" i="18"/>
  <c r="R78" i="18"/>
  <c r="Q78" i="18"/>
  <c r="J140" i="19"/>
  <c r="R137" i="19"/>
  <c r="J23" i="19"/>
  <c r="H23" i="19"/>
  <c r="R29" i="19"/>
  <c r="J76" i="19"/>
  <c r="R125" i="19"/>
  <c r="R73" i="19"/>
  <c r="X9" i="19"/>
  <c r="H35" i="19"/>
  <c r="J35" i="19"/>
  <c r="R32" i="19"/>
  <c r="I129" i="37"/>
  <c r="H129" i="37"/>
  <c r="G129" i="37"/>
  <c r="J160" i="18"/>
  <c r="I160" i="18"/>
  <c r="R22" i="18"/>
  <c r="Q22" i="18"/>
  <c r="J146" i="19"/>
  <c r="J97" i="19"/>
  <c r="R143" i="19"/>
  <c r="P93" i="19"/>
  <c r="R93" i="19"/>
  <c r="R27" i="19"/>
  <c r="I64" i="21"/>
  <c r="H64" i="21"/>
  <c r="Y110" i="18"/>
  <c r="I90" i="18"/>
  <c r="J90" i="18"/>
  <c r="J110" i="18"/>
  <c r="J104" i="19"/>
  <c r="R153" i="19"/>
  <c r="R101" i="19"/>
  <c r="X35" i="19"/>
  <c r="H63" i="19"/>
  <c r="J63" i="19"/>
  <c r="M90" i="28"/>
  <c r="L90" i="28"/>
  <c r="K90" i="28"/>
  <c r="J90" i="28"/>
  <c r="I90" i="28"/>
  <c r="Y60" i="18"/>
  <c r="J159" i="18"/>
  <c r="J57" i="18"/>
  <c r="J86" i="18"/>
  <c r="J103" i="19"/>
  <c r="R122" i="19"/>
  <c r="R100" i="19"/>
  <c r="J17" i="19"/>
  <c r="J28" i="19"/>
  <c r="J34" i="19"/>
  <c r="Y31" i="18"/>
  <c r="Y10" i="18"/>
  <c r="J65" i="18"/>
  <c r="J92" i="18"/>
  <c r="I92" i="18"/>
  <c r="R150" i="18"/>
  <c r="R109" i="18"/>
  <c r="R156" i="18"/>
  <c r="J102" i="19"/>
  <c r="H91" i="19"/>
  <c r="J91" i="19"/>
  <c r="R99" i="19"/>
  <c r="X65" i="19"/>
  <c r="X63" i="19"/>
  <c r="J39" i="19"/>
  <c r="K141" i="43"/>
  <c r="Z86" i="19" l="1"/>
  <c r="Z157" i="19"/>
  <c r="Z46" i="19"/>
  <c r="Z53" i="19"/>
  <c r="Z146" i="19"/>
  <c r="Z57" i="19"/>
  <c r="Z28" i="19"/>
  <c r="Z116" i="19"/>
  <c r="Z29" i="19"/>
  <c r="L106" i="25"/>
  <c r="L54" i="24"/>
  <c r="L63" i="24"/>
  <c r="L78" i="24"/>
  <c r="L81" i="24"/>
  <c r="D49" i="19"/>
  <c r="D119" i="19"/>
  <c r="D121" i="19"/>
  <c r="T21" i="19"/>
  <c r="T23" i="19"/>
  <c r="T37" i="19"/>
  <c r="T91" i="19"/>
  <c r="T93" i="19"/>
  <c r="L61" i="8"/>
  <c r="L63" i="8"/>
  <c r="J16" i="10"/>
  <c r="J17" i="10"/>
  <c r="J97" i="8"/>
  <c r="J258" i="8"/>
  <c r="J100" i="8"/>
  <c r="J127" i="8"/>
  <c r="J145" i="8"/>
  <c r="J192" i="8"/>
  <c r="J237" i="8"/>
  <c r="J284" i="8"/>
  <c r="J208" i="8"/>
  <c r="J253" i="8"/>
  <c r="J107" i="8"/>
  <c r="J230" i="8"/>
  <c r="J275" i="8"/>
  <c r="L85" i="8"/>
  <c r="L82" i="8"/>
  <c r="L35" i="19"/>
  <c r="L133" i="19"/>
  <c r="L135" i="19"/>
  <c r="L65" i="24"/>
  <c r="D161" i="19"/>
  <c r="T133" i="19"/>
  <c r="T135" i="19"/>
  <c r="L53" i="8"/>
  <c r="L87" i="8"/>
  <c r="J18" i="10"/>
  <c r="J19" i="10"/>
  <c r="J103" i="8"/>
  <c r="J168" i="8"/>
  <c r="J207" i="8"/>
  <c r="J102" i="8"/>
  <c r="J147" i="8"/>
  <c r="J194" i="8"/>
  <c r="J239" i="8"/>
  <c r="J163" i="8"/>
  <c r="J210" i="8"/>
  <c r="J255" i="8"/>
  <c r="J109" i="8"/>
  <c r="J185" i="8"/>
  <c r="J232" i="8"/>
  <c r="J277" i="8"/>
  <c r="L75" i="8"/>
  <c r="L84" i="8"/>
  <c r="L63" i="19"/>
  <c r="L99" i="25"/>
  <c r="L100" i="25"/>
  <c r="L58" i="24"/>
  <c r="L87" i="24"/>
  <c r="L82" i="24"/>
  <c r="L85" i="24"/>
  <c r="D35" i="19"/>
  <c r="D37" i="19"/>
  <c r="D91" i="19"/>
  <c r="D93" i="19"/>
  <c r="T51" i="19"/>
  <c r="T49" i="19"/>
  <c r="L65" i="8"/>
  <c r="L54" i="8"/>
  <c r="J20" i="10"/>
  <c r="J21" i="10"/>
  <c r="J123" i="8"/>
  <c r="J256" i="8"/>
  <c r="J215" i="8"/>
  <c r="J104" i="8"/>
  <c r="J149" i="8"/>
  <c r="J196" i="8"/>
  <c r="J241" i="8"/>
  <c r="J120" i="8"/>
  <c r="J165" i="8"/>
  <c r="J212" i="8"/>
  <c r="J257" i="8"/>
  <c r="J142" i="8"/>
  <c r="J187" i="8"/>
  <c r="J234" i="8"/>
  <c r="J279" i="8"/>
  <c r="L79" i="8"/>
  <c r="L86" i="8"/>
  <c r="L9" i="19"/>
  <c r="L105" i="19"/>
  <c r="L107" i="19"/>
  <c r="L56" i="24"/>
  <c r="L101" i="25"/>
  <c r="L102" i="25"/>
  <c r="L53" i="24"/>
  <c r="L84" i="24"/>
  <c r="D133" i="19"/>
  <c r="D135" i="19"/>
  <c r="T35" i="19"/>
  <c r="T63" i="19"/>
  <c r="T105" i="19"/>
  <c r="T107" i="19"/>
  <c r="L56" i="8"/>
  <c r="L58" i="8"/>
  <c r="J213" i="8"/>
  <c r="J131" i="8"/>
  <c r="J121" i="8"/>
  <c r="J172" i="8"/>
  <c r="J166" i="8"/>
  <c r="J106" i="8"/>
  <c r="J151" i="8"/>
  <c r="J274" i="8"/>
  <c r="J122" i="8"/>
  <c r="J167" i="8"/>
  <c r="J214" i="8"/>
  <c r="J259" i="8"/>
  <c r="J144" i="8"/>
  <c r="J189" i="8"/>
  <c r="J236" i="8"/>
  <c r="J281" i="8"/>
  <c r="L83" i="8"/>
  <c r="L147" i="19"/>
  <c r="L149" i="19"/>
  <c r="L97" i="25"/>
  <c r="L83" i="24"/>
  <c r="L103" i="25"/>
  <c r="L104" i="25"/>
  <c r="L55" i="24"/>
  <c r="L86" i="24"/>
  <c r="D9" i="19"/>
  <c r="D51" i="19"/>
  <c r="T65" i="19"/>
  <c r="T147" i="19"/>
  <c r="T149" i="19"/>
  <c r="L60" i="8"/>
  <c r="L62" i="8"/>
  <c r="J9" i="10"/>
  <c r="J211" i="8"/>
  <c r="J129" i="8"/>
  <c r="J252" i="8"/>
  <c r="J174" i="8"/>
  <c r="J108" i="8"/>
  <c r="J153" i="8"/>
  <c r="J229" i="8"/>
  <c r="J276" i="8"/>
  <c r="J124" i="8"/>
  <c r="J169" i="8"/>
  <c r="J216" i="8"/>
  <c r="J261" i="8"/>
  <c r="J146" i="8"/>
  <c r="J191" i="8"/>
  <c r="J238" i="8"/>
  <c r="J283" i="8"/>
  <c r="L51" i="19"/>
  <c r="L77" i="19"/>
  <c r="L79" i="19"/>
  <c r="L80" i="24"/>
  <c r="L105" i="25"/>
  <c r="L60" i="24"/>
  <c r="L57" i="24"/>
  <c r="L75" i="24"/>
  <c r="D63" i="19"/>
  <c r="D105" i="19"/>
  <c r="D107" i="19"/>
  <c r="T9" i="19"/>
  <c r="T77" i="19"/>
  <c r="T79" i="19"/>
  <c r="L64" i="8"/>
  <c r="J10" i="10"/>
  <c r="J11" i="10"/>
  <c r="J125" i="8"/>
  <c r="J219" i="8"/>
  <c r="J209" i="8"/>
  <c r="J186" i="8"/>
  <c r="J231" i="8"/>
  <c r="J278" i="8"/>
  <c r="J126" i="8"/>
  <c r="J171" i="8"/>
  <c r="J218" i="8"/>
  <c r="J263" i="8"/>
  <c r="J148" i="8"/>
  <c r="J193" i="8"/>
  <c r="J240" i="8"/>
  <c r="J285" i="8"/>
  <c r="L76" i="8"/>
  <c r="L37" i="19"/>
  <c r="L21" i="19"/>
  <c r="L23" i="19"/>
  <c r="L119" i="19"/>
  <c r="L121" i="19"/>
  <c r="L108" i="25"/>
  <c r="L62" i="24"/>
  <c r="L59" i="24"/>
  <c r="L77" i="24"/>
  <c r="D65" i="19"/>
  <c r="D147" i="19"/>
  <c r="D149" i="19"/>
  <c r="T119" i="19"/>
  <c r="T121" i="19"/>
  <c r="L55" i="8"/>
  <c r="J12" i="10"/>
  <c r="J13" i="10"/>
  <c r="J98" i="8"/>
  <c r="J260" i="8"/>
  <c r="J217" i="8"/>
  <c r="J99" i="8"/>
  <c r="J254" i="8"/>
  <c r="J141" i="8"/>
  <c r="J188" i="8"/>
  <c r="J233" i="8"/>
  <c r="J280" i="8"/>
  <c r="J128" i="8"/>
  <c r="J173" i="8"/>
  <c r="J150" i="8"/>
  <c r="J195" i="8"/>
  <c r="L77" i="8"/>
  <c r="L78" i="8"/>
  <c r="L65" i="19"/>
  <c r="L161" i="19"/>
  <c r="L98" i="25"/>
  <c r="L107" i="25"/>
  <c r="L109" i="25"/>
  <c r="L64" i="24"/>
  <c r="L61" i="24"/>
  <c r="L76" i="24"/>
  <c r="L79" i="24"/>
  <c r="D21" i="19"/>
  <c r="D23" i="19"/>
  <c r="D77" i="19"/>
  <c r="D79" i="19"/>
  <c r="T161" i="19"/>
  <c r="L57" i="8"/>
  <c r="L59" i="8"/>
  <c r="J14" i="10"/>
  <c r="J15" i="10"/>
  <c r="J101" i="8"/>
  <c r="J170" i="8"/>
  <c r="J164" i="8"/>
  <c r="J119" i="8"/>
  <c r="J262" i="8"/>
  <c r="J143" i="8"/>
  <c r="J190" i="8"/>
  <c r="J235" i="8"/>
  <c r="J282" i="8"/>
  <c r="J130" i="8"/>
  <c r="J175" i="8"/>
  <c r="J251" i="8"/>
  <c r="J105" i="8"/>
  <c r="J152" i="8"/>
  <c r="J197" i="8"/>
  <c r="J273" i="8"/>
  <c r="L81" i="8"/>
  <c r="L80" i="8"/>
  <c r="L49" i="19"/>
  <c r="L91" i="19"/>
  <c r="L93" i="19"/>
  <c r="Z127" i="19"/>
  <c r="Z67" i="19"/>
  <c r="Z137" i="19"/>
  <c r="Z65" i="19"/>
  <c r="Z155" i="19"/>
  <c r="Z95" i="19"/>
  <c r="Z27" i="19"/>
  <c r="E249" i="8"/>
  <c r="F250" i="8" s="1"/>
  <c r="E161" i="8"/>
  <c r="F162" i="8" s="1"/>
  <c r="E51" i="8"/>
  <c r="E29" i="8"/>
  <c r="F30" i="8" s="1"/>
  <c r="E227" i="8"/>
  <c r="F228" i="8" s="1"/>
  <c r="E139" i="8"/>
  <c r="F140" i="8" s="1"/>
  <c r="E205" i="8"/>
  <c r="F206" i="8" s="1"/>
  <c r="E117" i="8"/>
  <c r="F118" i="8" s="1"/>
  <c r="F8" i="8"/>
  <c r="C7" i="8"/>
  <c r="E271" i="8"/>
  <c r="F272" i="8" s="1"/>
  <c r="E183" i="8"/>
  <c r="F184" i="8" s="1"/>
  <c r="E73" i="8"/>
  <c r="E95" i="8"/>
  <c r="F96" i="8" s="1"/>
  <c r="Z126" i="19"/>
  <c r="Z42" i="19"/>
  <c r="Z144" i="19"/>
  <c r="Z84" i="19"/>
  <c r="Z16" i="19"/>
  <c r="E227" i="24"/>
  <c r="E139" i="24"/>
  <c r="E95" i="24"/>
  <c r="E205" i="24"/>
  <c r="E73" i="24"/>
  <c r="E51" i="24"/>
  <c r="E253" i="24"/>
  <c r="E161" i="24"/>
  <c r="E29" i="24"/>
  <c r="E183" i="24"/>
  <c r="E117" i="24"/>
  <c r="C7" i="24"/>
  <c r="Z136" i="19"/>
  <c r="Z73" i="19"/>
  <c r="Z51" i="19"/>
  <c r="J74" i="25"/>
  <c r="Z135" i="19"/>
  <c r="Z62" i="19"/>
  <c r="Z52" i="19"/>
  <c r="C7" i="10"/>
  <c r="F8" i="10"/>
  <c r="H52" i="8"/>
  <c r="Z96" i="19"/>
  <c r="Z17" i="19"/>
  <c r="Z125" i="19"/>
  <c r="Z37" i="19"/>
  <c r="J96" i="25"/>
  <c r="H52" i="24"/>
  <c r="H74" i="8"/>
  <c r="Z85" i="19"/>
  <c r="Z56" i="19"/>
  <c r="Z133" i="19"/>
  <c r="Z38" i="19"/>
  <c r="E95" i="25"/>
  <c r="H96" i="25" s="1"/>
  <c r="E73" i="25"/>
  <c r="H74" i="25" s="1"/>
  <c r="C7" i="25"/>
  <c r="F8" i="25" s="1"/>
  <c r="E51" i="25"/>
  <c r="H52" i="25" s="1"/>
  <c r="E29" i="25"/>
  <c r="Q7" i="19"/>
  <c r="Z156" i="19"/>
  <c r="Z74" i="19"/>
  <c r="Z114" i="19"/>
  <c r="Z48" i="19"/>
  <c r="I7" i="19"/>
  <c r="Y7" i="19"/>
  <c r="H74" i="24"/>
  <c r="Z138" i="19"/>
  <c r="Z75" i="19"/>
  <c r="Z145" i="19"/>
  <c r="Z66" i="19"/>
  <c r="Z103" i="19"/>
  <c r="Z35" i="19"/>
  <c r="Y12" i="19" l="1"/>
  <c r="Y95" i="19"/>
  <c r="Y144" i="19"/>
  <c r="I57" i="19"/>
  <c r="I131" i="19"/>
  <c r="Q61" i="19"/>
  <c r="Q95" i="19"/>
  <c r="K133" i="19"/>
  <c r="Q133" i="19" s="1"/>
  <c r="Q125" i="19"/>
  <c r="J85" i="8"/>
  <c r="J55" i="8"/>
  <c r="H284" i="8"/>
  <c r="H193" i="8"/>
  <c r="J84" i="24"/>
  <c r="J81" i="24"/>
  <c r="Y11" i="19"/>
  <c r="Y20" i="19"/>
  <c r="Y59" i="19"/>
  <c r="Y57" i="19"/>
  <c r="S37" i="19"/>
  <c r="Y37" i="19" s="1"/>
  <c r="Y38" i="19"/>
  <c r="S51" i="19"/>
  <c r="Y51" i="19" s="1"/>
  <c r="Y52" i="19"/>
  <c r="Y74" i="19"/>
  <c r="Y85" i="19"/>
  <c r="Y96" i="19"/>
  <c r="Y104" i="19"/>
  <c r="Y115" i="19"/>
  <c r="Y126" i="19"/>
  <c r="Y137" i="19"/>
  <c r="Y145" i="19"/>
  <c r="Y156" i="19"/>
  <c r="I11" i="19"/>
  <c r="I15" i="19"/>
  <c r="I16" i="19"/>
  <c r="C65" i="19"/>
  <c r="I65" i="19" s="1"/>
  <c r="I66" i="19"/>
  <c r="I68" i="19"/>
  <c r="I59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Q28" i="19"/>
  <c r="Q15" i="19"/>
  <c r="Q60" i="19"/>
  <c r="Q40" i="19"/>
  <c r="K65" i="19"/>
  <c r="Q65" i="19" s="1"/>
  <c r="Q66" i="19"/>
  <c r="Q42" i="19"/>
  <c r="Q74" i="19"/>
  <c r="Q85" i="19"/>
  <c r="Q96" i="19"/>
  <c r="Q104" i="19"/>
  <c r="Q115" i="19"/>
  <c r="Q126" i="19"/>
  <c r="Q137" i="19"/>
  <c r="Q145" i="19"/>
  <c r="Q156" i="19"/>
  <c r="J86" i="8"/>
  <c r="J64" i="24"/>
  <c r="J55" i="24"/>
  <c r="J60" i="8"/>
  <c r="J57" i="8"/>
  <c r="H12" i="10"/>
  <c r="H17" i="10"/>
  <c r="H13" i="24"/>
  <c r="H10" i="24"/>
  <c r="H19" i="8"/>
  <c r="H14" i="8"/>
  <c r="H194" i="8"/>
  <c r="H151" i="8"/>
  <c r="H35" i="8"/>
  <c r="H122" i="8"/>
  <c r="H169" i="8"/>
  <c r="H216" i="8"/>
  <c r="H263" i="8"/>
  <c r="H101" i="8"/>
  <c r="H148" i="8"/>
  <c r="H195" i="8"/>
  <c r="H273" i="8"/>
  <c r="H34" i="8"/>
  <c r="H119" i="8"/>
  <c r="H166" i="8"/>
  <c r="H213" i="8"/>
  <c r="H260" i="8"/>
  <c r="J97" i="25"/>
  <c r="Y33" i="19"/>
  <c r="S135" i="19"/>
  <c r="Y135" i="19" s="1"/>
  <c r="Y136" i="19"/>
  <c r="I56" i="19"/>
  <c r="I123" i="19"/>
  <c r="Q30" i="19"/>
  <c r="K135" i="19"/>
  <c r="Q135" i="19" s="1"/>
  <c r="Q136" i="19"/>
  <c r="H14" i="10"/>
  <c r="H143" i="8"/>
  <c r="H146" i="8"/>
  <c r="J104" i="25"/>
  <c r="J86" i="24"/>
  <c r="J83" i="24"/>
  <c r="Y19" i="19"/>
  <c r="Y29" i="19"/>
  <c r="Y61" i="19"/>
  <c r="Y58" i="19"/>
  <c r="Y42" i="19"/>
  <c r="Y56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I14" i="19"/>
  <c r="C23" i="19"/>
  <c r="I23" i="19" s="1"/>
  <c r="I24" i="19"/>
  <c r="I25" i="19"/>
  <c r="I67" i="19"/>
  <c r="I60" i="19"/>
  <c r="C49" i="19"/>
  <c r="I49" i="19" s="1"/>
  <c r="I41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Q14" i="19"/>
  <c r="K23" i="19"/>
  <c r="Q23" i="19" s="1"/>
  <c r="Q24" i="19"/>
  <c r="Q62" i="19"/>
  <c r="Q44" i="19"/>
  <c r="K49" i="19"/>
  <c r="Q49" i="19" s="1"/>
  <c r="Q41" i="19"/>
  <c r="Q46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J54" i="24"/>
  <c r="J57" i="24"/>
  <c r="J64" i="8"/>
  <c r="J59" i="8"/>
  <c r="H20" i="10"/>
  <c r="H19" i="10"/>
  <c r="H12" i="24"/>
  <c r="H108" i="8"/>
  <c r="H149" i="8"/>
  <c r="H15" i="8"/>
  <c r="H233" i="8"/>
  <c r="H192" i="8"/>
  <c r="H37" i="8"/>
  <c r="H124" i="8"/>
  <c r="H171" i="8"/>
  <c r="H218" i="8"/>
  <c r="H103" i="8"/>
  <c r="H150" i="8"/>
  <c r="H197" i="8"/>
  <c r="H275" i="8"/>
  <c r="H36" i="8"/>
  <c r="H121" i="8"/>
  <c r="H168" i="8"/>
  <c r="H215" i="8"/>
  <c r="H262" i="8"/>
  <c r="J108" i="25"/>
  <c r="J79" i="24"/>
  <c r="Y47" i="19"/>
  <c r="Y103" i="19"/>
  <c r="C63" i="19"/>
  <c r="I63" i="19" s="1"/>
  <c r="I55" i="19"/>
  <c r="I112" i="19"/>
  <c r="Q56" i="19"/>
  <c r="Q155" i="19"/>
  <c r="J53" i="24"/>
  <c r="H186" i="8"/>
  <c r="Y28" i="19"/>
  <c r="S65" i="19"/>
  <c r="Y65" i="19" s="1"/>
  <c r="Y66" i="19"/>
  <c r="Y117" i="19"/>
  <c r="Y128" i="19"/>
  <c r="I32" i="19"/>
  <c r="I33" i="19"/>
  <c r="I34" i="19"/>
  <c r="I62" i="19"/>
  <c r="I45" i="19"/>
  <c r="I74" i="19"/>
  <c r="I85" i="19"/>
  <c r="I96" i="19"/>
  <c r="I104" i="19"/>
  <c r="I115" i="19"/>
  <c r="I126" i="19"/>
  <c r="I137" i="19"/>
  <c r="I145" i="19"/>
  <c r="I156" i="19"/>
  <c r="Q31" i="19"/>
  <c r="Q32" i="19"/>
  <c r="Q34" i="19"/>
  <c r="Q48" i="19"/>
  <c r="Q45" i="19"/>
  <c r="K63" i="19"/>
  <c r="Q63" i="19" s="1"/>
  <c r="Q55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J75" i="8"/>
  <c r="J56" i="24"/>
  <c r="J59" i="24"/>
  <c r="J54" i="8"/>
  <c r="J61" i="8"/>
  <c r="H10" i="10"/>
  <c r="H21" i="10"/>
  <c r="H15" i="24"/>
  <c r="H14" i="24"/>
  <c r="H147" i="8"/>
  <c r="H190" i="8"/>
  <c r="H21" i="8"/>
  <c r="H241" i="8"/>
  <c r="H229" i="8"/>
  <c r="H231" i="8"/>
  <c r="H39" i="8"/>
  <c r="H126" i="8"/>
  <c r="H173" i="8"/>
  <c r="H251" i="8"/>
  <c r="H105" i="8"/>
  <c r="H152" i="8"/>
  <c r="H230" i="8"/>
  <c r="H277" i="8"/>
  <c r="H38" i="8"/>
  <c r="H123" i="8"/>
  <c r="H170" i="8"/>
  <c r="H217" i="8"/>
  <c r="J100" i="25"/>
  <c r="J99" i="25"/>
  <c r="S35" i="19"/>
  <c r="Y35" i="19" s="1"/>
  <c r="Y27" i="19"/>
  <c r="Y114" i="19"/>
  <c r="I29" i="19"/>
  <c r="I101" i="19"/>
  <c r="Q19" i="19"/>
  <c r="Q84" i="19"/>
  <c r="H15" i="10"/>
  <c r="H141" i="8"/>
  <c r="H120" i="8"/>
  <c r="H99" i="8"/>
  <c r="H258" i="8"/>
  <c r="J85" i="24"/>
  <c r="Y46" i="19"/>
  <c r="Y109" i="19"/>
  <c r="I31" i="19"/>
  <c r="J78" i="24"/>
  <c r="Y14" i="19"/>
  <c r="S23" i="19"/>
  <c r="Y23" i="19" s="1"/>
  <c r="Y24" i="19"/>
  <c r="Y68" i="19"/>
  <c r="Y45" i="19"/>
  <c r="S63" i="19"/>
  <c r="Y63" i="19" s="1"/>
  <c r="Y55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I17" i="19"/>
  <c r="C9" i="19"/>
  <c r="I9" i="19" s="1"/>
  <c r="I10" i="19"/>
  <c r="I61" i="19"/>
  <c r="I39" i="19"/>
  <c r="I40" i="19"/>
  <c r="I54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17" i="19"/>
  <c r="K9" i="19"/>
  <c r="Q9" i="19" s="1"/>
  <c r="Q10" i="19"/>
  <c r="Q39" i="19"/>
  <c r="Q53" i="19"/>
  <c r="Q54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J76" i="8"/>
  <c r="J77" i="8"/>
  <c r="J58" i="24"/>
  <c r="J61" i="24"/>
  <c r="J58" i="8"/>
  <c r="J63" i="8"/>
  <c r="H18" i="10"/>
  <c r="H17" i="24"/>
  <c r="H16" i="24"/>
  <c r="H188" i="8"/>
  <c r="H16" i="8"/>
  <c r="H274" i="8"/>
  <c r="H239" i="8"/>
  <c r="H41" i="8"/>
  <c r="H128" i="8"/>
  <c r="H175" i="8"/>
  <c r="H253" i="8"/>
  <c r="H18" i="8"/>
  <c r="H107" i="8"/>
  <c r="H185" i="8"/>
  <c r="H232" i="8"/>
  <c r="H279" i="8"/>
  <c r="H40" i="8"/>
  <c r="H125" i="8"/>
  <c r="H172" i="8"/>
  <c r="H219" i="8"/>
  <c r="J103" i="25"/>
  <c r="J101" i="25"/>
  <c r="J82" i="24"/>
  <c r="Y73" i="19"/>
  <c r="Y155" i="19"/>
  <c r="I71" i="19"/>
  <c r="I142" i="19"/>
  <c r="K37" i="19"/>
  <c r="Q37" i="19" s="1"/>
  <c r="Q38" i="19"/>
  <c r="Q114" i="19"/>
  <c r="J56" i="8"/>
  <c r="H102" i="8"/>
  <c r="H167" i="8"/>
  <c r="H240" i="8"/>
  <c r="H211" i="8"/>
  <c r="J76" i="24"/>
  <c r="Y67" i="19"/>
  <c r="Y87" i="19"/>
  <c r="Y158" i="19"/>
  <c r="S21" i="19"/>
  <c r="Y21" i="19" s="1"/>
  <c r="Y13" i="19"/>
  <c r="Y31" i="19"/>
  <c r="Y32" i="19"/>
  <c r="Y40" i="19"/>
  <c r="Y54" i="19"/>
  <c r="Y34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26" i="19"/>
  <c r="I18" i="19"/>
  <c r="C37" i="19"/>
  <c r="I37" i="19" s="1"/>
  <c r="I38" i="19"/>
  <c r="I43" i="19"/>
  <c r="I44" i="19"/>
  <c r="I5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16" i="19"/>
  <c r="Q26" i="19"/>
  <c r="Q18" i="19"/>
  <c r="Q43" i="19"/>
  <c r="Q57" i="19"/>
  <c r="Q67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J78" i="8"/>
  <c r="J79" i="8"/>
  <c r="J60" i="24"/>
  <c r="J63" i="24"/>
  <c r="J62" i="8"/>
  <c r="J65" i="8"/>
  <c r="H9" i="10"/>
  <c r="H19" i="24"/>
  <c r="H18" i="24"/>
  <c r="H196" i="8"/>
  <c r="H17" i="8"/>
  <c r="H106" i="8"/>
  <c r="H282" i="8"/>
  <c r="H10" i="8"/>
  <c r="H280" i="8"/>
  <c r="H43" i="8"/>
  <c r="H130" i="8"/>
  <c r="H208" i="8"/>
  <c r="H255" i="8"/>
  <c r="H20" i="8"/>
  <c r="H109" i="8"/>
  <c r="H187" i="8"/>
  <c r="H234" i="8"/>
  <c r="H281" i="8"/>
  <c r="H42" i="8"/>
  <c r="H127" i="8"/>
  <c r="H174" i="8"/>
  <c r="H252" i="8"/>
  <c r="J98" i="25"/>
  <c r="J109" i="25"/>
  <c r="Y25" i="19"/>
  <c r="Y84" i="19"/>
  <c r="I28" i="19"/>
  <c r="I82" i="19"/>
  <c r="C161" i="19"/>
  <c r="I161" i="19" s="1"/>
  <c r="I153" i="19"/>
  <c r="Q73" i="19"/>
  <c r="Q144" i="19"/>
  <c r="H278" i="8"/>
  <c r="H214" i="8"/>
  <c r="H32" i="8"/>
  <c r="J107" i="25"/>
  <c r="S49" i="19"/>
  <c r="Y49" i="19" s="1"/>
  <c r="Y41" i="19"/>
  <c r="Y98" i="19"/>
  <c r="S149" i="19"/>
  <c r="Y149" i="19" s="1"/>
  <c r="Y150" i="19"/>
  <c r="J75" i="24"/>
  <c r="Y30" i="19"/>
  <c r="Y17" i="19"/>
  <c r="S9" i="19"/>
  <c r="Y9" i="19" s="1"/>
  <c r="Y10" i="19"/>
  <c r="Y44" i="19"/>
  <c r="Y60" i="19"/>
  <c r="Y39" i="19"/>
  <c r="Y71" i="19"/>
  <c r="Y82" i="19"/>
  <c r="Y90" i="19"/>
  <c r="Y101" i="19"/>
  <c r="Y112" i="19"/>
  <c r="Y123" i="19"/>
  <c r="Y131" i="19"/>
  <c r="Y142" i="19"/>
  <c r="S161" i="19"/>
  <c r="Y161" i="19" s="1"/>
  <c r="Y153" i="19"/>
  <c r="I12" i="19"/>
  <c r="C35" i="19"/>
  <c r="I35" i="19" s="1"/>
  <c r="I27" i="19"/>
  <c r="I42" i="19"/>
  <c r="I47" i="19"/>
  <c r="I4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Q25" i="19"/>
  <c r="Q12" i="19"/>
  <c r="K35" i="19"/>
  <c r="Q35" i="19" s="1"/>
  <c r="Q27" i="19"/>
  <c r="Q47" i="19"/>
  <c r="Q59" i="19"/>
  <c r="Q68" i="19"/>
  <c r="Q71" i="19"/>
  <c r="Q82" i="19"/>
  <c r="Q90" i="19"/>
  <c r="Q101" i="19"/>
  <c r="Q112" i="19"/>
  <c r="Q123" i="19"/>
  <c r="Q131" i="19"/>
  <c r="Q142" i="19"/>
  <c r="K161" i="19"/>
  <c r="Q161" i="19" s="1"/>
  <c r="Q153" i="19"/>
  <c r="J80" i="8"/>
  <c r="J81" i="8"/>
  <c r="J62" i="24"/>
  <c r="J65" i="24"/>
  <c r="J87" i="8"/>
  <c r="H11" i="10"/>
  <c r="H9" i="24"/>
  <c r="H20" i="24"/>
  <c r="H9" i="8"/>
  <c r="H235" i="8"/>
  <c r="H100" i="8"/>
  <c r="H145" i="8"/>
  <c r="H12" i="8"/>
  <c r="H11" i="8"/>
  <c r="H163" i="8"/>
  <c r="H210" i="8"/>
  <c r="H257" i="8"/>
  <c r="H142" i="8"/>
  <c r="H189" i="8"/>
  <c r="H236" i="8"/>
  <c r="H283" i="8"/>
  <c r="H129" i="8"/>
  <c r="H207" i="8"/>
  <c r="H254" i="8"/>
  <c r="J105" i="25"/>
  <c r="J106" i="25"/>
  <c r="Y53" i="19"/>
  <c r="S133" i="19"/>
  <c r="Y133" i="19" s="1"/>
  <c r="Y125" i="19"/>
  <c r="I30" i="19"/>
  <c r="I90" i="19"/>
  <c r="Q29" i="19"/>
  <c r="Q103" i="19"/>
  <c r="J84" i="8"/>
  <c r="H33" i="8"/>
  <c r="H261" i="8"/>
  <c r="H164" i="8"/>
  <c r="Y15" i="19"/>
  <c r="Y76" i="19"/>
  <c r="S147" i="19"/>
  <c r="Y147" i="19" s="1"/>
  <c r="Y139" i="19"/>
  <c r="J80" i="24"/>
  <c r="J77" i="24"/>
  <c r="Y16" i="19"/>
  <c r="Y26" i="19"/>
  <c r="Y18" i="19"/>
  <c r="Y48" i="19"/>
  <c r="Y62" i="19"/>
  <c r="Y43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I19" i="19"/>
  <c r="I20" i="19"/>
  <c r="C21" i="19"/>
  <c r="I21" i="19" s="1"/>
  <c r="I13" i="19"/>
  <c r="I46" i="19"/>
  <c r="C51" i="19"/>
  <c r="I51" i="19" s="1"/>
  <c r="I52" i="19"/>
  <c r="I53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1" i="19"/>
  <c r="Q20" i="19"/>
  <c r="K21" i="19"/>
  <c r="Q21" i="19" s="1"/>
  <c r="Q13" i="19"/>
  <c r="K51" i="19"/>
  <c r="Q51" i="19" s="1"/>
  <c r="Q52" i="19"/>
  <c r="Q58" i="19"/>
  <c r="Q33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J82" i="8"/>
  <c r="J83" i="8"/>
  <c r="J87" i="24"/>
  <c r="J53" i="8"/>
  <c r="H16" i="10"/>
  <c r="H13" i="10"/>
  <c r="H11" i="24"/>
  <c r="H21" i="24"/>
  <c r="H98" i="8"/>
  <c r="H276" i="8"/>
  <c r="H237" i="8"/>
  <c r="H153" i="8"/>
  <c r="H13" i="8"/>
  <c r="H104" i="8"/>
  <c r="H31" i="8"/>
  <c r="H165" i="8"/>
  <c r="H212" i="8"/>
  <c r="H259" i="8"/>
  <c r="H97" i="8"/>
  <c r="H144" i="8"/>
  <c r="H191" i="8"/>
  <c r="H238" i="8"/>
  <c r="H285" i="8"/>
  <c r="H131" i="8"/>
  <c r="H209" i="8"/>
  <c r="H256" i="8"/>
  <c r="J102" i="25"/>
  <c r="F254" i="24"/>
  <c r="F162" i="24"/>
  <c r="F118" i="24"/>
  <c r="F52" i="24"/>
  <c r="F74" i="24"/>
  <c r="C29" i="25"/>
  <c r="D8" i="25"/>
  <c r="C95" i="25"/>
  <c r="D96" i="25" s="1"/>
  <c r="C73" i="25"/>
  <c r="D74" i="25" s="1"/>
  <c r="C51" i="25"/>
  <c r="D52" i="25" s="1"/>
  <c r="F206" i="24"/>
  <c r="F74" i="8"/>
  <c r="C271" i="8"/>
  <c r="D272" i="8" s="1"/>
  <c r="C183" i="8"/>
  <c r="D184" i="8" s="1"/>
  <c r="C73" i="8"/>
  <c r="D74" i="8" s="1"/>
  <c r="C249" i="8"/>
  <c r="D250" i="8" s="1"/>
  <c r="C161" i="8"/>
  <c r="D162" i="8" s="1"/>
  <c r="C51" i="8"/>
  <c r="C29" i="8"/>
  <c r="D30" i="8" s="1"/>
  <c r="C227" i="8"/>
  <c r="D228" i="8" s="1"/>
  <c r="C139" i="8"/>
  <c r="D140" i="8" s="1"/>
  <c r="D8" i="8"/>
  <c r="C205" i="8"/>
  <c r="D206" i="8" s="1"/>
  <c r="C117" i="8"/>
  <c r="D118" i="8" s="1"/>
  <c r="C95" i="8"/>
  <c r="D96" i="8" s="1"/>
  <c r="F184" i="24"/>
  <c r="D8" i="10"/>
  <c r="E95" i="10"/>
  <c r="C95" i="10"/>
  <c r="D96" i="10" s="1"/>
  <c r="E73" i="10"/>
  <c r="C73" i="10"/>
  <c r="D74" i="10" s="1"/>
  <c r="E51" i="10"/>
  <c r="C51" i="10"/>
  <c r="D52" i="10" s="1"/>
  <c r="E29" i="10"/>
  <c r="C29" i="10"/>
  <c r="F96" i="24"/>
  <c r="C253" i="24"/>
  <c r="D254" i="24" s="1"/>
  <c r="C117" i="24"/>
  <c r="D118" i="24" s="1"/>
  <c r="C227" i="24"/>
  <c r="D228" i="24" s="1"/>
  <c r="C95" i="24"/>
  <c r="D96" i="24" s="1"/>
  <c r="C205" i="24"/>
  <c r="D206" i="24" s="1"/>
  <c r="C139" i="24"/>
  <c r="D140" i="24" s="1"/>
  <c r="C73" i="24"/>
  <c r="D74" i="24" s="1"/>
  <c r="C51" i="24"/>
  <c r="C161" i="24"/>
  <c r="D162" i="24" s="1"/>
  <c r="C29" i="24"/>
  <c r="D30" i="24" s="1"/>
  <c r="D8" i="24"/>
  <c r="C183" i="24"/>
  <c r="D184" i="24" s="1"/>
  <c r="F30" i="25"/>
  <c r="F8" i="24"/>
  <c r="F140" i="24"/>
  <c r="F52" i="8"/>
  <c r="F52" i="25"/>
  <c r="F30" i="24"/>
  <c r="F228" i="24"/>
  <c r="H30" i="25"/>
  <c r="F239" i="24" l="1"/>
  <c r="H239" i="24"/>
  <c r="F238" i="24"/>
  <c r="H238" i="24"/>
  <c r="F37" i="24"/>
  <c r="H37" i="24"/>
  <c r="H58" i="8"/>
  <c r="F150" i="24"/>
  <c r="H150" i="24"/>
  <c r="F142" i="24"/>
  <c r="H142" i="24"/>
  <c r="H99" i="25"/>
  <c r="J11" i="24"/>
  <c r="F11" i="24"/>
  <c r="F98" i="24"/>
  <c r="H98" i="24"/>
  <c r="F106" i="24"/>
  <c r="H106" i="24"/>
  <c r="F13" i="10"/>
  <c r="F10" i="10"/>
  <c r="F197" i="24"/>
  <c r="H197" i="24"/>
  <c r="F120" i="8"/>
  <c r="F100" i="8"/>
  <c r="F214" i="8"/>
  <c r="F253" i="8"/>
  <c r="F37" i="8"/>
  <c r="F171" i="8"/>
  <c r="F98" i="8"/>
  <c r="F218" i="8"/>
  <c r="F169" i="8"/>
  <c r="F109" i="8"/>
  <c r="F185" i="8"/>
  <c r="F230" i="8"/>
  <c r="F277" i="8"/>
  <c r="F40" i="8"/>
  <c r="F131" i="8"/>
  <c r="F207" i="8"/>
  <c r="F252" i="8"/>
  <c r="F151" i="8"/>
  <c r="F196" i="8"/>
  <c r="H80" i="8"/>
  <c r="H81" i="8"/>
  <c r="F210" i="24"/>
  <c r="H210" i="24"/>
  <c r="F213" i="24"/>
  <c r="H213" i="24"/>
  <c r="H77" i="24"/>
  <c r="H80" i="24"/>
  <c r="H63" i="24"/>
  <c r="H60" i="24"/>
  <c r="F125" i="24"/>
  <c r="H125" i="24"/>
  <c r="F120" i="24"/>
  <c r="H120" i="24"/>
  <c r="F168" i="24"/>
  <c r="H168" i="24"/>
  <c r="F267" i="24"/>
  <c r="H267" i="24"/>
  <c r="F256" i="24"/>
  <c r="H256" i="24"/>
  <c r="F237" i="24"/>
  <c r="H237" i="24"/>
  <c r="F240" i="24"/>
  <c r="H240" i="24"/>
  <c r="F39" i="24"/>
  <c r="H39" i="24"/>
  <c r="H60" i="8"/>
  <c r="H62" i="8"/>
  <c r="F153" i="24"/>
  <c r="H153" i="24"/>
  <c r="F145" i="24"/>
  <c r="H145" i="24"/>
  <c r="H106" i="25"/>
  <c r="H101" i="25"/>
  <c r="J13" i="24"/>
  <c r="F13" i="24"/>
  <c r="F104" i="24"/>
  <c r="H104" i="24"/>
  <c r="F100" i="24"/>
  <c r="H100" i="24"/>
  <c r="F15" i="10"/>
  <c r="F12" i="10"/>
  <c r="F187" i="24"/>
  <c r="H187" i="24"/>
  <c r="F189" i="24"/>
  <c r="H189" i="24"/>
  <c r="F43" i="8"/>
  <c r="F39" i="8"/>
  <c r="F15" i="8"/>
  <c r="F261" i="8"/>
  <c r="F41" i="8"/>
  <c r="F212" i="8"/>
  <c r="F251" i="8"/>
  <c r="F257" i="8"/>
  <c r="F187" i="8"/>
  <c r="F232" i="8"/>
  <c r="F279" i="8"/>
  <c r="F42" i="8"/>
  <c r="F209" i="8"/>
  <c r="F254" i="8"/>
  <c r="F106" i="8"/>
  <c r="F153" i="8"/>
  <c r="F229" i="8"/>
  <c r="F274" i="8"/>
  <c r="H84" i="8"/>
  <c r="H83" i="8"/>
  <c r="F217" i="24"/>
  <c r="H217" i="24"/>
  <c r="F209" i="24"/>
  <c r="H209" i="24"/>
  <c r="H79" i="24"/>
  <c r="H82" i="24"/>
  <c r="H65" i="24"/>
  <c r="H62" i="24"/>
  <c r="F128" i="24"/>
  <c r="H128" i="24"/>
  <c r="F171" i="24"/>
  <c r="H171" i="24"/>
  <c r="F263" i="24"/>
  <c r="H263" i="24"/>
  <c r="F258" i="24"/>
  <c r="H258" i="24"/>
  <c r="F233" i="24"/>
  <c r="H233" i="24"/>
  <c r="F41" i="24"/>
  <c r="H41" i="24"/>
  <c r="F32" i="24"/>
  <c r="H32" i="24"/>
  <c r="H64" i="8"/>
  <c r="H53" i="8"/>
  <c r="F141" i="24"/>
  <c r="H141" i="24"/>
  <c r="F152" i="24"/>
  <c r="H152" i="24"/>
  <c r="H109" i="25"/>
  <c r="H103" i="25"/>
  <c r="J18" i="24"/>
  <c r="F18" i="24"/>
  <c r="J14" i="24"/>
  <c r="F14" i="24"/>
  <c r="J15" i="24"/>
  <c r="F15" i="24"/>
  <c r="F99" i="24"/>
  <c r="H99" i="24"/>
  <c r="F107" i="24"/>
  <c r="H107" i="24"/>
  <c r="F17" i="10"/>
  <c r="F14" i="10"/>
  <c r="F190" i="24"/>
  <c r="H190" i="24"/>
  <c r="F192" i="24"/>
  <c r="H192" i="24"/>
  <c r="F16" i="8"/>
  <c r="F167" i="8"/>
  <c r="F102" i="8"/>
  <c r="F259" i="8"/>
  <c r="F122" i="8"/>
  <c r="F142" i="8"/>
  <c r="F189" i="8"/>
  <c r="F234" i="8"/>
  <c r="F281" i="8"/>
  <c r="F119" i="8"/>
  <c r="F164" i="8"/>
  <c r="F211" i="8"/>
  <c r="F256" i="8"/>
  <c r="F108" i="8"/>
  <c r="F231" i="8"/>
  <c r="F276" i="8"/>
  <c r="H78" i="8"/>
  <c r="H85" i="8"/>
  <c r="H81" i="24"/>
  <c r="H84" i="24"/>
  <c r="H53" i="24"/>
  <c r="H64" i="24"/>
  <c r="F119" i="24"/>
  <c r="H119" i="24"/>
  <c r="F163" i="24"/>
  <c r="H163" i="24"/>
  <c r="F165" i="24"/>
  <c r="H165" i="24"/>
  <c r="F265" i="24"/>
  <c r="H265" i="24"/>
  <c r="F260" i="24"/>
  <c r="H260" i="24"/>
  <c r="F235" i="24"/>
  <c r="H235" i="24"/>
  <c r="F43" i="24"/>
  <c r="H43" i="24"/>
  <c r="F34" i="24"/>
  <c r="H34" i="24"/>
  <c r="H56" i="8"/>
  <c r="H57" i="8"/>
  <c r="F144" i="24"/>
  <c r="H144" i="24"/>
  <c r="F146" i="24"/>
  <c r="H146" i="24"/>
  <c r="H98" i="25"/>
  <c r="H105" i="25"/>
  <c r="J20" i="24"/>
  <c r="F20" i="24"/>
  <c r="J17" i="24"/>
  <c r="F17" i="24"/>
  <c r="F102" i="24"/>
  <c r="H102" i="24"/>
  <c r="F19" i="10"/>
  <c r="F16" i="10"/>
  <c r="F191" i="24"/>
  <c r="H191" i="24"/>
  <c r="F186" i="24"/>
  <c r="H186" i="24"/>
  <c r="F35" i="8"/>
  <c r="F126" i="8"/>
  <c r="F13" i="8"/>
  <c r="F130" i="8"/>
  <c r="F144" i="8"/>
  <c r="F191" i="8"/>
  <c r="F236" i="8"/>
  <c r="F283" i="8"/>
  <c r="F121" i="8"/>
  <c r="F166" i="8"/>
  <c r="F213" i="8"/>
  <c r="F258" i="8"/>
  <c r="F141" i="8"/>
  <c r="F186" i="8"/>
  <c r="F233" i="8"/>
  <c r="F278" i="8"/>
  <c r="H82" i="8"/>
  <c r="F211" i="24"/>
  <c r="H211" i="24"/>
  <c r="H83" i="24"/>
  <c r="H86" i="24"/>
  <c r="F127" i="24"/>
  <c r="H127" i="24"/>
  <c r="F122" i="24"/>
  <c r="H122" i="24"/>
  <c r="F164" i="24"/>
  <c r="H164" i="24"/>
  <c r="F172" i="24"/>
  <c r="H172" i="24"/>
  <c r="F261" i="24"/>
  <c r="H261" i="24"/>
  <c r="F262" i="24"/>
  <c r="H262" i="24"/>
  <c r="F229" i="24"/>
  <c r="H229" i="24"/>
  <c r="F230" i="24"/>
  <c r="H230" i="24"/>
  <c r="F31" i="24"/>
  <c r="H31" i="24"/>
  <c r="F36" i="24"/>
  <c r="H36" i="24"/>
  <c r="H55" i="8"/>
  <c r="H61" i="8"/>
  <c r="F147" i="24"/>
  <c r="H147" i="24"/>
  <c r="F149" i="24"/>
  <c r="H149" i="24"/>
  <c r="H100" i="25"/>
  <c r="H108" i="25"/>
  <c r="J19" i="24"/>
  <c r="F19" i="24"/>
  <c r="F97" i="24"/>
  <c r="H97" i="24"/>
  <c r="F21" i="10"/>
  <c r="F18" i="10"/>
  <c r="F194" i="24"/>
  <c r="H194" i="24"/>
  <c r="F31" i="8"/>
  <c r="F175" i="8"/>
  <c r="F21" i="8"/>
  <c r="F14" i="8"/>
  <c r="F124" i="8"/>
  <c r="F99" i="8"/>
  <c r="F9" i="8"/>
  <c r="F101" i="8"/>
  <c r="F146" i="8"/>
  <c r="F193" i="8"/>
  <c r="F238" i="8"/>
  <c r="F285" i="8"/>
  <c r="F32" i="8"/>
  <c r="F123" i="8"/>
  <c r="F168" i="8"/>
  <c r="F215" i="8"/>
  <c r="F260" i="8"/>
  <c r="F143" i="8"/>
  <c r="F188" i="8"/>
  <c r="F235" i="8"/>
  <c r="F280" i="8"/>
  <c r="H86" i="8"/>
  <c r="F214" i="24"/>
  <c r="H214" i="24"/>
  <c r="F218" i="24"/>
  <c r="H218" i="24"/>
  <c r="H85" i="24"/>
  <c r="H55" i="24"/>
  <c r="H87" i="24"/>
  <c r="F130" i="24"/>
  <c r="H130" i="24"/>
  <c r="F167" i="24"/>
  <c r="H167" i="24"/>
  <c r="F175" i="24"/>
  <c r="H175" i="24"/>
  <c r="F259" i="24"/>
  <c r="H259" i="24"/>
  <c r="F264" i="24"/>
  <c r="H264" i="24"/>
  <c r="F232" i="24"/>
  <c r="H232" i="24"/>
  <c r="F33" i="24"/>
  <c r="H33" i="24"/>
  <c r="F38" i="24"/>
  <c r="H38" i="24"/>
  <c r="H59" i="8"/>
  <c r="H65" i="8"/>
  <c r="F143" i="24"/>
  <c r="H143" i="24"/>
  <c r="H102" i="25"/>
  <c r="J21" i="24"/>
  <c r="F21" i="24"/>
  <c r="F101" i="24"/>
  <c r="H101" i="24"/>
  <c r="F109" i="24"/>
  <c r="H109" i="24"/>
  <c r="F20" i="10"/>
  <c r="F185" i="24"/>
  <c r="H185" i="24"/>
  <c r="F208" i="8"/>
  <c r="F17" i="8"/>
  <c r="F97" i="8"/>
  <c r="F10" i="8"/>
  <c r="F103" i="8"/>
  <c r="F148" i="8"/>
  <c r="F195" i="8"/>
  <c r="F240" i="8"/>
  <c r="F34" i="8"/>
  <c r="F125" i="8"/>
  <c r="F170" i="8"/>
  <c r="F217" i="8"/>
  <c r="F262" i="8"/>
  <c r="F145" i="8"/>
  <c r="F190" i="8"/>
  <c r="F237" i="8"/>
  <c r="F282" i="8"/>
  <c r="H75" i="8"/>
  <c r="F215" i="24"/>
  <c r="H215" i="24"/>
  <c r="F219" i="24"/>
  <c r="H219" i="24"/>
  <c r="H57" i="24"/>
  <c r="H54" i="24"/>
  <c r="F131" i="24"/>
  <c r="H131" i="24"/>
  <c r="F129" i="24"/>
  <c r="H129" i="24"/>
  <c r="F170" i="24"/>
  <c r="H170" i="24"/>
  <c r="F166" i="24"/>
  <c r="H166" i="24"/>
  <c r="F257" i="24"/>
  <c r="H257" i="24"/>
  <c r="F266" i="24"/>
  <c r="H266" i="24"/>
  <c r="F241" i="24"/>
  <c r="H241" i="24"/>
  <c r="F234" i="24"/>
  <c r="H234" i="24"/>
  <c r="F35" i="24"/>
  <c r="H35" i="24"/>
  <c r="F40" i="24"/>
  <c r="H40" i="24"/>
  <c r="H63" i="8"/>
  <c r="F148" i="24"/>
  <c r="H148" i="24"/>
  <c r="H104" i="25"/>
  <c r="J16" i="24"/>
  <c r="F16" i="24"/>
  <c r="J12" i="24"/>
  <c r="F12" i="24"/>
  <c r="F105" i="24"/>
  <c r="H105" i="24"/>
  <c r="F9" i="10"/>
  <c r="F193" i="24"/>
  <c r="H193" i="24"/>
  <c r="F188" i="24"/>
  <c r="H188" i="24"/>
  <c r="F128" i="8"/>
  <c r="F216" i="8"/>
  <c r="F18" i="8"/>
  <c r="F255" i="8"/>
  <c r="F165" i="8"/>
  <c r="F11" i="8"/>
  <c r="F104" i="8"/>
  <c r="F19" i="8"/>
  <c r="F105" i="8"/>
  <c r="F150" i="8"/>
  <c r="F197" i="8"/>
  <c r="F273" i="8"/>
  <c r="F36" i="8"/>
  <c r="F127" i="8"/>
  <c r="F172" i="8"/>
  <c r="F219" i="8"/>
  <c r="F147" i="8"/>
  <c r="F192" i="8"/>
  <c r="F239" i="8"/>
  <c r="F284" i="8"/>
  <c r="H77" i="8"/>
  <c r="F216" i="24"/>
  <c r="H216" i="24"/>
  <c r="F208" i="24"/>
  <c r="H208" i="24"/>
  <c r="H76" i="24"/>
  <c r="H59" i="24"/>
  <c r="H56" i="24"/>
  <c r="F121" i="24"/>
  <c r="H121" i="24"/>
  <c r="F123" i="24"/>
  <c r="H123" i="24"/>
  <c r="F173" i="24"/>
  <c r="H173" i="24"/>
  <c r="F169" i="24"/>
  <c r="H169" i="24"/>
  <c r="F255" i="24"/>
  <c r="H255" i="24"/>
  <c r="F231" i="24"/>
  <c r="H231" i="24"/>
  <c r="F236" i="24"/>
  <c r="H236" i="24"/>
  <c r="F42" i="24"/>
  <c r="H42" i="24"/>
  <c r="H54" i="8"/>
  <c r="H87" i="8"/>
  <c r="F151" i="24"/>
  <c r="H151" i="24"/>
  <c r="H107" i="25"/>
  <c r="H97" i="25"/>
  <c r="J10" i="24"/>
  <c r="F10" i="24"/>
  <c r="J9" i="24"/>
  <c r="F9" i="24"/>
  <c r="F108" i="24"/>
  <c r="H108" i="24"/>
  <c r="F103" i="24"/>
  <c r="H103" i="24"/>
  <c r="F11" i="10"/>
  <c r="F196" i="24"/>
  <c r="H196" i="24"/>
  <c r="F195" i="24"/>
  <c r="H195" i="24"/>
  <c r="F263" i="8"/>
  <c r="F173" i="8"/>
  <c r="F33" i="8"/>
  <c r="F12" i="8"/>
  <c r="F163" i="8"/>
  <c r="F20" i="8"/>
  <c r="F210" i="8"/>
  <c r="F107" i="8"/>
  <c r="F152" i="8"/>
  <c r="F275" i="8"/>
  <c r="F38" i="8"/>
  <c r="F129" i="8"/>
  <c r="F174" i="8"/>
  <c r="F149" i="8"/>
  <c r="F194" i="8"/>
  <c r="F241" i="8"/>
  <c r="H76" i="8"/>
  <c r="H79" i="8"/>
  <c r="F207" i="24"/>
  <c r="H207" i="24"/>
  <c r="F212" i="24"/>
  <c r="H212" i="24"/>
  <c r="H75" i="24"/>
  <c r="H78" i="24"/>
  <c r="H61" i="24"/>
  <c r="H58" i="24"/>
  <c r="F124" i="24"/>
  <c r="H124" i="24"/>
  <c r="F126" i="24"/>
  <c r="H126" i="24"/>
  <c r="F174" i="24"/>
  <c r="H174" i="24"/>
  <c r="D52" i="24"/>
  <c r="D52" i="8"/>
  <c r="F96" i="25"/>
  <c r="D30" i="10"/>
  <c r="F52" i="10"/>
  <c r="F74" i="10"/>
  <c r="F30" i="10"/>
  <c r="F96" i="10"/>
  <c r="D30" i="25"/>
  <c r="F74" i="25"/>
  <c r="F104" i="25" l="1"/>
  <c r="F32" i="10"/>
  <c r="H32" i="10"/>
  <c r="F56" i="8"/>
  <c r="F81" i="24"/>
  <c r="F84" i="25"/>
  <c r="F106" i="25"/>
  <c r="F78" i="25"/>
  <c r="F57" i="25"/>
  <c r="F77" i="25"/>
  <c r="F36" i="25"/>
  <c r="F64" i="25"/>
  <c r="F34" i="10"/>
  <c r="H34" i="10"/>
  <c r="F37" i="10"/>
  <c r="H37" i="10"/>
  <c r="F80" i="10"/>
  <c r="H80" i="10"/>
  <c r="F83" i="10"/>
  <c r="H83" i="10"/>
  <c r="F64" i="10"/>
  <c r="H64" i="10"/>
  <c r="F63" i="8"/>
  <c r="F77" i="8"/>
  <c r="F58" i="8"/>
  <c r="F60" i="24"/>
  <c r="F102" i="25"/>
  <c r="F62" i="25"/>
  <c r="F77" i="24"/>
  <c r="F98" i="25"/>
  <c r="F108" i="25"/>
  <c r="F82" i="25"/>
  <c r="F59" i="25"/>
  <c r="F79" i="25"/>
  <c r="F38" i="25"/>
  <c r="F109" i="10"/>
  <c r="H109" i="10"/>
  <c r="F98" i="10"/>
  <c r="H98" i="10"/>
  <c r="F36" i="10"/>
  <c r="H36" i="10"/>
  <c r="F39" i="10"/>
  <c r="H39" i="10"/>
  <c r="F82" i="10"/>
  <c r="H82" i="10"/>
  <c r="F85" i="10"/>
  <c r="H85" i="10"/>
  <c r="F53" i="10"/>
  <c r="H53" i="10"/>
  <c r="F79" i="8"/>
  <c r="F60" i="8"/>
  <c r="F59" i="24"/>
  <c r="F63" i="24"/>
  <c r="F87" i="24"/>
  <c r="F62" i="24"/>
  <c r="F76" i="24"/>
  <c r="F75" i="25"/>
  <c r="F81" i="10"/>
  <c r="H81" i="10"/>
  <c r="F86" i="8"/>
  <c r="F58" i="24"/>
  <c r="F80" i="25"/>
  <c r="F41" i="25"/>
  <c r="F103" i="25"/>
  <c r="F61" i="25"/>
  <c r="F81" i="25"/>
  <c r="F40" i="25"/>
  <c r="F105" i="10"/>
  <c r="H105" i="10"/>
  <c r="F100" i="10"/>
  <c r="H100" i="10"/>
  <c r="F38" i="10"/>
  <c r="H38" i="10"/>
  <c r="F41" i="10"/>
  <c r="H41" i="10"/>
  <c r="F84" i="10"/>
  <c r="H84" i="10"/>
  <c r="F87" i="10"/>
  <c r="H87" i="10"/>
  <c r="F55" i="10"/>
  <c r="H55" i="10"/>
  <c r="F81" i="8"/>
  <c r="F62" i="8"/>
  <c r="F76" i="8"/>
  <c r="F75" i="24"/>
  <c r="F83" i="24"/>
  <c r="F64" i="24"/>
  <c r="F78" i="24"/>
  <c r="F103" i="10"/>
  <c r="H103" i="10"/>
  <c r="F65" i="10"/>
  <c r="H65" i="10"/>
  <c r="F31" i="25"/>
  <c r="F99" i="25"/>
  <c r="F35" i="25"/>
  <c r="F63" i="25"/>
  <c r="F83" i="25"/>
  <c r="F42" i="25"/>
  <c r="F99" i="10"/>
  <c r="H99" i="10"/>
  <c r="F102" i="10"/>
  <c r="H102" i="10"/>
  <c r="F40" i="10"/>
  <c r="H40" i="10"/>
  <c r="F43" i="10"/>
  <c r="H43" i="10"/>
  <c r="F86" i="10"/>
  <c r="H86" i="10"/>
  <c r="F54" i="10"/>
  <c r="H54" i="10"/>
  <c r="F57" i="10"/>
  <c r="H57" i="10"/>
  <c r="F83" i="8"/>
  <c r="F64" i="8"/>
  <c r="F78" i="8"/>
  <c r="F79" i="24"/>
  <c r="F53" i="24"/>
  <c r="F57" i="24"/>
  <c r="F80" i="24"/>
  <c r="F37" i="25"/>
  <c r="F78" i="10"/>
  <c r="H78" i="10"/>
  <c r="F65" i="8"/>
  <c r="F33" i="25"/>
  <c r="F100" i="25"/>
  <c r="F39" i="25"/>
  <c r="F105" i="25"/>
  <c r="F65" i="25"/>
  <c r="F85" i="25"/>
  <c r="F56" i="25"/>
  <c r="F101" i="10"/>
  <c r="H101" i="10"/>
  <c r="F104" i="10"/>
  <c r="H104" i="10"/>
  <c r="F42" i="10"/>
  <c r="H42" i="10"/>
  <c r="F75" i="10"/>
  <c r="H75" i="10"/>
  <c r="F56" i="10"/>
  <c r="H56" i="10"/>
  <c r="F59" i="10"/>
  <c r="H59" i="10"/>
  <c r="F53" i="8"/>
  <c r="F85" i="8"/>
  <c r="F80" i="8"/>
  <c r="F82" i="24"/>
  <c r="F55" i="25"/>
  <c r="F35" i="10"/>
  <c r="H35" i="10"/>
  <c r="F75" i="8"/>
  <c r="F54" i="25"/>
  <c r="F43" i="25"/>
  <c r="F86" i="25"/>
  <c r="F109" i="25"/>
  <c r="F107" i="25"/>
  <c r="F87" i="25"/>
  <c r="F58" i="25"/>
  <c r="F107" i="10"/>
  <c r="H107" i="10"/>
  <c r="F106" i="10"/>
  <c r="H106" i="10"/>
  <c r="F31" i="10"/>
  <c r="H31" i="10"/>
  <c r="F77" i="10"/>
  <c r="H77" i="10"/>
  <c r="F58" i="10"/>
  <c r="H58" i="10"/>
  <c r="F61" i="10"/>
  <c r="H61" i="10"/>
  <c r="F57" i="8"/>
  <c r="F87" i="8"/>
  <c r="F82" i="8"/>
  <c r="F61" i="24"/>
  <c r="F65" i="24"/>
  <c r="F85" i="24"/>
  <c r="F54" i="24"/>
  <c r="F84" i="24"/>
  <c r="F34" i="25"/>
  <c r="F62" i="10"/>
  <c r="H62" i="10"/>
  <c r="F59" i="8"/>
  <c r="F55" i="24"/>
  <c r="F76" i="25"/>
  <c r="F97" i="25"/>
  <c r="F101" i="25"/>
  <c r="F53" i="25"/>
  <c r="F32" i="25"/>
  <c r="F60" i="25"/>
  <c r="F97" i="10"/>
  <c r="H97" i="10"/>
  <c r="F108" i="10"/>
  <c r="H108" i="10"/>
  <c r="F33" i="10"/>
  <c r="H33" i="10"/>
  <c r="F76" i="10"/>
  <c r="H76" i="10"/>
  <c r="F79" i="10"/>
  <c r="H79" i="10"/>
  <c r="F60" i="10"/>
  <c r="H60" i="10"/>
  <c r="F63" i="10"/>
  <c r="H63" i="10"/>
  <c r="F55" i="8"/>
  <c r="F61" i="8"/>
  <c r="F54" i="8"/>
  <c r="F84" i="8"/>
  <c r="F56" i="24"/>
  <c r="F86" i="24"/>
</calcChain>
</file>

<file path=xl/sharedStrings.xml><?xml version="1.0" encoding="utf-8"?>
<sst xmlns="http://schemas.openxmlformats.org/spreadsheetml/2006/main" count="4382" uniqueCount="321">
  <si>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</si>
  <si>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</si>
  <si>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</si>
  <si>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</si>
  <si>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</si>
  <si>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</si>
  <si>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</si>
  <si>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</si>
  <si>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</si>
  <si>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</si>
  <si>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</si>
  <si>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</si>
  <si>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</si>
  <si>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</si>
  <si>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</si>
  <si>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</si>
  <si>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</si>
  <si>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</si>
  <si>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</si>
  <si>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</si>
  <si>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</si>
  <si>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</si>
  <si>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</si>
  <si>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</si>
  <si>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</si>
  <si>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</si>
  <si>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</si>
  <si>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</si>
  <si>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</si>
  <si>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</si>
  <si>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</si>
  <si>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</si>
  <si>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</si>
  <si>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</si>
  <si>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</si>
  <si>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</si>
  <si>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</si>
  <si>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</si>
  <si>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</si>
  <si>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</si>
  <si>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</si>
  <si>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</si>
  <si>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</si>
  <si>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</si>
  <si>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</si>
  <si>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</si>
  <si>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</si>
  <si>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</si>
  <si>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</si>
  <si>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</si>
  <si>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</si>
  <si>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</si>
  <si>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</si>
  <si>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</si>
  <si>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</si>
  <si>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</si>
  <si>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</si>
  <si>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</si>
  <si>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</si>
  <si>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</si>
  <si>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</si>
  <si>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</si>
  <si>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</si>
  <si>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</si>
  <si>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</si>
  <si>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</si>
  <si>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</si>
  <si>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</si>
  <si>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</si>
  <si>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</si>
  <si>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</si>
  <si>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</si>
  <si>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</si>
  <si>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</si>
  <si>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</si>
  <si>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</si>
  <si>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</si>
  <si>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</si>
  <si>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</si>
  <si>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</si>
  <si>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</si>
  <si>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</si>
  <si>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</si>
  <si>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</si>
  <si>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</si>
  <si>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</si>
  <si>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</si>
  <si>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</si>
  <si>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</si>
  <si>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</si>
  <si>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</si>
  <si>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</si>
  <si>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</si>
  <si>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</si>
  <si>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</si>
  <si>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</si>
  <si>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</si>
  <si>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</si>
  <si>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</si>
  <si>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</si>
  <si>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</si>
  <si>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</si>
  <si>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</si>
  <si>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</si>
  <si>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</si>
  <si>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</si>
  <si>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</si>
  <si>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</si>
  <si>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</si>
  <si>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</si>
  <si>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</si>
  <si>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</si>
  <si>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</si>
  <si>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</si>
  <si>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</si>
  <si>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</si>
  <si>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</si>
  <si>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</si>
  <si>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</si>
  <si>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</si>
  <si>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</si>
  <si>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</si>
  <si>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</si>
  <si>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</si>
  <si>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</si>
  <si>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</si>
  <si>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</si>
  <si>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</si>
  <si>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</si>
  <si>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</si>
  <si>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</si>
  <si>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</si>
  <si>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</si>
  <si>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</si>
  <si>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</si>
  <si>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</si>
  <si>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</si>
  <si>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</si>
  <si>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</si>
  <si>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</si>
  <si>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</si>
  <si>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</si>
  <si>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</si>
  <si>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</si>
  <si>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</si>
  <si>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</si>
  <si>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</si>
  <si>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</si>
  <si>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</si>
  <si>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</si>
  <si>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</si>
  <si>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</si>
  <si>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</si>
  <si>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</si>
  <si>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</si>
  <si>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</si>
  <si>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</si>
  <si>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</si>
  <si>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</si>
  <si>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</si>
  <si>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</si>
  <si>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</si>
  <si>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</si>
  <si>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</si>
  <si>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</si>
  <si>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</si>
  <si>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</si>
  <si>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</si>
  <si>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</si>
  <si>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</si>
  <si>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</si>
  <si>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</si>
  <si>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</si>
  <si>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</si>
  <si>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</si>
  <si>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</si>
  <si>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</si>
  <si>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</si>
  <si>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</si>
  <si>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</si>
  <si>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</si>
  <si>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</si>
  <si>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</si>
  <si>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</si>
  <si>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</si>
  <si>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</si>
  <si>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</si>
  <si>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</si>
  <si>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</si>
  <si>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</si>
  <si>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</si>
  <si>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</si>
  <si>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</si>
  <si>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</si>
  <si>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</si>
  <si>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</si>
  <si>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</si>
  <si>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</si>
  <si>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</si>
  <si>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</si>
  <si>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</si>
  <si>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</si>
  <si>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</si>
  <si>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</si>
  <si>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</si>
  <si>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</si>
  <si>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</si>
  <si>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</si>
  <si>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</si>
  <si>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</si>
  <si>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</si>
  <si>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</si>
  <si>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</si>
  <si>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</si>
  <si>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</si>
  <si>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</si>
  <si>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</si>
  <si>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</si>
  <si>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</si>
  <si>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</si>
  <si>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</si>
  <si>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</si>
  <si>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</si>
  <si>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</si>
  <si>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</si>
  <si>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</si>
  <si>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</si>
  <si>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</si>
  <si>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</si>
  <si>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</si>
  <si>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</si>
  <si>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</si>
  <si>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</si>
  <si>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</si>
  <si>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</si>
  <si>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</si>
  <si>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</si>
  <si>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</si>
  <si>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</si>
  <si>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</si>
  <si>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</si>
  <si>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</si>
  <si>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</si>
  <si>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</si>
  <si>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</si>
  <si>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</si>
  <si>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</si>
  <si>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</si>
  <si>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</si>
  <si>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</si>
  <si>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</si>
  <si>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</si>
  <si>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</si>
  <si>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</si>
  <si>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</si>
  <si>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</si>
  <si>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</si>
  <si>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enero 2020</t>
  </si>
  <si>
    <t>Viajeros entrados en los establecimientos alojativos de Adeje según lugar de residencia (hotel + apartamento)</t>
  </si>
  <si>
    <t>acumulado enero 2020</t>
  </si>
  <si>
    <t>acumulado enero 2021</t>
  </si>
  <si>
    <t>acumulado enero 2022</t>
  </si>
  <si>
    <t>acumulado enero 2023</t>
  </si>
  <si>
    <t>acumulado enero 2024</t>
  </si>
  <si>
    <t>acumulado enero 2025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</si>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</sst>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248DDBB-B000-4B24-B3D9-6FDD9DF41FA8}"/>
    <cellStyle name="Normal 2 6" xfId="3" xr:uid="{D2782BAA-2CB6-4097-984E-6145C7E0E0E6}"/>
    <cellStyle name="Porcentaje" xfId="1" builtinId="5"/>
  </cellStyles>
  <dxfs count="0"/>
  <tableStyles count="1" defaultTableStyle="TableStyleMedium2" defaultPivotStyle="PivotStyleLight16">
    <tableStyle name="Invisible" pivot="0" table="0" count="0" xr9:uid="{9BE6E861-C64F-46A0-A956-46EC4CCF135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5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58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5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2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7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7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7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7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2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3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4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8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8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9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2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2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2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D-4731-BF12-F6520EB76A6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D-4731-BF12-F6520EB76A6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D-4731-BF12-F6520EB76A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D-4731-BF12-F6520EB76A6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D-4731-BF12-F6520EB76A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CD-4731-BF12-F6520EB76A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2">
                  <c:v>146051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CD-4731-BF12-F6520EB7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CD-4731-BF12-F6520EB76A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CD-4731-BF12-F6520EB76A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CD-4731-BF12-F6520EB76A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D-4731-BF12-F6520EB76A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D-4731-BF12-F6520EB76A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D-4731-BF12-F6520EB76A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D-4731-BF12-F6520EB76A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D-4731-BF12-F6520EB76A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D-4731-BF12-F6520EB76A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D-4731-BF12-F6520EB76A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D-4731-BF12-F6520EB76A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CD-4731-BF12-F6520EB76A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CD-4731-BF12-F6520EB76A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CD-4731-BF12-F6520EB76A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CD-4731-BF12-F6520EB76A6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2">
                  <c:v>-3.2294185853900981E-2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CD-4731-BF12-F6520EB7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C-4FF8-BCCC-9D8CBFA525B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C-4FF8-BCCC-9D8CBFA525B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C-4FF8-BCCC-9D8CBFA525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C-4FF8-BCCC-9D8CBFA525B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C-4FF8-BCCC-9D8CBFA525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6C-4FF8-BCCC-9D8CBFA525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2">
                  <c:v>4550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6C-4FF8-BCCC-9D8CBFA5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6C-4FF8-BCCC-9D8CBFA525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6C-4FF8-BCCC-9D8CBFA525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6C-4FF8-BCCC-9D8CBFA525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6C-4FF8-BCCC-9D8CBFA525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6C-4FF8-BCCC-9D8CBFA525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6C-4FF8-BCCC-9D8CBFA525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6C-4FF8-BCCC-9D8CBFA525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6C-4FF8-BCCC-9D8CBFA525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6C-4FF8-BCCC-9D8CBFA525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C-4FF8-BCCC-9D8CBFA525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C-4FF8-BCCC-9D8CBFA525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C-4FF8-BCCC-9D8CBFA525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C-4FF8-BCCC-9D8CBFA525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C-4FF8-BCCC-9D8CBFA525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C-4FF8-BCCC-9D8CBFA525B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2">
                  <c:v>-0.12885314953092097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6C-4FF8-BCCC-9D8CBFA5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B-43BD-9DDC-EB7873F632E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B-43BD-9DDC-EB7873F632E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BB-43BD-9DDC-EB7873F632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B-43BD-9DDC-EB7873F632E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BB-43BD-9DDC-EB7873F632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BB-43BD-9DDC-EB7873F632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2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BB-43BD-9DDC-EB7873F6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BB-43BD-9DDC-EB7873F632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BB-43BD-9DDC-EB7873F632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BB-43BD-9DDC-EB7873F632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BB-43BD-9DDC-EB7873F632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BB-43BD-9DDC-EB7873F632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BB-43BD-9DDC-EB7873F632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BB-43BD-9DDC-EB7873F632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BB-43BD-9DDC-EB7873F632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BB-43BD-9DDC-EB7873F632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BB-43BD-9DDC-EB7873F632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BB-43BD-9DDC-EB7873F632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BB-43BD-9DDC-EB7873F632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BB-43BD-9DDC-EB7873F632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BB-43BD-9DDC-EB7873F632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BB-43BD-9DDC-EB7873F632E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2">
                  <c:v>-2.0852931953590503E-2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BB-43BD-9DDC-EB7873F6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D-426E-A10F-E9FA3547D12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D-426E-A10F-E9FA3547D12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D-426E-A10F-E9FA3547D1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D-426E-A10F-E9FA3547D12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D-426E-A10F-E9FA3547D1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FD-426E-A10F-E9FA3547D1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2">
                  <c:v>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FD-426E-A10F-E9FA3547D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FD-426E-A10F-E9FA3547D1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FD-426E-A10F-E9FA3547D1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FD-426E-A10F-E9FA3547D1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FD-426E-A10F-E9FA3547D1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FD-426E-A10F-E9FA3547D1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FD-426E-A10F-E9FA3547D1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FD-426E-A10F-E9FA3547D1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FD-426E-A10F-E9FA3547D1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FD-426E-A10F-E9FA3547D1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FD-426E-A10F-E9FA3547D1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FD-426E-A10F-E9FA3547D1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FD-426E-A10F-E9FA3547D1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FD-426E-A10F-E9FA3547D1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FD-426E-A10F-E9FA3547D1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FD-426E-A10F-E9FA3547D12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2">
                  <c:v>-0.24716157205240175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FD-426E-A10F-E9FA3547D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9-473F-92B3-B4A47EB514A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9-473F-92B3-B4A47EB514A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9-473F-92B3-B4A47EB51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9-473F-92B3-B4A47EB514A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9-473F-92B3-B4A47EB514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E9-473F-92B3-B4A47EB51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2">
                  <c:v>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E9-473F-92B3-B4A47EB5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E9-473F-92B3-B4A47EB514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E9-473F-92B3-B4A47EB514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9-473F-92B3-B4A47EB514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9-473F-92B3-B4A47EB514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9-473F-92B3-B4A47EB514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9-473F-92B3-B4A47EB514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9-473F-92B3-B4A47EB514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9-473F-92B3-B4A47EB514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9-473F-92B3-B4A47EB514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9-473F-92B3-B4A47EB514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9-473F-92B3-B4A47EB514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9-473F-92B3-B4A47EB514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9-473F-92B3-B4A47EB514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9-473F-92B3-B4A47EB514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9-473F-92B3-B4A47EB514A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2">
                  <c:v>-0.24259485924112612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E9-473F-92B3-B4A47EB5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E-4086-9E8E-EFA11E651DA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E-4086-9E8E-EFA11E651DA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E-4086-9E8E-EFA11E651D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E-4086-9E8E-EFA11E651DA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E-4086-9E8E-EFA11E651D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E-4086-9E8E-EFA11E651D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2">
                  <c:v>146051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CE-4086-9E8E-EFA11E65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CE-4086-9E8E-EFA11E651D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CE-4086-9E8E-EFA11E651D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CE-4086-9E8E-EFA11E651D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CE-4086-9E8E-EFA11E651D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CE-4086-9E8E-EFA11E651D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E-4086-9E8E-EFA11E651D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E-4086-9E8E-EFA11E651D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E-4086-9E8E-EFA11E651D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E-4086-9E8E-EFA11E651D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E-4086-9E8E-EFA11E651D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E-4086-9E8E-EFA11E651D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E-4086-9E8E-EFA11E651D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E-4086-9E8E-EFA11E651D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E-4086-9E8E-EFA11E651D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E-4086-9E8E-EFA11E651DA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2">
                  <c:v>-3.2294185853900981E-2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CE-4086-9E8E-EFA11E65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1-4EA8-B788-CFA0CC864BD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1-4EA8-B788-CFA0CC864BD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1-4EA8-B788-CFA0CC864BD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1-4EA8-B788-CFA0CC864BD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D1-4EA8-B788-CFA0CC864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D1-4EA8-B788-CFA0CC864BD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2">
                  <c:v>120846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D1-4EA8-B788-CFA0CC864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D1-4EA8-B788-CFA0CC864B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D1-4EA8-B788-CFA0CC864B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D1-4EA8-B788-CFA0CC864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D1-4EA8-B788-CFA0CC864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D1-4EA8-B788-CFA0CC864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1-4EA8-B788-CFA0CC864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1-4EA8-B788-CFA0CC864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1-4EA8-B788-CFA0CC864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1-4EA8-B788-CFA0CC864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1-4EA8-B788-CFA0CC864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1-4EA8-B788-CFA0CC864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1-4EA8-B788-CFA0CC864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1-4EA8-B788-CFA0CC864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1-4EA8-B788-CFA0CC864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1-4EA8-B788-CFA0CC864BD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2">
                  <c:v>-1.6824771791659199E-2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D1-4EA8-B788-CFA0CC864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89-4C7E-B404-967974A1217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9-4C7E-B404-967974A1217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89-4C7E-B404-967974A121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9-4C7E-B404-967974A1217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89-4C7E-B404-967974A121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89-4C7E-B404-967974A121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2">
                  <c:v>108553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89-4C7E-B404-967974A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89-4C7E-B404-967974A121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89-4C7E-B404-967974A121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89-4C7E-B404-967974A121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89-4C7E-B404-967974A121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89-4C7E-B404-967974A121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89-4C7E-B404-967974A121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89-4C7E-B404-967974A121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9-4C7E-B404-967974A121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9-4C7E-B404-967974A121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9-4C7E-B404-967974A121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9-4C7E-B404-967974A121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9-4C7E-B404-967974A121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9-4C7E-B404-967974A121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9-4C7E-B404-967974A121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89-4C7E-B404-967974A1217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2">
                  <c:v>-2.3531739963479015E-2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89-4C7E-B404-967974A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6-424E-A7FA-A2F3928323E0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6-424E-A7FA-A2F3928323E0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6-424E-A7FA-A2F3928323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6-424E-A7FA-A2F3928323E0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6-424E-A7FA-A2F3928323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A6-424E-A7FA-A2F3928323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2">
                  <c:v>12293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A6-424E-A7FA-A2F392832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A6-424E-A7FA-A2F3928323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A6-424E-A7FA-A2F3928323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6-424E-A7FA-A2F392832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6-424E-A7FA-A2F392832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6-424E-A7FA-A2F392832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6-424E-A7FA-A2F392832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6-424E-A7FA-A2F392832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6-424E-A7FA-A2F392832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6-424E-A7FA-A2F392832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6-424E-A7FA-A2F392832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6-424E-A7FA-A2F392832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6-424E-A7FA-A2F392832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6-424E-A7FA-A2F392832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6-424E-A7FA-A2F392832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6-424E-A7FA-A2F3928323E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2">
                  <c:v>4.665815240527893E-2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A6-424E-A7FA-A2F392832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A-4FA1-9AC9-216835F167C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A-4FA1-9AC9-216835F167C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A-4FA1-9AC9-216835F167C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A-4FA1-9AC9-216835F167C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A-4FA1-9AC9-216835F167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5A-4FA1-9AC9-216835F167C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2">
                  <c:v>25205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5A-4FA1-9AC9-216835F1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5A-4FA1-9AC9-216835F167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5A-4FA1-9AC9-216835F167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5A-4FA1-9AC9-216835F167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5A-4FA1-9AC9-216835F167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5A-4FA1-9AC9-216835F167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5A-4FA1-9AC9-216835F167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5A-4FA1-9AC9-216835F167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A-4FA1-9AC9-216835F167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A-4FA1-9AC9-216835F167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A-4FA1-9AC9-216835F167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A-4FA1-9AC9-216835F167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A-4FA1-9AC9-216835F167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A-4FA1-9AC9-216835F167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A-4FA1-9AC9-216835F167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A-4FA1-9AC9-216835F167C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2">
                  <c:v>-0.10017493127699828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5A-4FA1-9AC9-216835F1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31E-B5D8-14E5DCE59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31E-B5D8-14E5DCE59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2C-48A4-B7CD-0790DED0C50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C-48A4-B7CD-0790DED0C50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C-48A4-B7CD-0790DED0C5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2C-48A4-B7CD-0790DED0C50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2C-48A4-B7CD-0790DED0C5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2C-48A4-B7CD-0790DED0C5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2">
                  <c:v>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2C-48A4-B7CD-0790DED0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2C-48A4-B7CD-0790DED0C5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2C-48A4-B7CD-0790DED0C5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2C-48A4-B7CD-0790DED0C5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2C-48A4-B7CD-0790DED0C5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2C-48A4-B7CD-0790DED0C5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2C-48A4-B7CD-0790DED0C5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2C-48A4-B7CD-0790DED0C5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C-48A4-B7CD-0790DED0C5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C-48A4-B7CD-0790DED0C5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C-48A4-B7CD-0790DED0C5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2C-48A4-B7CD-0790DED0C5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2C-48A4-B7CD-0790DED0C5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2C-48A4-B7CD-0790DED0C5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2C-48A4-B7CD-0790DED0C5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2C-48A4-B7CD-0790DED0C50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2">
                  <c:v>-1.6478873239436642E-2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2C-48A4-B7CD-0790DED0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8-4365-9191-D649EF77B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8-4365-9191-D649EF77B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0-48C8-93D0-17A7C4E4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0-48C8-93D0-17A7C4E4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04-44F6-BD2A-9D47F81A47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04-44F6-BD2A-9D47F81A47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04-44F6-BD2A-9D47F81A47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04-44F6-BD2A-9D47F81A47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04-44F6-BD2A-9D47F81A47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04-44F6-BD2A-9D47F81A47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04-44F6-BD2A-9D47F81A47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E04-44F6-BD2A-9D47F81A47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04-44F6-BD2A-9D47F81A47E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04-44F6-BD2A-9D47F81A47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04-44F6-BD2A-9D47F81A47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E04-44F6-BD2A-9D47F81A47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E04-44F6-BD2A-9D47F81A47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E04-44F6-BD2A-9D47F81A47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E04-44F6-BD2A-9D47F81A47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E04-44F6-BD2A-9D47F81A47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E04-44F6-BD2A-9D47F81A47E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04-44F6-BD2A-9D47F81A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AB-4507-B278-2E788B195F0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AB-4507-B278-2E788B195F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AB-4507-B278-2E788B195F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AB-4507-B278-2E788B195F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AB-4507-B278-2E788B195F0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AB-4507-B278-2E788B195F0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AB-4507-B278-2E788B195F0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AB-4507-B278-2E788B195F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189792</c:v>
                </c:pt>
                <c:pt idx="1">
                  <c:v>9374</c:v>
                </c:pt>
                <c:pt idx="2">
                  <c:v>2577</c:v>
                </c:pt>
                <c:pt idx="3">
                  <c:v>6797</c:v>
                </c:pt>
                <c:pt idx="4">
                  <c:v>180418</c:v>
                </c:pt>
                <c:pt idx="5">
                  <c:v>84180</c:v>
                </c:pt>
                <c:pt idx="6">
                  <c:v>18209</c:v>
                </c:pt>
                <c:pt idx="7">
                  <c:v>7093</c:v>
                </c:pt>
                <c:pt idx="8">
                  <c:v>6265</c:v>
                </c:pt>
                <c:pt idx="9">
                  <c:v>8615</c:v>
                </c:pt>
                <c:pt idx="10">
                  <c:v>4045</c:v>
                </c:pt>
                <c:pt idx="11">
                  <c:v>5191</c:v>
                </c:pt>
                <c:pt idx="12">
                  <c:v>46820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AB-4507-B278-2E788B195F0E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7.6614138388754638E-2</c:v>
                </c:pt>
                <c:pt idx="1">
                  <c:v>-0.16675555555555555</c:v>
                </c:pt>
                <c:pt idx="2">
                  <c:v>-0.42656875834445929</c:v>
                </c:pt>
                <c:pt idx="3">
                  <c:v>6.0686796921254338E-3</c:v>
                </c:pt>
                <c:pt idx="4">
                  <c:v>9.3203907026345734E-2</c:v>
                </c:pt>
                <c:pt idx="5">
                  <c:v>0.12368849614224309</c:v>
                </c:pt>
                <c:pt idx="6">
                  <c:v>6.8666001525911069E-2</c:v>
                </c:pt>
                <c:pt idx="7">
                  <c:v>0.21538725154215221</c:v>
                </c:pt>
                <c:pt idx="8">
                  <c:v>-3.0635927587807532E-2</c:v>
                </c:pt>
                <c:pt idx="9">
                  <c:v>2.2309244096357039E-2</c:v>
                </c:pt>
                <c:pt idx="10">
                  <c:v>-8.6907449209932319E-2</c:v>
                </c:pt>
                <c:pt idx="11">
                  <c:v>-2.9538231445129903E-2</c:v>
                </c:pt>
                <c:pt idx="12">
                  <c:v>9.9628916341772733E-2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AB-4507-B278-2E788B195F0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AB-4507-B278-2E788B195F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AB-4507-B278-2E788B195F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DAB-4507-B278-2E788B195F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AB-4507-B278-2E788B195F0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DAB-4507-B278-2E788B195F0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DAB-4507-B278-2E788B195F0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DAB-4507-B278-2E788B195F0E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4.9390912156466023E-2</c:v>
                </c:pt>
                <c:pt idx="2">
                  <c:v>1.3578022255943348E-2</c:v>
                </c:pt>
                <c:pt idx="3">
                  <c:v>3.5812889900522678E-2</c:v>
                </c:pt>
                <c:pt idx="4">
                  <c:v>0.95060908784353393</c:v>
                </c:pt>
                <c:pt idx="5">
                  <c:v>0.44353818917551846</c:v>
                </c:pt>
                <c:pt idx="6">
                  <c:v>9.5941873208565162E-2</c:v>
                </c:pt>
                <c:pt idx="7">
                  <c:v>3.7372491991232507E-2</c:v>
                </c:pt>
                <c:pt idx="8">
                  <c:v>3.3009821278030684E-2</c:v>
                </c:pt>
                <c:pt idx="9">
                  <c:v>4.539179733603102E-2</c:v>
                </c:pt>
                <c:pt idx="10">
                  <c:v>2.1312805597706964E-2</c:v>
                </c:pt>
                <c:pt idx="11">
                  <c:v>2.7350994773225425E-2</c:v>
                </c:pt>
                <c:pt idx="12">
                  <c:v>0.24669111448322373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AB-4507-B278-2E788B19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C-47F4-A34D-85D0C3C272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4C-47F4-A34D-85D0C3C272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4C-47F4-A34D-85D0C3C272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4C-47F4-A34D-85D0C3C272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4C-47F4-A34D-85D0C3C272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4C-47F4-A34D-85D0C3C272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4C-47F4-A34D-85D0C3C272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4C-47F4-A34D-85D0C3C272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182742</c:v>
                </c:pt>
                <c:pt idx="1">
                  <c:v>8686</c:v>
                </c:pt>
                <c:pt idx="2">
                  <c:v>174056</c:v>
                </c:pt>
                <c:pt idx="3">
                  <c:v>84528</c:v>
                </c:pt>
                <c:pt idx="4">
                  <c:v>17560</c:v>
                </c:pt>
                <c:pt idx="5">
                  <c:v>5171</c:v>
                </c:pt>
                <c:pt idx="6">
                  <c:v>5497</c:v>
                </c:pt>
                <c:pt idx="7">
                  <c:v>8227</c:v>
                </c:pt>
                <c:pt idx="8">
                  <c:v>3118</c:v>
                </c:pt>
                <c:pt idx="9">
                  <c:v>3976</c:v>
                </c:pt>
                <c:pt idx="10">
                  <c:v>45979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4C-47F4-A34D-85D0C3C2726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-3.7145928174000975E-2</c:v>
                </c:pt>
                <c:pt idx="1">
                  <c:v>-7.3394495412844041E-2</c:v>
                </c:pt>
                <c:pt idx="2">
                  <c:v>-3.5262556951080271E-2</c:v>
                </c:pt>
                <c:pt idx="3">
                  <c:v>4.1339985744832664E-3</c:v>
                </c:pt>
                <c:pt idx="4">
                  <c:v>-3.5641715635125526E-2</c:v>
                </c:pt>
                <c:pt idx="5">
                  <c:v>-0.27097138023403355</c:v>
                </c:pt>
                <c:pt idx="6">
                  <c:v>-0.12258579409417403</c:v>
                </c:pt>
                <c:pt idx="7">
                  <c:v>-4.503772489843294E-2</c:v>
                </c:pt>
                <c:pt idx="8">
                  <c:v>-0.22917181705809642</c:v>
                </c:pt>
                <c:pt idx="9">
                  <c:v>-0.23405894817954154</c:v>
                </c:pt>
                <c:pt idx="10">
                  <c:v>-1.7962409226826126E-2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4C-47F4-A34D-85D0C3C272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4C-47F4-A34D-85D0C3C272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4C-47F4-A34D-85D0C3C272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4C-47F4-A34D-85D0C3C272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4C-47F4-A34D-85D0C3C272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4C-47F4-A34D-85D0C3C272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4C-47F4-A34D-85D0C3C272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4C-47F4-A34D-85D0C3C2726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4.7531492486675202E-2</c:v>
                </c:pt>
                <c:pt idx="2">
                  <c:v>0.95246850751332479</c:v>
                </c:pt>
                <c:pt idx="3">
                  <c:v>0.46255376432347245</c:v>
                </c:pt>
                <c:pt idx="4">
                  <c:v>9.6091757778726292E-2</c:v>
                </c:pt>
                <c:pt idx="5">
                  <c:v>2.8296724343610118E-2</c:v>
                </c:pt>
                <c:pt idx="6">
                  <c:v>3.0080660165698089E-2</c:v>
                </c:pt>
                <c:pt idx="7">
                  <c:v>4.5019754626741529E-2</c:v>
                </c:pt>
                <c:pt idx="8">
                  <c:v>1.7062306421074522E-2</c:v>
                </c:pt>
                <c:pt idx="9">
                  <c:v>2.1757450394545314E-2</c:v>
                </c:pt>
                <c:pt idx="10">
                  <c:v>0.25160608945945651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74C-47F4-A34D-85D0C3C2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4-47D3-B79E-DA1CA0B3DD3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4-47D3-B79E-DA1CA0B3DD3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4-47D3-B79E-DA1CA0B3DD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4-47D3-B79E-DA1CA0B3DD3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4-47D3-B79E-DA1CA0B3DD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4-47D3-B79E-DA1CA0B3DD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2">
                  <c:v>1119747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4-47D3-B79E-DA1CA0B3D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64-47D3-B79E-DA1CA0B3DD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64-47D3-B79E-DA1CA0B3DD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64-47D3-B79E-DA1CA0B3DD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64-47D3-B79E-DA1CA0B3DD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64-47D3-B79E-DA1CA0B3DD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4-47D3-B79E-DA1CA0B3DD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4-47D3-B79E-DA1CA0B3DD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4-47D3-B79E-DA1CA0B3DD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4-47D3-B79E-DA1CA0B3DD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4-47D3-B79E-DA1CA0B3DD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4-47D3-B79E-DA1CA0B3DD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4-47D3-B79E-DA1CA0B3DD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4-47D3-B79E-DA1CA0B3DD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4-47D3-B79E-DA1CA0B3DD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4-47D3-B79E-DA1CA0B3DD3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2">
                  <c:v>-3.8993083478017554E-2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64-47D3-B79E-DA1CA0B3D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C-44C0-8C39-19DF7701781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C-44C0-8C39-19DF7701781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C-44C0-8C39-19DF770178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C-44C0-8C39-19DF7701781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C-44C0-8C39-19DF770178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3C-44C0-8C39-19DF770178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2">
                  <c:v>33957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C-44C0-8C39-19DF7701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3C-44C0-8C39-19DF770178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3C-44C0-8C39-19DF770178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3C-44C0-8C39-19DF770178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3C-44C0-8C39-19DF770178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C-44C0-8C39-19DF770178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C-44C0-8C39-19DF770178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C-44C0-8C39-19DF770178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C-44C0-8C39-19DF770178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C-44C0-8C39-19DF770178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C-44C0-8C39-19DF770178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C-44C0-8C39-19DF770178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C-44C0-8C39-19DF770178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C-44C0-8C39-19DF770178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C-44C0-8C39-19DF770178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C-44C0-8C39-19DF7701781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2">
                  <c:v>-0.17363477075829847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3C-44C0-8C39-19DF7701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6-470F-B35D-50AF1FAE469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6-470F-B35D-50AF1FAE469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6-470F-B35D-50AF1FAE46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6-470F-B35D-50AF1FAE469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6-470F-B35D-50AF1FAE46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96-470F-B35D-50AF1FAE46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96-470F-B35D-50AF1FA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96-470F-B35D-50AF1FAE46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96-470F-B35D-50AF1FAE46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6-470F-B35D-50AF1FAE46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6-470F-B35D-50AF1FAE46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6-470F-B35D-50AF1FAE46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6-470F-B35D-50AF1FAE46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6-470F-B35D-50AF1FAE46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6-470F-B35D-50AF1FAE46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6-470F-B35D-50AF1FAE46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6-470F-B35D-50AF1FAE46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6-470F-B35D-50AF1FAE46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6-470F-B35D-50AF1FAE46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6-470F-B35D-50AF1FAE46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6-470F-B35D-50AF1FAE46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6-470F-B35D-50AF1FAE469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2">
                  <c:v>-0.20916776495547917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96-470F-B35D-50AF1FA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9-4B4B-A41C-5A673E95D5C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9-4B4B-A41C-5A673E95D5C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9-4B4B-A41C-5A673E95D5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9-4B4B-A41C-5A673E95D5C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9-4B4B-A41C-5A673E95D5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D9-4B4B-A41C-5A673E95D5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2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D9-4B4B-A41C-5A673E95D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D9-4B4B-A41C-5A673E95D5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D9-4B4B-A41C-5A673E95D5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D9-4B4B-A41C-5A673E95D5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D9-4B4B-A41C-5A673E95D5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D9-4B4B-A41C-5A673E95D5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D9-4B4B-A41C-5A673E95D5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9-4B4B-A41C-5A673E95D5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9-4B4B-A41C-5A673E95D5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9-4B4B-A41C-5A673E95D5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9-4B4B-A41C-5A673E95D5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9-4B4B-A41C-5A673E95D5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D9-4B4B-A41C-5A673E95D5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D9-4B4B-A41C-5A673E95D5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D9-4B4B-A41C-5A673E95D5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D9-4B4B-A41C-5A673E95D5C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2">
                  <c:v>-6.2906941801061822E-2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D9-4B4B-A41C-5A673E95D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3-465C-9E44-C75BCACD41B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3-465C-9E44-C75BCACD41B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53-465C-9E44-C75BCACD41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53-465C-9E44-C75BCACD41B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53-465C-9E44-C75BCACD4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53-465C-9E44-C75BCACD41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2">
                  <c:v>1085790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53-465C-9E44-C75BCACD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53-465C-9E44-C75BCACD41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53-465C-9E44-C75BCACD41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53-465C-9E44-C75BCACD4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53-465C-9E44-C75BCACD4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53-465C-9E44-C75BCACD4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3-465C-9E44-C75BCACD4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3-465C-9E44-C75BCACD4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53-465C-9E44-C75BCACD4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53-465C-9E44-C75BCACD4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53-465C-9E44-C75BCACD4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53-465C-9E44-C75BCACD4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53-465C-9E44-C75BCACD4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53-465C-9E44-C75BCACD4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53-465C-9E44-C75BCACD4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53-465C-9E44-C75BCACD41B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2">
                  <c:v>-3.4071145612135645E-2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53-465C-9E44-C75BCACD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D-45B1-A78C-3240140C39C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D-45B1-A78C-3240140C39C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D-45B1-A78C-3240140C39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D-45B1-A78C-3240140C39C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D-45B1-A78C-3240140C39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AD-45B1-A78C-3240140C39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2">
                  <c:v>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AD-45B1-A78C-3240140C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AD-45B1-A78C-3240140C39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AD-45B1-A78C-3240140C39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AD-45B1-A78C-3240140C39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AD-45B1-A78C-3240140C39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AD-45B1-A78C-3240140C39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AD-45B1-A78C-3240140C39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D-45B1-A78C-3240140C39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D-45B1-A78C-3240140C39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D-45B1-A78C-3240140C39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D-45B1-A78C-3240140C39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AD-45B1-A78C-3240140C39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AD-45B1-A78C-3240140C39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AD-45B1-A78C-3240140C39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AD-45B1-A78C-3240140C39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AD-45B1-A78C-3240140C39C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2">
                  <c:v>-0.14168501100660391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AD-45B1-A78C-3240140C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F-42AA-BFAA-5F726E0C51E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F-42AA-BFAA-5F726E0C51E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5F-42AA-BFAA-5F726E0C51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F-42AA-BFAA-5F726E0C51E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5F-42AA-BFAA-5F726E0C51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5F-42AA-BFAA-5F726E0C51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2">
                  <c:v>508547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5F-42AA-BFAA-5F726E0C5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5F-42AA-BFAA-5F726E0C51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5F-42AA-BFAA-5F726E0C51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F-42AA-BFAA-5F726E0C51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F-42AA-BFAA-5F726E0C51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F-42AA-BFAA-5F726E0C51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F-42AA-BFAA-5F726E0C51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5F-42AA-BFAA-5F726E0C51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5F-42AA-BFAA-5F726E0C51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5F-42AA-BFAA-5F726E0C51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5F-42AA-BFAA-5F726E0C51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F-42AA-BFAA-5F726E0C51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F-42AA-BFAA-5F726E0C51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F-42AA-BFAA-5F726E0C51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F-42AA-BFAA-5F726E0C51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F-42AA-BFAA-5F726E0C51E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2">
                  <c:v>2.5233259802037722E-3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5F-42AA-BFAA-5F726E0C5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A-428A-A0C9-F921CC1FCD1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A-428A-A0C9-F921CC1FCD1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A-428A-A0C9-F921CC1FCD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A-428A-A0C9-F921CC1FCD1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A-428A-A0C9-F921CC1FCD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0A-428A-A0C9-F921CC1FCD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2">
                  <c:v>123178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0A-428A-A0C9-F921CC1F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0A-428A-A0C9-F921CC1FCD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0A-428A-A0C9-F921CC1FCD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0A-428A-A0C9-F921CC1FCD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0A-428A-A0C9-F921CC1FCD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A-428A-A0C9-F921CC1FCD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0A-428A-A0C9-F921CC1FCD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A-428A-A0C9-F921CC1FCD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A-428A-A0C9-F921CC1FCD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A-428A-A0C9-F921CC1FCD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A-428A-A0C9-F921CC1FCD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A-428A-A0C9-F921CC1FCD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A-428A-A0C9-F921CC1FCD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A-428A-A0C9-F921CC1FCD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A-428A-A0C9-F921CC1FCD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A-428A-A0C9-F921CC1FCD1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2">
                  <c:v>-2.3172085646312457E-2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0A-428A-A0C9-F921CC1F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8-4EA7-9A7A-AF16BEF5BF8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8-4EA7-9A7A-AF16BEF5BF8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8-4EA7-9A7A-AF16BEF5BF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8-4EA7-9A7A-AF16BEF5BF8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8-4EA7-9A7A-AF16BEF5B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8-4EA7-9A7A-AF16BEF5BF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2">
                  <c:v>36323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58-4EA7-9A7A-AF16BEF5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58-4EA7-9A7A-AF16BEF5BF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58-4EA7-9A7A-AF16BEF5B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8-4EA7-9A7A-AF16BEF5B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8-4EA7-9A7A-AF16BEF5B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8-4EA7-9A7A-AF16BEF5B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8-4EA7-9A7A-AF16BEF5B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8-4EA7-9A7A-AF16BEF5B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8-4EA7-9A7A-AF16BEF5B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8-4EA7-9A7A-AF16BEF5B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8-4EA7-9A7A-AF16BEF5B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8-4EA7-9A7A-AF16BEF5B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8-4EA7-9A7A-AF16BEF5B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8-4EA7-9A7A-AF16BEF5B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8-4EA7-9A7A-AF16BEF5B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8-4EA7-9A7A-AF16BEF5BF8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2">
                  <c:v>-0.34635594745366205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58-4EA7-9A7A-AF16BEF5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E-4688-ABCB-FBB5FE41B2F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E-4688-ABCB-FBB5FE41B2F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9E-4688-ABCB-FBB5FE41B2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E-4688-ABCB-FBB5FE41B2F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9E-4688-ABCB-FBB5FE41B2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9E-4688-ABCB-FBB5FE41B2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2">
                  <c:v>51803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9E-4688-ABCB-FBB5FE41B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9E-4688-ABCB-FBB5FE41B2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9E-4688-ABCB-FBB5FE41B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9E-4688-ABCB-FBB5FE41B2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E-4688-ABCB-FBB5FE41B2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9E-4688-ABCB-FBB5FE41B2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E-4688-ABCB-FBB5FE41B2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E-4688-ABCB-FBB5FE41B2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E-4688-ABCB-FBB5FE41B2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E-4688-ABCB-FBB5FE41B2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E-4688-ABCB-FBB5FE41B2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E-4688-ABCB-FBB5FE41B2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E-4688-ABCB-FBB5FE41B2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E-4688-ABCB-FBB5FE41B2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E-4688-ABCB-FBB5FE41B2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E-4688-ABCB-FBB5FE41B2F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2">
                  <c:v>-4.4806667527151345E-2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9E-4688-ABCB-FBB5FE41B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0-4EA4-8F44-E2637BCDE24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EA4-8F44-E2637BCDE24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0-4EA4-8F44-E2637BCDE2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0-4EA4-8F44-E2637BCDE24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0-4EA4-8F44-E2637BCDE2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80-4EA4-8F44-E2637BCDE2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2">
                  <c:v>38188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80-4EA4-8F44-E2637BCD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80-4EA4-8F44-E2637BCDE2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80-4EA4-8F44-E2637BCDE2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80-4EA4-8F44-E2637BCDE2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80-4EA4-8F44-E2637BCDE2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80-4EA4-8F44-E2637BCDE2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80-4EA4-8F44-E2637BCDE2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80-4EA4-8F44-E2637BCDE2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80-4EA4-8F44-E2637BCDE2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80-4EA4-8F44-E2637BCDE2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80-4EA4-8F44-E2637BCDE2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80-4EA4-8F44-E2637BCDE2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80-4EA4-8F44-E2637BCDE2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80-4EA4-8F44-E2637BCDE2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80-4EA4-8F44-E2637BCDE2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80-4EA4-8F44-E2637BCDE24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2">
                  <c:v>-8.4571866909579074E-2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80-4EA4-8F44-E2637BCD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5-48DE-BE2A-9C414EF52A4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5-48DE-BE2A-9C414EF52A4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5-48DE-BE2A-9C414EF52A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5-48DE-BE2A-9C414EF52A4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5-48DE-BE2A-9C414EF52A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C5-48DE-BE2A-9C414EF52A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2">
                  <c:v>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5-48DE-BE2A-9C414EF5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C5-48DE-BE2A-9C414EF52A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C5-48DE-BE2A-9C414EF52A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C5-48DE-BE2A-9C414EF52A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C5-48DE-BE2A-9C414EF52A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C5-48DE-BE2A-9C414EF52A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C5-48DE-BE2A-9C414EF52A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C5-48DE-BE2A-9C414EF52A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5-48DE-BE2A-9C414EF52A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C5-48DE-BE2A-9C414EF52A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C5-48DE-BE2A-9C414EF52A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C5-48DE-BE2A-9C414EF52A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C5-48DE-BE2A-9C414EF52A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C5-48DE-BE2A-9C414EF52A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C5-48DE-BE2A-9C414EF52A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C5-48DE-BE2A-9C414EF52A4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2">
                  <c:v>-0.17234755753078979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C5-48DE-BE2A-9C414EF5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48-4103-B851-02A85D268C1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8-4103-B851-02A85D268C1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48-4103-B851-02A85D268C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8-4103-B851-02A85D268C1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48-4103-B851-02A85D268C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48-4103-B851-02A85D268C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2">
                  <c:v>27778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48-4103-B851-02A85D26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48-4103-B851-02A85D268C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48-4103-B851-02A85D268C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8-4103-B851-02A85D268C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8-4103-B851-02A85D268C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8-4103-B851-02A85D268C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48-4103-B851-02A85D268C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48-4103-B851-02A85D268C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48-4103-B851-02A85D268C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48-4103-B851-02A85D268C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48-4103-B851-02A85D268C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48-4103-B851-02A85D268C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48-4103-B851-02A85D268C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48-4103-B851-02A85D268C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48-4103-B851-02A85D268C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48-4103-B851-02A85D268C1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2">
                  <c:v>-0.10652943068510778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48-4103-B851-02A85D26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F-4618-A15D-1233FAC2124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F-4618-A15D-1233FAC2124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9F-4618-A15D-1233FAC212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9F-4618-A15D-1233FAC2124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9F-4618-A15D-1233FAC21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9F-4618-A15D-1233FAC212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2">
                  <c:v>1119747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9F-4618-A15D-1233FAC2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9F-4618-A15D-1233FAC212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9F-4618-A15D-1233FAC212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9F-4618-A15D-1233FAC21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F-4618-A15D-1233FAC21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F-4618-A15D-1233FAC21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F-4618-A15D-1233FAC21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F-4618-A15D-1233FAC21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F-4618-A15D-1233FAC21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F-4618-A15D-1233FAC21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F-4618-A15D-1233FAC21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F-4618-A15D-1233FAC21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F-4618-A15D-1233FAC21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F-4618-A15D-1233FAC21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F-4618-A15D-1233FAC21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F-4618-A15D-1233FAC2124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2">
                  <c:v>-3.8993083478017554E-2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9F-4618-A15D-1233FAC2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78-4759-9A31-54D2D1BEBC0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8-4759-9A31-54D2D1BEBC0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78-4759-9A31-54D2D1BEBC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78-4759-9A31-54D2D1BEBC0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78-4759-9A31-54D2D1BEBC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78-4759-9A31-54D2D1BEBC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2">
                  <c:v>898550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78-4759-9A31-54D2D1BEB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78-4759-9A31-54D2D1BEBC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78-4759-9A31-54D2D1BEBC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78-4759-9A31-54D2D1BEBC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78-4759-9A31-54D2D1BEBC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78-4759-9A31-54D2D1BEBC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78-4759-9A31-54D2D1BEBC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78-4759-9A31-54D2D1BEBC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78-4759-9A31-54D2D1BEBC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78-4759-9A31-54D2D1BEBC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78-4759-9A31-54D2D1BEBC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78-4759-9A31-54D2D1BEBC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78-4759-9A31-54D2D1BEBC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78-4759-9A31-54D2D1BEBC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78-4759-9A31-54D2D1BEBC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78-4759-9A31-54D2D1BEBC0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2">
                  <c:v>-3.2767809375978896E-2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78-4759-9A31-54D2D1BEB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2-4C84-8CA1-37EBDA95FAA9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2-4C84-8CA1-37EBDA95FAA9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2-4C84-8CA1-37EBDA95FAA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2-4C84-8CA1-37EBDA95FAA9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2-4C84-8CA1-37EBDA95FA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02-4C84-8CA1-37EBDA95FAA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2">
                  <c:v>804545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2-4C84-8CA1-37EBDA95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02-4C84-8CA1-37EBDA95FA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02-4C84-8CA1-37EBDA95FA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02-4C84-8CA1-37EBDA95FA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02-4C84-8CA1-37EBDA95FA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02-4C84-8CA1-37EBDA95FA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02-4C84-8CA1-37EBDA95FA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2-4C84-8CA1-37EBDA95FA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2-4C84-8CA1-37EBDA95FA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2-4C84-8CA1-37EBDA95FA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2-4C84-8CA1-37EBDA95FA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2-4C84-8CA1-37EBDA95FA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2-4C84-8CA1-37EBDA95FA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2-4C84-8CA1-37EBDA95FA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2-4C84-8CA1-37EBDA95FA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2-4C84-8CA1-37EBDA95FAA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2">
                  <c:v>-3.2405681367184247E-2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2-4C84-8CA1-37EBDA95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7-4406-BA94-3537E17BC04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7-4406-BA94-3537E17BC04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7-4406-BA94-3537E17BC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7-4406-BA94-3537E17BC04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7-4406-BA94-3537E17BC0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97-4406-BA94-3537E17BC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2">
                  <c:v>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97-4406-BA94-3537E17BC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97-4406-BA94-3537E17BC0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97-4406-BA94-3537E17BC0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97-4406-BA94-3537E17BC0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97-4406-BA94-3537E17BC0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97-4406-BA94-3537E17BC0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7-4406-BA94-3537E17BC0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7-4406-BA94-3537E17BC0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97-4406-BA94-3537E17BC0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97-4406-BA94-3537E17BC0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97-4406-BA94-3537E17BC0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97-4406-BA94-3537E17BC0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97-4406-BA94-3537E17BC0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97-4406-BA94-3537E17BC0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97-4406-BA94-3537E17BC0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97-4406-BA94-3537E17BC04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2">
                  <c:v>0.2810271041369472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97-4406-BA94-3537E17BC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8-4189-A02B-63C43247018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8-4189-A02B-63C43247018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8-4189-A02B-63C4324701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A8-4189-A02B-63C43247018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8-4189-A02B-63C432470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8-4189-A02B-63C4324701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2">
                  <c:v>94005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A8-4189-A02B-63C432470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A8-4189-A02B-63C4324701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A8-4189-A02B-63C4324701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8-4189-A02B-63C432470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8-4189-A02B-63C432470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8-4189-A02B-63C432470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8-4189-A02B-63C432470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8-4189-A02B-63C432470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8-4189-A02B-63C432470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8-4189-A02B-63C432470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8-4189-A02B-63C432470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8-4189-A02B-63C432470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8-4189-A02B-63C432470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8-4189-A02B-63C432470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8-4189-A02B-63C432470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8-4189-A02B-63C43247018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2">
                  <c:v>-3.5856042502128149E-2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A8-4189-A02B-63C432470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F-41C9-854E-63E4BA00942B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F-41C9-854E-63E4BA00942B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F-41C9-854E-63E4BA009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F-41C9-854E-63E4BA00942B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F-41C9-854E-63E4BA009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7F-41C9-854E-63E4BA009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2">
                  <c:v>221197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F-41C9-854E-63E4BA00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7F-41C9-854E-63E4BA0094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7F-41C9-854E-63E4BA0094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F-41C9-854E-63E4BA009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F-41C9-854E-63E4BA009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F-41C9-854E-63E4BA009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F-41C9-854E-63E4BA009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F-41C9-854E-63E4BA009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F-41C9-854E-63E4BA009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F-41C9-854E-63E4BA009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F-41C9-854E-63E4BA009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F-41C9-854E-63E4BA009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F-41C9-854E-63E4BA009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F-41C9-854E-63E4BA009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F-41C9-854E-63E4BA009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F-41C9-854E-63E4BA00942B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2">
                  <c:v>-6.347855540031333E-2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7F-41C9-854E-63E4BA00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D-489A-B65B-EB46106C919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D-489A-B65B-EB46106C919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D-489A-B65B-EB46106C91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D-489A-B65B-EB46106C919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D-489A-B65B-EB46106C91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D-489A-B65B-EB46106C91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2">
                  <c:v>7.6668218635955929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3D-489A-B65B-EB46106C9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3D-489A-B65B-EB46106C91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3D-489A-B65B-EB46106C91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3D-489A-B65B-EB46106C91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3D-489A-B65B-EB46106C91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3D-489A-B65B-EB46106C91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3D-489A-B65B-EB46106C91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D-489A-B65B-EB46106C91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3D-489A-B65B-EB46106C91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3D-489A-B65B-EB46106C91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D-489A-B65B-EB46106C91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D-489A-B65B-EB46106C91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D-489A-B65B-EB46106C91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D-489A-B65B-EB46106C91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D-489A-B65B-EB46106C91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D-489A-B65B-EB46106C919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2">
                  <c:v>-5.3443168705218369E-2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3D-489A-B65B-EB46106C9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00-4764-A2D1-C4670CFF4A8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0-4764-A2D1-C4670CFF4A8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00-4764-A2D1-C4670CFF4A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00-4764-A2D1-C4670CFF4A8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00-4764-A2D1-C4670CFF4A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00-4764-A2D1-C4670CFF4A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2">
                  <c:v>4.8628096806530143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00-4764-A2D1-C4670CFF4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00-4764-A2D1-C4670CFF4A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00-4764-A2D1-C4670CFF4A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00-4764-A2D1-C4670CFF4A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00-4764-A2D1-C4670CFF4A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00-4764-A2D1-C4670CFF4A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00-4764-A2D1-C4670CFF4A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00-4764-A2D1-C4670CFF4A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00-4764-A2D1-C4670CFF4A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00-4764-A2D1-C4670CFF4A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00-4764-A2D1-C4670CFF4A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00-4764-A2D1-C4670CFF4A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00-4764-A2D1-C4670CFF4A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00-4764-A2D1-C4670CFF4A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00-4764-A2D1-C4670CFF4A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00-4764-A2D1-C4670CFF4A8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2">
                  <c:v>-0.92479595314980223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00-4764-A2D1-C4670CFF4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6-45F6-85B9-7072B5AD7AA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6-45F6-85B9-7072B5AD7AA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E6-45F6-85B9-7072B5AD7A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6-45F6-85B9-7072B5AD7AA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6-45F6-85B9-7072B5AD7A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E6-45F6-85B9-7072B5AD7A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2">
                  <c:v>5.7360690137561203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E6-45F6-85B9-7072B5AD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E6-45F6-85B9-7072B5AD7A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E6-45F6-85B9-7072B5AD7A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E6-45F6-85B9-7072B5AD7A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E6-45F6-85B9-7072B5AD7A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E6-45F6-85B9-7072B5AD7A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6-45F6-85B9-7072B5AD7A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6-45F6-85B9-7072B5AD7A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6-45F6-85B9-7072B5AD7A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E6-45F6-85B9-7072B5AD7A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E6-45F6-85B9-7072B5AD7A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6-45F6-85B9-7072B5AD7A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6-45F6-85B9-7072B5AD7A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6-45F6-85B9-7072B5AD7A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6-45F6-85B9-7072B5AD7A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6-45F6-85B9-7072B5AD7AA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2">
                  <c:v>-0.48946630743659547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E6-45F6-85B9-7072B5AD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E-407D-9CFE-6AE00B93F9E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E-407D-9CFE-6AE00B93F9E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E-407D-9CFE-6AE00B93F9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E-407D-9CFE-6AE00B93F9E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E-407D-9CFE-6AE00B93F9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6E-407D-9CFE-6AE00B93F9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2">
                  <c:v>3.4725315515961395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6E-407D-9CFE-6AE00B93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6E-407D-9CFE-6AE00B93F9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6E-407D-9CFE-6AE00B93F9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6E-407D-9CFE-6AE00B93F9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6E-407D-9CFE-6AE00B93F9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6E-407D-9CFE-6AE00B93F9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E-407D-9CFE-6AE00B93F9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E-407D-9CFE-6AE00B93F9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E-407D-9CFE-6AE00B93F9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E-407D-9CFE-6AE00B93F9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E-407D-9CFE-6AE00B93F9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E-407D-9CFE-6AE00B93F9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E-407D-9CFE-6AE00B93F9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E-407D-9CFE-6AE00B93F9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E-407D-9CFE-6AE00B93F9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E-407D-9CFE-6AE00B93F9E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2">
                  <c:v>-1.2744965035631566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6E-407D-9CFE-6AE00B93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8-434D-9BAA-A368E5B1EA5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8-434D-9BAA-A368E5B1EA5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8-434D-9BAA-A368E5B1E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8-434D-9BAA-A368E5B1EA5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8-434D-9BAA-A368E5B1EA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98-434D-9BAA-A368E5B1E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2">
                  <c:v>7.8076192941582532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98-434D-9BAA-A368E5B1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98-434D-9BAA-A368E5B1EA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98-434D-9BAA-A368E5B1EA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98-434D-9BAA-A368E5B1EA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98-434D-9BAA-A368E5B1EA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98-434D-9BAA-A368E5B1EA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98-434D-9BAA-A368E5B1EA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98-434D-9BAA-A368E5B1EA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98-434D-9BAA-A368E5B1EA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98-434D-9BAA-A368E5B1EA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98-434D-9BAA-A368E5B1EA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98-434D-9BAA-A368E5B1EA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98-434D-9BAA-A368E5B1EA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98-434D-9BAA-A368E5B1EA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98-434D-9BAA-A368E5B1EA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98-434D-9BAA-A368E5B1EA5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2">
                  <c:v>-8.0525292382356284E-3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98-434D-9BAA-A368E5B1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5F-4709-B6AC-4832DD446DE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F-4709-B6AC-4832DD446DE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5F-4709-B6AC-4832DD446D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F-4709-B6AC-4832DD446DE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5F-4709-B6AC-4832DD446D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5F-4709-B6AC-4832DD446D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2">
                  <c:v>7.5667628853707889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5F-4709-B6AC-4832DD44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5F-4709-B6AC-4832DD446D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5F-4709-B6AC-4832DD446D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5F-4709-B6AC-4832DD446D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5F-4709-B6AC-4832DD446D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5F-4709-B6AC-4832DD446D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5F-4709-B6AC-4832DD446D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5F-4709-B6AC-4832DD446D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5F-4709-B6AC-4832DD446D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5F-4709-B6AC-4832DD446D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5F-4709-B6AC-4832DD446D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5F-4709-B6AC-4832DD446D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5F-4709-B6AC-4832DD446D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5F-4709-B6AC-4832DD446D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5F-4709-B6AC-4832DD446D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5F-4709-B6AC-4832DD446DE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2">
                  <c:v>-4.3003091226871071E-2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5F-4709-B6AC-4832DD44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50-4E96-97A5-B252857F162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0-4E96-97A5-B252857F162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50-4E96-97A5-B252857F16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50-4E96-97A5-B252857F162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50-4E96-97A5-B252857F1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50-4E96-97A5-B252857F16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2">
                  <c:v>8.7057742596649934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50-4E96-97A5-B252857F1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50-4E96-97A5-B252857F16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50-4E96-97A5-B252857F162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250-4E96-97A5-B252857F162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250-4E96-97A5-B252857F16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50-4E96-97A5-B252857F1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50-4E96-97A5-B252857F1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50-4E96-97A5-B252857F1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50-4E96-97A5-B252857F1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50-4E96-97A5-B252857F1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50-4E96-97A5-B252857F1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50-4E96-97A5-B252857F1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50-4E96-97A5-B252857F1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50-4E96-97A5-B252857F1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50-4E96-97A5-B252857F1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50-4E96-97A5-B252857F1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50-4E96-97A5-B252857F1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50-4E96-97A5-B252857F162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2">
                  <c:v>0.20560573927402537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50-4E96-97A5-B252857F1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E-4F6C-B17C-BD97B1B8EF0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E-4F6C-B17C-BD97B1B8EF0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E-4F6C-B17C-BD97B1B8EF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E-4F6C-B17C-BD97B1B8EF0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E-4F6C-B17C-BD97B1B8E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8E-4F6C-B17C-BD97B1B8EF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2">
                  <c:v>8.731490384615384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8E-4F6C-B17C-BD97B1B8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8E-4F6C-B17C-BD97B1B8E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8E-4F6C-B17C-BD97B1B8E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8E-4F6C-B17C-BD97B1B8E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8E-4F6C-B17C-BD97B1B8E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8E-4F6C-B17C-BD97B1B8E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8E-4F6C-B17C-BD97B1B8E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8E-4F6C-B17C-BD97B1B8E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8E-4F6C-B17C-BD97B1B8E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8E-4F6C-B17C-BD97B1B8E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8E-4F6C-B17C-BD97B1B8E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8E-4F6C-B17C-BD97B1B8E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8E-4F6C-B17C-BD97B1B8E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8E-4F6C-B17C-BD97B1B8E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8E-4F6C-B17C-BD97B1B8E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8E-4F6C-B17C-BD97B1B8EF0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2">
                  <c:v>-1.8271263738873706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8E-4F6C-B17C-BD97B1B8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5-4351-91DA-82D8B50FAB1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5-4351-91DA-82D8B50FAB1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5-4351-91DA-82D8B50FAB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5-4351-91DA-82D8B50FAB1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5-4351-91DA-82D8B50FAB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D5-4351-91DA-82D8B50FAB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2">
                  <c:v>139068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D5-4351-91DA-82D8B50F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D5-4351-91DA-82D8B50FAB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D5-4351-91DA-82D8B50FAB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5-4351-91DA-82D8B50FAB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5-4351-91DA-82D8B50FAB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5-4351-91DA-82D8B50FAB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5-4351-91DA-82D8B50FAB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5-4351-91DA-82D8B50FAB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5-4351-91DA-82D8B50FAB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5-4351-91DA-82D8B50FAB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5-4351-91DA-82D8B50FAB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5-4351-91DA-82D8B50FAB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5-4351-91DA-82D8B50FAB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5-4351-91DA-82D8B50FAB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5-4351-91DA-82D8B50FAB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5-4351-91DA-82D8B50FAB1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2">
                  <c:v>-3.3074917434382067E-2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D5-4351-91DA-82D8B50F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D-47DB-9B4A-DF5EF0B664C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D-47DB-9B4A-DF5EF0B664C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D-47DB-9B4A-DF5EF0B664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D-47DB-9B4A-DF5EF0B664C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D-47DB-9B4A-DF5EF0B664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BD-47DB-9B4A-DF5EF0B664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2">
                  <c:v>8.2951160928742986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BD-47DB-9B4A-DF5EF0B66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BD-47DB-9B4A-DF5EF0B664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BD-47DB-9B4A-DF5EF0B664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BD-47DB-9B4A-DF5EF0B664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BD-47DB-9B4A-DF5EF0B664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D-47DB-9B4A-DF5EF0B664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D-47DB-9B4A-DF5EF0B664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D-47DB-9B4A-DF5EF0B664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D-47DB-9B4A-DF5EF0B664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D-47DB-9B4A-DF5EF0B664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D-47DB-9B4A-DF5EF0B664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D-47DB-9B4A-DF5EF0B664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D-47DB-9B4A-DF5EF0B664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D-47DB-9B4A-DF5EF0B664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D-47DB-9B4A-DF5EF0B664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D-47DB-9B4A-DF5EF0B664C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2">
                  <c:v>-0.20801968636684265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BD-47DB-9B4A-DF5EF0B66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44-46C7-B950-E5B81704C51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4-46C7-B950-E5B81704C51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44-46C7-B950-E5B81704C5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44-46C7-B950-E5B81704C51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44-46C7-B950-E5B81704C5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44-46C7-B950-E5B81704C5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2">
                  <c:v>8.3929670329670323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44-46C7-B950-E5B81704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44-46C7-B950-E5B81704C5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44-46C7-B950-E5B81704C5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44-46C7-B950-E5B81704C5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44-46C7-B950-E5B81704C5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44-46C7-B950-E5B81704C5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44-46C7-B950-E5B81704C5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44-46C7-B950-E5B81704C5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44-46C7-B950-E5B81704C5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44-46C7-B950-E5B81704C5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44-46C7-B950-E5B81704C5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44-46C7-B950-E5B81704C5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44-46C7-B950-E5B81704C5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44-46C7-B950-E5B81704C5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44-46C7-B950-E5B81704C5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44-46C7-B950-E5B81704C51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2">
                  <c:v>0.40598637051250464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44-46C7-B950-E5B81704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3-4471-9756-4FC11DD493C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3-4471-9756-4FC11DD493C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3-4471-9756-4FC11DD493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3-4471-9756-4FC11DD493C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33-4471-9756-4FC11DD493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33-4471-9756-4FC11DD493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2">
                  <c:v>8.2951160928742986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3-4471-9756-4FC11DD4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33-4471-9756-4FC11DD493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33-4471-9756-4FC11DD493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33-4471-9756-4FC11DD493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33-4471-9756-4FC11DD493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3-4471-9756-4FC11DD493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3-4471-9756-4FC11DD493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3-4471-9756-4FC11DD493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3-4471-9756-4FC11DD493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3-4471-9756-4FC11DD493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3-4471-9756-4FC11DD493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3-4471-9756-4FC11DD493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3-4471-9756-4FC11DD493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3-4471-9756-4FC11DD493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3-4471-9756-4FC11DD493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33-4471-9756-4FC11DD493C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2">
                  <c:v>-0.20801968636684265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33-4471-9756-4FC11DD4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B-4CF4-BEC5-3F745FC99F6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B-4CF4-BEC5-3F745FC99F6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B-4CF4-BEC5-3F745FC99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B-4CF4-BEC5-3F745FC99F6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B-4CF4-BEC5-3F745FC99F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2B-4CF4-BEC5-3F745FC99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2">
                  <c:v>8.4976798143851511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2B-4CF4-BEC5-3F745FC9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2B-4CF4-BEC5-3F745FC99F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2B-4CF4-BEC5-3F745FC99F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2B-4CF4-BEC5-3F745FC99F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2B-4CF4-BEC5-3F745FC99F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2B-4CF4-BEC5-3F745FC99F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2B-4CF4-BEC5-3F745FC99F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2B-4CF4-BEC5-3F745FC99F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B-4CF4-BEC5-3F745FC99F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B-4CF4-BEC5-3F745FC99F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B-4CF4-BEC5-3F745FC99F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B-4CF4-BEC5-3F745FC99F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B-4CF4-BEC5-3F745FC99F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B-4CF4-BEC5-3F745FC99F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B-4CF4-BEC5-3F745FC99F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B-4CF4-BEC5-3F745FC99F6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2">
                  <c:v>0.7681310516486155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2B-4CF4-BEC5-3F745FC9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D-4525-B4FA-B72F3789478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D-4525-B4FA-B72F3789478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D-4525-B4FA-B72F37894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D-4525-B4FA-B72F3789478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D-4525-B4FA-B72F37894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CD-4525-B4FA-B72F37894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2">
                  <c:v>8.9780219780219781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CD-4525-B4FA-B72F3789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CD-4525-B4FA-B72F378947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CD-4525-B4FA-B72F378947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D-4525-B4FA-B72F37894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D-4525-B4FA-B72F37894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D-4525-B4FA-B72F37894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D-4525-B4FA-B72F37894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D-4525-B4FA-B72F37894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D-4525-B4FA-B72F37894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D-4525-B4FA-B72F37894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D-4525-B4FA-B72F37894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D-4525-B4FA-B72F37894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D-4525-B4FA-B72F37894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D-4525-B4FA-B72F37894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D-4525-B4FA-B72F37894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D-4525-B4FA-B72F3789478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2">
                  <c:v>1.3672508641908889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CD-4525-B4FA-B72F3789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3-4CAA-BF01-A0B1701358E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3-4CAA-BF01-A0B1701358E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3-4CAA-BF01-A0B1701358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3-4CAA-BF01-A0B1701358E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3-4CAA-BF01-A0B1701358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A3-4CAA-BF01-A0B1701358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2">
                  <c:v>7.6668218635955929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3-4CAA-BF01-A0B17013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A3-4CAA-BF01-A0B1701358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A3-4CAA-BF01-A0B1701358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A3-4CAA-BF01-A0B1701358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A3-4CAA-BF01-A0B1701358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A3-4CAA-BF01-A0B1701358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A3-4CAA-BF01-A0B1701358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A3-4CAA-BF01-A0B1701358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3-4CAA-BF01-A0B1701358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3-4CAA-BF01-A0B1701358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3-4CAA-BF01-A0B1701358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3-4CAA-BF01-A0B1701358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3-4CAA-BF01-A0B1701358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3-4CAA-BF01-A0B1701358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3-4CAA-BF01-A0B1701358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3-4CAA-BF01-A0B1701358E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2">
                  <c:v>-5.3443168705218369E-2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A3-4CAA-BF01-A0B17013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E-4D72-BC71-F4ED80EAFC1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E-4D72-BC71-F4ED80EAFC1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E-4D72-BC71-F4ED80EAFC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E-4D72-BC71-F4ED80EAFC1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E-4D72-BC71-F4ED80EAFC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6E-4D72-BC71-F4ED80EAFC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2">
                  <c:v>7.4354964169273288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6E-4D72-BC71-F4ED80EA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6E-4D72-BC71-F4ED80EAFC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6E-4D72-BC71-F4ED80EAFC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6E-4D72-BC71-F4ED80EAFC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6E-4D72-BC71-F4ED80EAFC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6E-4D72-BC71-F4ED80EAFC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6E-4D72-BC71-F4ED80EAFC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6E-4D72-BC71-F4ED80EAFC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6E-4D72-BC71-F4ED80EAFC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6E-4D72-BC71-F4ED80EAFC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6E-4D72-BC71-F4ED80EAFC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6E-4D72-BC71-F4ED80EAFC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6E-4D72-BC71-F4ED80EAFC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6E-4D72-BC71-F4ED80EAFC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6E-4D72-BC71-F4ED80EAFC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6E-4D72-BC71-F4ED80EAFC1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2">
                  <c:v>-0.12256043583151044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6E-4D72-BC71-F4ED80EA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37-4CE4-A0BD-2FA3A27058A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7-4CE4-A0BD-2FA3A27058A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37-4CE4-A0BD-2FA3A27058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37-4CE4-A0BD-2FA3A27058A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37-4CE4-A0BD-2FA3A27058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37-4CE4-A0BD-2FA3A27058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2">
                  <c:v>7.411540906285409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37-4CE4-A0BD-2FA3A270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37-4CE4-A0BD-2FA3A27058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37-4CE4-A0BD-2FA3A27058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37-4CE4-A0BD-2FA3A27058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37-4CE4-A0BD-2FA3A27058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7-4CE4-A0BD-2FA3A27058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7-4CE4-A0BD-2FA3A27058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7-4CE4-A0BD-2FA3A27058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7-4CE4-A0BD-2FA3A27058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7-4CE4-A0BD-2FA3A27058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7-4CE4-A0BD-2FA3A27058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7-4CE4-A0BD-2FA3A27058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7-4CE4-A0BD-2FA3A27058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7-4CE4-A0BD-2FA3A27058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7-4CE4-A0BD-2FA3A27058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7-4CE4-A0BD-2FA3A27058A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2">
                  <c:v>-6.797226735112627E-2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37-4CE4-A0BD-2FA3A270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E-4B2D-B78E-6924ED5CB2EA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E-4B2D-B78E-6924ED5CB2EA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8E-4B2D-B78E-6924ED5CB2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8E-4B2D-B78E-6924ED5CB2EA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8E-4B2D-B78E-6924ED5CB2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8E-4B2D-B78E-6924ED5CB2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2">
                  <c:v>7.6470348979093794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8E-4B2D-B78E-6924ED5C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8E-4B2D-B78E-6924ED5CB2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8E-4B2D-B78E-6924ED5CB2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8E-4B2D-B78E-6924ED5CB2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8E-4B2D-B78E-6924ED5CB2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8E-4B2D-B78E-6924ED5CB2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8E-4B2D-B78E-6924ED5CB2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8E-4B2D-B78E-6924ED5CB2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8E-4B2D-B78E-6924ED5CB2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8E-4B2D-B78E-6924ED5CB2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E-4B2D-B78E-6924ED5CB2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E-4B2D-B78E-6924ED5CB2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8E-4B2D-B78E-6924ED5CB2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8E-4B2D-B78E-6924ED5CB2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8E-4B2D-B78E-6924ED5CB2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8E-4B2D-B78E-6924ED5CB2EA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2">
                  <c:v>-0.65445509783349021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8E-4B2D-B78E-6924ED5C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8-4F1B-B00B-F617CC4B762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8-4F1B-B00B-F617CC4B762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D8-4F1B-B00B-F617CC4B76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D8-4F1B-B00B-F617CC4B762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D8-4F1B-B00B-F617CC4B7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D8-4F1B-B00B-F617CC4B76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2">
                  <c:v>8.7759174766911325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D8-4F1B-B00B-F617CC4B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D8-4F1B-B00B-F617CC4B76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D8-4F1B-B00B-F617CC4B76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D8-4F1B-B00B-F617CC4B7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D8-4F1B-B00B-F617CC4B7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D8-4F1B-B00B-F617CC4B7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8-4F1B-B00B-F617CC4B7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8-4F1B-B00B-F617CC4B7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8-4F1B-B00B-F617CC4B7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8-4F1B-B00B-F617CC4B7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8-4F1B-B00B-F617CC4B7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8-4F1B-B00B-F617CC4B7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8-4F1B-B00B-F617CC4B7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8-4F1B-B00B-F617CC4B7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8-4F1B-B00B-F617CC4B7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8-4F1B-B00B-F617CC4B762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2">
                  <c:v>0.34387292276588965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D8-4F1B-B00B-F617CC4B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76-49D5-BF29-3AC0AE6CA30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6-49D5-BF29-3AC0AE6CA30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76-49D5-BF29-3AC0AE6CA3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76-49D5-BF29-3AC0AE6CA30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76-49D5-BF29-3AC0AE6CA3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76-49D5-BF29-3AC0AE6CA3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2">
                  <c:v>67208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76-49D5-BF29-3AC0AE6CA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76-49D5-BF29-3AC0AE6CA3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76-49D5-BF29-3AC0AE6CA3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76-49D5-BF29-3AC0AE6CA3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76-49D5-BF29-3AC0AE6CA3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76-49D5-BF29-3AC0AE6CA3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76-49D5-BF29-3AC0AE6CA3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76-49D5-BF29-3AC0AE6CA3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76-49D5-BF29-3AC0AE6CA3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76-49D5-BF29-3AC0AE6CA3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76-49D5-BF29-3AC0AE6CA3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76-49D5-BF29-3AC0AE6CA3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76-49D5-BF29-3AC0AE6CA3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76-49D5-BF29-3AC0AE6CA3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76-49D5-BF29-3AC0AE6CA3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76-49D5-BF29-3AC0AE6CA30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2">
                  <c:v>8.2208220822082012E-3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76-49D5-BF29-3AC0AE6CA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0-4DC8-B747-26D980326752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0-4DC8-B747-26D980326752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0-4DC8-B747-26D9803267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0-4DC8-B747-26D980326752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0-4DC8-B747-26D9803267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E0-4DC8-B747-26D9803267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E0-4DC8-B747-26D98032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E0-4DC8-B747-26D9803267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E0-4DC8-B747-26D9803267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E0-4DC8-B747-26D9803267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E0-4DC8-B747-26D9803267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E0-4DC8-B747-26D9803267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E0-4DC8-B747-26D9803267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E0-4DC8-B747-26D9803267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E0-4DC8-B747-26D9803267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E0-4DC8-B747-26D9803267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E0-4DC8-B747-26D9803267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E0-4DC8-B747-26D9803267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E0-4DC8-B747-26D9803267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E0-4DC8-B747-26D9803267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E0-4DC8-B747-26D9803267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E0-4DC8-B747-26D980326752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E0-4DC8-B747-26D98032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B-4A54-B601-94BAB52A6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B-4A54-B601-94BAB52A65B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B-4A54-B601-94BAB52A6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B-4A54-B601-94BAB52A65B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B-4A54-B601-94BAB52A6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B-4A54-B601-94BAB52A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3B-4A54-B601-94BAB52A65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3B-4A54-B601-94BAB52A65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B-4A54-B601-94BAB52A65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B-4A54-B601-94BAB52A65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B-4A54-B601-94BAB52A65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B-4A54-B601-94BAB52A65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B-4A54-B601-94BAB52A65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B-4A54-B601-94BAB52A65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B-4A54-B601-94BAB52A65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B-4A54-B601-94BAB52A65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B-4A54-B601-94BAB52A65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B-4A54-B601-94BAB52A65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B-4A54-B601-94BAB52A65B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B-4A54-B601-94BAB52A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F-4397-AA97-305287CC22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F-4397-AA97-305287CC22C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F-4397-AA97-305287CC22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F-4397-AA97-305287CC22C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F-4397-AA97-305287CC22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F-4397-AA97-305287CC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F-4397-AA97-305287CC22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9F-4397-AA97-305287CC22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F-4397-AA97-305287CC22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F-4397-AA97-305287CC22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F-4397-AA97-305287CC22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F-4397-AA97-305287CC22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F-4397-AA97-305287CC22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F-4397-AA97-305287CC22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F-4397-AA97-305287CC22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F-4397-AA97-305287CC22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F-4397-AA97-305287CC22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F-4397-AA97-305287CC22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F-4397-AA97-305287CC22C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9F-4397-AA97-305287CC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5-4EAD-95AC-2E68F156FCE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5-4EAD-95AC-2E68F156FCE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5-4EAD-95AC-2E68F156FC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B5-4EAD-95AC-2E68F156FCE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B5-4EAD-95AC-2E68F156FC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B5-4EAD-95AC-2E68F156FC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B5-4EAD-95AC-2E68F156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B5-4EAD-95AC-2E68F156FC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B5-4EAD-95AC-2E68F156FC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B5-4EAD-95AC-2E68F156FC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5-4EAD-95AC-2E68F156FC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5-4EAD-95AC-2E68F156FC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5-4EAD-95AC-2E68F156FC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5-4EAD-95AC-2E68F156FC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5-4EAD-95AC-2E68F156FC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5-4EAD-95AC-2E68F156FC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5-4EAD-95AC-2E68F156FC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5-4EAD-95AC-2E68F156FC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5-4EAD-95AC-2E68F156FC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5-4EAD-95AC-2E68F156FC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5-4EAD-95AC-2E68F156FC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5-4EAD-95AC-2E68F156FCE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B5-4EAD-95AC-2E68F156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4-4DA7-8029-AFFC1052004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4-4DA7-8029-AFFC1052004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4-4DA7-8029-AFFC105200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4-4DA7-8029-AFFC1052004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4-4DA7-8029-AFFC105200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44-4DA7-8029-AFFC105200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44-4DA7-8029-AFFC1052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44-4DA7-8029-AFFC105200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44-4DA7-8029-AFFC105200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44-4DA7-8029-AFFC105200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44-4DA7-8029-AFFC105200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44-4DA7-8029-AFFC105200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44-4DA7-8029-AFFC105200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44-4DA7-8029-AFFC105200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44-4DA7-8029-AFFC105200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44-4DA7-8029-AFFC105200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44-4DA7-8029-AFFC105200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44-4DA7-8029-AFFC105200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44-4DA7-8029-AFFC105200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44-4DA7-8029-AFFC105200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44-4DA7-8029-AFFC105200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44-4DA7-8029-AFFC1052004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44-4DA7-8029-AFFC1052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4997</c:v>
                </c:pt>
                <c:pt idx="1">
                  <c:v>1336</c:v>
                </c:pt>
                <c:pt idx="2">
                  <c:v>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1-4703-8598-55081E8DD69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4289</c:v>
                </c:pt>
                <c:pt idx="1">
                  <c:v>1635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1-4703-8598-55081E8D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E1-4703-8598-55081E8DD69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E1-4703-8598-55081E8DD69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E1-4703-8598-55081E8DD69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E1-4703-8598-55081E8DD69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1-4703-8598-55081E8DD69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E1-4703-8598-55081E8DD69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E1-4703-8598-55081E8DD69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E1-4703-8598-55081E8DD69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E1-4703-8598-55081E8DD69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0.61420592868394674</c:v>
                </c:pt>
                <c:pt idx="1">
                  <c:v>0.23414005441787197</c:v>
                </c:pt>
                <c:pt idx="2">
                  <c:v>0.15165401689818131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E1-4703-8598-55081E8D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E1-4703-8598-55081E8DD6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E1-4703-8598-55081E8DD6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E1-4703-8598-55081E8DD6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E1-4703-8598-55081E8DD6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E1-4703-8598-55081E8DD6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E1-4703-8598-55081E8DD69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E1-4703-8598-55081E8DD69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E1-4703-8598-55081E8DD69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E1-4703-8598-55081E8DD69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E1-4703-8598-55081E8DD69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E1-4703-8598-55081E8DD69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E1-4703-8598-55081E8DD69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-0.14168501100660391</c:v>
                </c:pt>
                <c:pt idx="1">
                  <c:v>0.2238023952095809</c:v>
                </c:pt>
                <c:pt idx="2">
                  <c:v>0.38070404172099082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E1-4703-8598-55081E8DD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805-4B43-9974-80A26A8FD8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805-4B43-9974-80A26A8FD8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805-4B43-9974-80A26A8FD8B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05-4B43-9974-80A26A8FD8B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05-4B43-9974-80A26A8FD8B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5-4B43-9974-80A26A8FD8B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5-4B43-9974-80A26A8FD8B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5-4B43-9974-80A26A8FD8B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5-4B43-9974-80A26A8FD8B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5-4B43-9974-80A26A8FD8B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5-4B43-9974-80A26A8FD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4289</c:v>
                </c:pt>
                <c:pt idx="1">
                  <c:v>1635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05-4B43-9974-80A26A8F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3-4303-B538-693820271D1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3-4303-B538-693820271D1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3-4303-B538-693820271D1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3-4303-B538-693820271D1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3-4303-B538-693820271D1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3-4303-B538-693820271D1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3-4303-B538-693820271D1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3-4303-B538-693820271D1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3-4303-B538-693820271D1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3-4303-B538-693820271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13-4303-B538-693820271D1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3-4303-B538-693820271D1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3-4303-B538-693820271D1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3-4303-B538-693820271D1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3-4303-B538-693820271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13-4303-B538-693820271D1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13-4303-B538-693820271D1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3-4303-B538-693820271D1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13-4303-B538-693820271D1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3-4303-B538-693820271D1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3-4303-B538-693820271D1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3-4303-B538-693820271D1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3-4303-B538-693820271D1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3-4303-B538-693820271D1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3-4303-B538-693820271D1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3-4303-B538-693820271D1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3-4303-B538-693820271D1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3-4303-B538-693820271D1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3-4303-B538-693820271D1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3-4303-B538-693820271D1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13-4303-B538-693820271D1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13-4303-B538-693820271D1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13-4303-B538-693820271D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13-4303-B538-693820271D1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13-4303-B538-693820271D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13-4303-B538-693820271D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13-4303-B538-693820271D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13-4303-B538-693820271D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13-4303-B538-693820271D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13-4303-B538-693820271D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13-4303-B538-693820271D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13-4303-B538-693820271D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13-4303-B538-693820271D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13-4303-B538-693820271D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13-4303-B538-693820271D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13-4303-B538-693820271D1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13-4303-B538-693820271D1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13-4303-B538-693820271D1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13-4303-B538-693820271D1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13-4303-B538-693820271D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13-4303-B538-693820271D1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13-4303-B538-693820271D1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13-4303-B538-693820271D1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13-4303-B538-693820271D1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13-4303-B538-693820271D1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13-4303-B538-693820271D1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13-4303-B538-693820271D1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13-4303-B538-693820271D1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13-4303-B538-693820271D1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13-4303-B538-693820271D1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13-4303-B538-693820271D1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13-4303-B538-693820271D1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13-4303-B538-693820271D1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13-4303-B538-693820271D1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13-4303-B538-693820271D1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13-4303-B538-693820271D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13-4303-B538-693820271D1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13-4303-B538-693820271D1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13-4303-B538-693820271D1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13-4303-B538-693820271D1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13-4303-B538-693820271D1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13-4303-B538-693820271D1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13-4303-B538-693820271D1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13-4303-B538-693820271D1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13-4303-B538-693820271D1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13-4303-B538-693820271D1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13-4303-B538-693820271D1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13-4303-B538-693820271D1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13-4303-B538-693820271D1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13-4303-B538-693820271D1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13-4303-B538-693820271D1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13-4303-B538-693820271D1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13-4303-B538-693820271D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13-4303-B538-693820271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B8-49A0-9A24-B2679C1C420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B8-49A0-9A24-B2679C1C420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8-49A0-9A24-B2679C1C420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8-49A0-9A24-B2679C1C420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380</c:v>
                </c:pt>
                <c:pt idx="1">
                  <c:v>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B8-49A0-9A24-B2679C1C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5172</c:v>
                </c:pt>
                <c:pt idx="1">
                  <c:v>2</c:v>
                </c:pt>
                <c:pt idx="2">
                  <c:v>5170</c:v>
                </c:pt>
                <c:pt idx="3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35D-96D4-948E8BC1E7D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5976</c:v>
                </c:pt>
                <c:pt idx="1">
                  <c:v>299</c:v>
                </c:pt>
                <c:pt idx="2">
                  <c:v>5677</c:v>
                </c:pt>
                <c:pt idx="3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35D-96D4-948E8BC1E7D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5394</c:v>
                </c:pt>
                <c:pt idx="1">
                  <c:v>380</c:v>
                </c:pt>
                <c:pt idx="2">
                  <c:v>5014</c:v>
                </c:pt>
                <c:pt idx="3">
                  <c:v>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9-435D-96D4-948E8BC1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-9.7389558232931717E-2</c:v>
                </c:pt>
                <c:pt idx="1">
                  <c:v>0.27090301003344486</c:v>
                </c:pt>
                <c:pt idx="2">
                  <c:v>-0.11678703540602431</c:v>
                </c:pt>
                <c:pt idx="3">
                  <c:v>0.41370106761565828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9-435D-96D4-948E8BC1E7DE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-0.27235936867664912</c:v>
                </c:pt>
                <c:pt idx="1">
                  <c:v>-0.40345368916797486</c:v>
                </c:pt>
                <c:pt idx="2">
                  <c:v>-0.26003541912632822</c:v>
                </c:pt>
                <c:pt idx="3">
                  <c:v>0.16410256410256419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9-435D-96D4-948E8BC1E7DE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0.89557067946000224</c:v>
                </c:pt>
                <c:pt idx="1">
                  <c:v>5.6342742385362042E-2</c:v>
                </c:pt>
                <c:pt idx="2">
                  <c:v>0.83922793707464016</c:v>
                </c:pt>
                <c:pt idx="3">
                  <c:v>0.10442932053999777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49-435D-96D4-948E8BC1E7DE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0.77244737218960335</c:v>
                </c:pt>
                <c:pt idx="1">
                  <c:v>5.4417871974795931E-2</c:v>
                </c:pt>
                <c:pt idx="2">
                  <c:v>0.71802950021480738</c:v>
                </c:pt>
                <c:pt idx="3">
                  <c:v>0.22755262781039667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49-435D-96D4-948E8BC1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7-44D6-9497-B0C5A4DA8B5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7-44D6-9497-B0C5A4DA8B5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7-44D6-9497-B0C5A4DA8B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7-44D6-9497-B0C5A4DA8B5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7-44D6-9497-B0C5A4DA8B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07-44D6-9497-B0C5A4DA8B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2">
                  <c:v>14149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07-44D6-9497-B0C5A4DA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07-44D6-9497-B0C5A4DA8B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07-44D6-9497-B0C5A4DA8B5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A07-44D6-9497-B0C5A4DA8B51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A07-44D6-9497-B0C5A4DA8B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07-44D6-9497-B0C5A4DA8B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07-44D6-9497-B0C5A4DA8B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7-44D6-9497-B0C5A4DA8B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7-44D6-9497-B0C5A4DA8B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7-44D6-9497-B0C5A4DA8B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7-44D6-9497-B0C5A4DA8B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7-44D6-9497-B0C5A4DA8B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7-44D6-9497-B0C5A4DA8B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7-44D6-9497-B0C5A4DA8B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7-44D6-9497-B0C5A4DA8B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7-44D6-9497-B0C5A4DA8B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7-44D6-9497-B0C5A4DA8B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7-44D6-9497-B0C5A4DA8B5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2">
                  <c:v>-4.6241995281429027E-2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07-44D6-9497-B0C5A4DA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5E-46E0-AFD9-0230727458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5E-46E0-AFD9-02307274581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E-46E0-AFD9-02307274581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E-46E0-AFD9-0230727458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257</c:v>
                </c:pt>
                <c:pt idx="1">
                  <c:v>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5E-46E0-AFD9-023072745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1492</c:v>
                </c:pt>
                <c:pt idx="1">
                  <c:v>0</c:v>
                </c:pt>
                <c:pt idx="2">
                  <c:v>1492</c:v>
                </c:pt>
                <c:pt idx="3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8-4E17-ABE1-CDEC9EE3ED3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4256</c:v>
                </c:pt>
                <c:pt idx="1">
                  <c:v>242</c:v>
                </c:pt>
                <c:pt idx="2">
                  <c:v>4014</c:v>
                </c:pt>
                <c:pt idx="3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8-4E17-ABE1-CDEC9EE3ED3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3683</c:v>
                </c:pt>
                <c:pt idx="1">
                  <c:v>257</c:v>
                </c:pt>
                <c:pt idx="2">
                  <c:v>3426</c:v>
                </c:pt>
                <c:pt idx="3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8-4E17-ABE1-CDEC9EE3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-0.13463345864661658</c:v>
                </c:pt>
                <c:pt idx="1">
                  <c:v>6.198347107438007E-2</c:v>
                </c:pt>
                <c:pt idx="2">
                  <c:v>-0.14648729446935727</c:v>
                </c:pt>
                <c:pt idx="3">
                  <c:v>-0.18218623481781382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8-4E17-ABE1-CDEC9EE3ED3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-0.17124212421242124</c:v>
                </c:pt>
                <c:pt idx="1">
                  <c:v>4.471544715447151E-2</c:v>
                </c:pt>
                <c:pt idx="2">
                  <c:v>-0.18389709385421626</c:v>
                </c:pt>
                <c:pt idx="3">
                  <c:v>1.0404040404040402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98-4E17-ABE1-CDEC9EE3ED3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0.93005071851225696</c:v>
                </c:pt>
                <c:pt idx="1">
                  <c:v>6.1918850380388843E-2</c:v>
                </c:pt>
                <c:pt idx="2">
                  <c:v>0.86813186813186816</c:v>
                </c:pt>
                <c:pt idx="3">
                  <c:v>6.9949281487743029E-2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98-4E17-ABE1-CDEC9EE3ED3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0.85870832361855909</c:v>
                </c:pt>
                <c:pt idx="1">
                  <c:v>5.9920727442294243E-2</c:v>
                </c:pt>
                <c:pt idx="2">
                  <c:v>0.79878759617626482</c:v>
                </c:pt>
                <c:pt idx="3">
                  <c:v>0.14129167638144088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98-4E17-ABE1-CDEC9EE3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4E0-4139-BD9E-A5F2540533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E0-4139-BD9E-A5F2540533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E0-4139-BD9E-A5F2540533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0-4139-BD9E-A5F2540533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123</c:v>
                </c:pt>
                <c:pt idx="1">
                  <c:v>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E0-4139-BD9E-A5F25405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3680</c:v>
                </c:pt>
                <c:pt idx="1">
                  <c:v>2</c:v>
                </c:pt>
                <c:pt idx="2">
                  <c:v>3678</c:v>
                </c:pt>
                <c:pt idx="3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A-4B9D-A711-4C9954F5270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1720</c:v>
                </c:pt>
                <c:pt idx="1">
                  <c:v>57</c:v>
                </c:pt>
                <c:pt idx="2">
                  <c:v>1663</c:v>
                </c:pt>
                <c:pt idx="3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A-4B9D-A711-4C9954F5270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1711</c:v>
                </c:pt>
                <c:pt idx="1">
                  <c:v>123</c:v>
                </c:pt>
                <c:pt idx="2">
                  <c:v>1588</c:v>
                </c:pt>
                <c:pt idx="3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A-4B9D-A711-4C9954F5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-5.2325581395349374E-3</c:v>
                </c:pt>
                <c:pt idx="1">
                  <c:v>1.1578947368421053</c:v>
                </c:pt>
                <c:pt idx="2">
                  <c:v>-4.5099218280216458E-2</c:v>
                </c:pt>
                <c:pt idx="3">
                  <c:v>1.5665796344647518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A-4B9D-A711-4C9954F5270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-0.4237116874368474</c:v>
                </c:pt>
                <c:pt idx="1">
                  <c:v>-0.68542199488491051</c:v>
                </c:pt>
                <c:pt idx="2">
                  <c:v>-0.3840186190845617</c:v>
                </c:pt>
                <c:pt idx="3">
                  <c:v>-7.9588014981273436E-2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A-4B9D-A711-4C9954F5270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0.85700779957456863</c:v>
                </c:pt>
                <c:pt idx="1">
                  <c:v>5.0106357835027183E-2</c:v>
                </c:pt>
                <c:pt idx="2">
                  <c:v>0.80690144173954148</c:v>
                </c:pt>
                <c:pt idx="3">
                  <c:v>0.14299220042543134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A-4B9D-A711-4C9954F5270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0.63511507052709726</c:v>
                </c:pt>
                <c:pt idx="1">
                  <c:v>4.5657015590200446E-2</c:v>
                </c:pt>
                <c:pt idx="2">
                  <c:v>0.58945805493689685</c:v>
                </c:pt>
                <c:pt idx="3">
                  <c:v>0.36488492947290274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DA-4B9D-A711-4C9954F5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8-4AB0-AA7E-920C98B98F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8-4AB0-AA7E-920C98B98F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78-4AB0-AA7E-920C98B98F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478-4AB0-AA7E-920C98B98F8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478-4AB0-AA7E-920C98B98F8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478-4AB0-AA7E-920C98B98F8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478-4AB0-AA7E-920C98B98F8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478-4AB0-AA7E-920C98B98F8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478-4AB0-AA7E-920C98B98F8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478-4AB0-AA7E-920C98B98F8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8-4AB0-AA7E-920C98B98F8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8-4AB0-AA7E-920C98B98F8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8-4AB0-AA7E-920C98B98F8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8-4AB0-AA7E-920C98B98F8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8-4AB0-AA7E-920C98B98F8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8-4AB0-AA7E-920C98B98F8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8-4AB0-AA7E-920C98B98F8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78-4AB0-AA7E-920C98B98F8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78-4AB0-AA7E-920C98B98F8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478-4AB0-AA7E-920C98B98F8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78-4AB0-AA7E-920C98B98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E-43EF-810E-F1E428C19D4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E-43EF-810E-F1E428C19D4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E-43EF-810E-F1E428C19D4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E-43EF-810E-F1E428C19D4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E-43EF-810E-F1E428C19D4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E-43EF-810E-F1E428C19D4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E-43EF-810E-F1E428C19D4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E-43EF-810E-F1E428C19D4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E-43EF-810E-F1E428C19D4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E-43EF-810E-F1E428C19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EAE-43EF-810E-F1E428C19D4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E-43EF-810E-F1E428C19D4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E-43EF-810E-F1E428C19D4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E-43EF-810E-F1E428C19D4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E-43EF-810E-F1E428C19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EAE-43EF-810E-F1E428C19D4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EAE-43EF-810E-F1E428C19D4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E-43EF-810E-F1E428C19D4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E-43EF-810E-F1E428C19D4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E-43EF-810E-F1E428C19D4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E-43EF-810E-F1E428C19D4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E-43EF-810E-F1E428C19D4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E-43EF-810E-F1E428C19D4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E-43EF-810E-F1E428C19D4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E-43EF-810E-F1E428C19D4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E-43EF-810E-F1E428C19D4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E-43EF-810E-F1E428C19D4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AE-43EF-810E-F1E428C19D4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AE-43EF-810E-F1E428C19D4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E-43EF-810E-F1E428C19D4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E-43EF-810E-F1E428C19D4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AE-43EF-810E-F1E428C19D4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AE-43EF-810E-F1E428C19D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EAE-43EF-810E-F1E428C19D4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AE-43EF-810E-F1E428C19D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AE-43EF-810E-F1E428C19D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AE-43EF-810E-F1E428C19D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AE-43EF-810E-F1E428C19D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AE-43EF-810E-F1E428C19D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EAE-43EF-810E-F1E428C19D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EAE-43EF-810E-F1E428C19D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EAE-43EF-810E-F1E428C19D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EAE-43EF-810E-F1E428C19D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EAE-43EF-810E-F1E428C19D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EAE-43EF-810E-F1E428C19D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EAE-43EF-810E-F1E428C19D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EAE-43EF-810E-F1E428C19D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EAE-43EF-810E-F1E428C19D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EAE-43EF-810E-F1E428C19D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EAE-43EF-810E-F1E428C19D4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AE-43EF-810E-F1E428C19D4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AE-43EF-810E-F1E428C19D4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AE-43EF-810E-F1E428C19D4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AE-43EF-810E-F1E428C19D4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AE-43EF-810E-F1E428C19D4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AE-43EF-810E-F1E428C19D4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AE-43EF-810E-F1E428C19D4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AE-43EF-810E-F1E428C19D4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AE-43EF-810E-F1E428C19D4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AE-43EF-810E-F1E428C19D4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AE-43EF-810E-F1E428C19D4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AE-43EF-810E-F1E428C19D4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AE-43EF-810E-F1E428C19D4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AE-43EF-810E-F1E428C19D4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AE-43EF-810E-F1E428C19D4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AE-43EF-810E-F1E428C19D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EAE-43EF-810E-F1E428C19D4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AE-43EF-810E-F1E428C19D4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AE-43EF-810E-F1E428C19D4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AE-43EF-810E-F1E428C19D4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EAE-43EF-810E-F1E428C19D4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EAE-43EF-810E-F1E428C19D4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EAE-43EF-810E-F1E428C19D4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EAE-43EF-810E-F1E428C19D4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EAE-43EF-810E-F1E428C19D4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EAE-43EF-810E-F1E428C19D4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EAE-43EF-810E-F1E428C19D4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EAE-43EF-810E-F1E428C19D4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EAE-43EF-810E-F1E428C19D4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EAE-43EF-810E-F1E428C19D4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EAE-43EF-810E-F1E428C19D4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EAE-43EF-810E-F1E428C19D4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EAE-43EF-810E-F1E428C19D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EAE-43EF-810E-F1E428C19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5945</c:v>
                </c:pt>
                <c:pt idx="1">
                  <c:v>1875</c:v>
                </c:pt>
                <c:pt idx="2">
                  <c:v>107</c:v>
                </c:pt>
                <c:pt idx="3">
                  <c:v>2136</c:v>
                </c:pt>
                <c:pt idx="4">
                  <c:v>929</c:v>
                </c:pt>
                <c:pt idx="5">
                  <c:v>2598</c:v>
                </c:pt>
                <c:pt idx="6">
                  <c:v>582</c:v>
                </c:pt>
                <c:pt idx="7">
                  <c:v>3353</c:v>
                </c:pt>
                <c:pt idx="8">
                  <c:v>570</c:v>
                </c:pt>
                <c:pt idx="9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B-44B6-8DF7-1DA93D74EA1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B-44B6-8DF7-1DA93D74EA1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B-44B6-8DF7-1DA93D74E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B-44B6-8DF7-1DA93D74EA1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-0.20448849396217816</c:v>
                </c:pt>
                <c:pt idx="1">
                  <c:v>-9.3323761665470295E-3</c:v>
                </c:pt>
                <c:pt idx="2">
                  <c:v>1.1223529411764708</c:v>
                </c:pt>
                <c:pt idx="3">
                  <c:v>-6.8377350940376114E-2</c:v>
                </c:pt>
                <c:pt idx="4">
                  <c:v>-0.16080077494349365</c:v>
                </c:pt>
                <c:pt idx="5">
                  <c:v>0.21728470732454785</c:v>
                </c:pt>
                <c:pt idx="6">
                  <c:v>-0.13305001634521085</c:v>
                </c:pt>
                <c:pt idx="7">
                  <c:v>2.9020556227327798E-2</c:v>
                </c:pt>
                <c:pt idx="8">
                  <c:v>-0.1019806152549515</c:v>
                </c:pt>
                <c:pt idx="9">
                  <c:v>0.33429871741828721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BB-44B6-8DF7-1DA93D74EA1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0.21456956813176289</c:v>
                </c:pt>
                <c:pt idx="1">
                  <c:v>9.9324906636024127E-2</c:v>
                </c:pt>
                <c:pt idx="2">
                  <c:v>3.8542564397203868E-3</c:v>
                </c:pt>
                <c:pt idx="3">
                  <c:v>0.29665804845350952</c:v>
                </c:pt>
                <c:pt idx="4">
                  <c:v>4.608350090970028E-2</c:v>
                </c:pt>
                <c:pt idx="5">
                  <c:v>0.15735420856075841</c:v>
                </c:pt>
                <c:pt idx="6">
                  <c:v>4.2444699798908359E-2</c:v>
                </c:pt>
                <c:pt idx="7">
                  <c:v>1.7810973858086755E-2</c:v>
                </c:pt>
                <c:pt idx="8">
                  <c:v>4.7998659389064446E-2</c:v>
                </c:pt>
                <c:pt idx="9">
                  <c:v>7.3901177822464803E-2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B-44B6-8DF7-1DA93D74EA1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BB-44B6-8DF7-1DA93D74E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9-458F-B0F4-F38918FC34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B9-458F-B0F4-F38918FC34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B9-458F-B0F4-F38918FC34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B9-458F-B0F4-F38918FC34C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B9-458F-B0F4-F38918FC34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B9-458F-B0F4-F38918FC34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B9-458F-B0F4-F38918FC34C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B9-458F-B0F4-F38918FC34C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B9-458F-B0F4-F38918FC34C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B9-458F-B0F4-F38918FC34C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9-458F-B0F4-F38918FC34C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9-458F-B0F4-F38918FC34C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9-458F-B0F4-F38918FC34C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9-458F-B0F4-F38918FC34C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9-458F-B0F4-F38918FC34C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9-458F-B0F4-F38918FC34C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9-458F-B0F4-F38918FC34C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9-458F-B0F4-F38918FC34C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9-458F-B0F4-F38918FC34C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7B9-458F-B0F4-F38918FC34C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7B9-458F-B0F4-F38918FC3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B-4C32-BB7F-57661F7458B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B-4C32-BB7F-57661F7458B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B-4C32-BB7F-57661F7458B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B-4C32-BB7F-57661F7458B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B-4C32-BB7F-57661F7458B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B-4C32-BB7F-57661F7458B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B-4C32-BB7F-57661F7458B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B-4C32-BB7F-57661F7458B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B-4C32-BB7F-57661F7458B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B-4C32-BB7F-57661F745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9EB-4C32-BB7F-57661F7458B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B-4C32-BB7F-57661F7458B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B-4C32-BB7F-57661F7458B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B-4C32-BB7F-57661F7458B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B-4C32-BB7F-57661F745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9EB-4C32-BB7F-57661F7458B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9EB-4C32-BB7F-57661F7458B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B-4C32-BB7F-57661F7458B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EB-4C32-BB7F-57661F7458B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EB-4C32-BB7F-57661F7458B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EB-4C32-BB7F-57661F7458B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EB-4C32-BB7F-57661F7458B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EB-4C32-BB7F-57661F7458B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EB-4C32-BB7F-57661F7458B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EB-4C32-BB7F-57661F7458B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EB-4C32-BB7F-57661F7458B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EB-4C32-BB7F-57661F7458B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EB-4C32-BB7F-57661F7458B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EB-4C32-BB7F-57661F7458B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EB-4C32-BB7F-57661F7458B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EB-4C32-BB7F-57661F7458B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EB-4C32-BB7F-57661F7458B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EB-4C32-BB7F-57661F7458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9EB-4C32-BB7F-57661F7458B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EB-4C32-BB7F-57661F7458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EB-4C32-BB7F-57661F7458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EB-4C32-BB7F-57661F7458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EB-4C32-BB7F-57661F7458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EB-4C32-BB7F-57661F7458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9EB-4C32-BB7F-57661F7458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9EB-4C32-BB7F-57661F7458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9EB-4C32-BB7F-57661F7458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9EB-4C32-BB7F-57661F7458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9EB-4C32-BB7F-57661F7458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9EB-4C32-BB7F-57661F7458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9EB-4C32-BB7F-57661F7458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9EB-4C32-BB7F-57661F7458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9EB-4C32-BB7F-57661F7458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9EB-4C32-BB7F-57661F7458B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9EB-4C32-BB7F-57661F7458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EB-4C32-BB7F-57661F7458B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EB-4C32-BB7F-57661F7458B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EB-4C32-BB7F-57661F7458B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EB-4C32-BB7F-57661F7458B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EB-4C32-BB7F-57661F7458B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EB-4C32-BB7F-57661F7458B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EB-4C32-BB7F-57661F7458B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EB-4C32-BB7F-57661F7458B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EB-4C32-BB7F-57661F7458B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EB-4C32-BB7F-57661F7458B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EB-4C32-BB7F-57661F7458B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EB-4C32-BB7F-57661F7458B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EB-4C32-BB7F-57661F7458B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EB-4C32-BB7F-57661F7458B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EB-4C32-BB7F-57661F7458B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EB-4C32-BB7F-57661F7458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9EB-4C32-BB7F-57661F7458B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EB-4C32-BB7F-57661F7458B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EB-4C32-BB7F-57661F7458B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EB-4C32-BB7F-57661F7458B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EB-4C32-BB7F-57661F7458B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EB-4C32-BB7F-57661F7458B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EB-4C32-BB7F-57661F7458B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9EB-4C32-BB7F-57661F7458B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EB-4C32-BB7F-57661F7458B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EB-4C32-BB7F-57661F7458B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EB-4C32-BB7F-57661F7458B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9EB-4C32-BB7F-57661F7458B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EB-4C32-BB7F-57661F7458B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9EB-4C32-BB7F-57661F7458B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EB-4C32-BB7F-57661F7458B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9EB-4C32-BB7F-57661F7458B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EB-4C32-BB7F-57661F7458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9EB-4C32-BB7F-57661F745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1662</c:v>
                </c:pt>
                <c:pt idx="1">
                  <c:v>295</c:v>
                </c:pt>
                <c:pt idx="2">
                  <c:v>62</c:v>
                </c:pt>
                <c:pt idx="3">
                  <c:v>1035</c:v>
                </c:pt>
                <c:pt idx="4">
                  <c:v>87</c:v>
                </c:pt>
                <c:pt idx="5">
                  <c:v>1412</c:v>
                </c:pt>
                <c:pt idx="6">
                  <c:v>303</c:v>
                </c:pt>
                <c:pt idx="7">
                  <c:v>460</c:v>
                </c:pt>
                <c:pt idx="8">
                  <c:v>8</c:v>
                </c:pt>
                <c:pt idx="9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F4D-AA03-824551156CA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F4D-AA03-824551156CA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F4D-AA03-82455115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F4D-AA03-824551156CAE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-9.5338536173802946E-2</c:v>
                </c:pt>
                <c:pt idx="1">
                  <c:v>2.3835616438356189E-2</c:v>
                </c:pt>
                <c:pt idx="2">
                  <c:v>1.3271889400921659</c:v>
                </c:pt>
                <c:pt idx="3">
                  <c:v>-9.9519727643017863E-2</c:v>
                </c:pt>
                <c:pt idx="4">
                  <c:v>-0.27544247787610621</c:v>
                </c:pt>
                <c:pt idx="5">
                  <c:v>0.47988203075626701</c:v>
                </c:pt>
                <c:pt idx="6">
                  <c:v>0.45033112582781465</c:v>
                </c:pt>
                <c:pt idx="7">
                  <c:v>0.81626506024096379</c:v>
                </c:pt>
                <c:pt idx="8">
                  <c:v>8.9071383449147223E-2</c:v>
                </c:pt>
                <c:pt idx="9">
                  <c:v>-0.41133963312951638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F4D-AA03-824551156CAE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0.19126919967663703</c:v>
                </c:pt>
                <c:pt idx="1">
                  <c:v>0.10521422797089733</c:v>
                </c:pt>
                <c:pt idx="2">
                  <c:v>5.0525464834276475E-3</c:v>
                </c:pt>
                <c:pt idx="3">
                  <c:v>0.37364591754244136</c:v>
                </c:pt>
                <c:pt idx="4">
                  <c:v>4.1632983023443815E-2</c:v>
                </c:pt>
                <c:pt idx="5">
                  <c:v>0.15832659660468876</c:v>
                </c:pt>
                <c:pt idx="6">
                  <c:v>4.1996766370250606E-2</c:v>
                </c:pt>
                <c:pt idx="7">
                  <c:v>2.0816491511721907E-2</c:v>
                </c:pt>
                <c:pt idx="8">
                  <c:v>3.217461600646726E-2</c:v>
                </c:pt>
                <c:pt idx="9">
                  <c:v>2.9870654810024252E-2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D1-4F4D-AA03-824551156CAE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D1-4F4D-AA03-82455115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D-4D91-BBF0-DE8CEE53A9E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D-4D91-BBF0-DE8CEE53A9E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D-4D91-BBF0-DE8CEE53A9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D-4D91-BBF0-DE8CEE53A9E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D-4D91-BBF0-DE8CEE53A9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4D-4D91-BBF0-DE8CEE53A9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2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4D-4D91-BBF0-DE8CEE53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4D-4D91-BBF0-DE8CEE53A9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4D-4D91-BBF0-DE8CEE53A9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D-4D91-BBF0-DE8CEE53A9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D-4D91-BBF0-DE8CEE53A9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D-4D91-BBF0-DE8CEE53A9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D-4D91-BBF0-DE8CEE53A9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D-4D91-BBF0-DE8CEE53A9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D-4D91-BBF0-DE8CEE53A9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D-4D91-BBF0-DE8CEE53A9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D-4D91-BBF0-DE8CEE53A9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D-4D91-BBF0-DE8CEE53A9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D-4D91-BBF0-DE8CEE53A9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D-4D91-BBF0-DE8CEE53A9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D-4D91-BBF0-DE8CEE53A9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D-4D91-BBF0-DE8CEE53A9E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2">
                  <c:v>-0.20957628728861866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4D-4D91-BBF0-DE8CEE53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0-4409-BC4F-C26688A692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A0-4409-BC4F-C26688A692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A0-4409-BC4F-C26688A692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A0-4409-BC4F-C26688A692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A0-4409-BC4F-C26688A692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A0-4409-BC4F-C26688A692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A0-4409-BC4F-C26688A692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A0-4409-BC4F-C26688A692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A0-4409-BC4F-C26688A692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A0-4409-BC4F-C26688A692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0-4409-BC4F-C26688A692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0-4409-BC4F-C26688A692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0-4409-BC4F-C26688A692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0-4409-BC4F-C26688A692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0-4409-BC4F-C26688A692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0-4409-BC4F-C26688A692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0-4409-BC4F-C26688A692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0-4409-BC4F-C26688A692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0-4409-BC4F-C26688A692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2A0-4409-BC4F-C26688A692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A0-4409-BC4F-C26688A69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3-410B-8CB6-FE49D33A527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3-410B-8CB6-FE49D33A527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3-410B-8CB6-FE49D33A527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3-410B-8CB6-FE49D33A527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3-410B-8CB6-FE49D33A527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3-410B-8CB6-FE49D33A527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3-410B-8CB6-FE49D33A527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3-410B-8CB6-FE49D33A527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E3-410B-8CB6-FE49D33A527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3-410B-8CB6-FE49D33A5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6E3-410B-8CB6-FE49D33A527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3-410B-8CB6-FE49D33A527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3-410B-8CB6-FE49D33A527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3-410B-8CB6-FE49D33A527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3-410B-8CB6-FE49D33A5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6E3-410B-8CB6-FE49D33A527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6E3-410B-8CB6-FE49D33A527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E3-410B-8CB6-FE49D33A527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E3-410B-8CB6-FE49D33A527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E3-410B-8CB6-FE49D33A527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E3-410B-8CB6-FE49D33A527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E3-410B-8CB6-FE49D33A527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E3-410B-8CB6-FE49D33A527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E3-410B-8CB6-FE49D33A527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E3-410B-8CB6-FE49D33A527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E3-410B-8CB6-FE49D33A527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E3-410B-8CB6-FE49D33A527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E3-410B-8CB6-FE49D33A527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E3-410B-8CB6-FE49D33A527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E3-410B-8CB6-FE49D33A527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E3-410B-8CB6-FE49D33A527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E3-410B-8CB6-FE49D33A527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E3-410B-8CB6-FE49D33A52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6E3-410B-8CB6-FE49D33A527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E3-410B-8CB6-FE49D33A52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E3-410B-8CB6-FE49D33A52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E3-410B-8CB6-FE49D33A52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E3-410B-8CB6-FE49D33A52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E3-410B-8CB6-FE49D33A52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6E3-410B-8CB6-FE49D33A52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6E3-410B-8CB6-FE49D33A52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6E3-410B-8CB6-FE49D33A52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6E3-410B-8CB6-FE49D33A52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6E3-410B-8CB6-FE49D33A52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6E3-410B-8CB6-FE49D33A52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6E3-410B-8CB6-FE49D33A52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6E3-410B-8CB6-FE49D33A52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6E3-410B-8CB6-FE49D33A52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6E3-410B-8CB6-FE49D33A527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6E3-410B-8CB6-FE49D33A52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E3-410B-8CB6-FE49D33A527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E3-410B-8CB6-FE49D33A527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E3-410B-8CB6-FE49D33A527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E3-410B-8CB6-FE49D33A527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E3-410B-8CB6-FE49D33A527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E3-410B-8CB6-FE49D33A527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E3-410B-8CB6-FE49D33A527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E3-410B-8CB6-FE49D33A527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E3-410B-8CB6-FE49D33A527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E3-410B-8CB6-FE49D33A527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E3-410B-8CB6-FE49D33A527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E3-410B-8CB6-FE49D33A527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E3-410B-8CB6-FE49D33A527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E3-410B-8CB6-FE49D33A527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E3-410B-8CB6-FE49D33A527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E3-410B-8CB6-FE49D33A52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6E3-410B-8CB6-FE49D33A527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E3-410B-8CB6-FE49D33A527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E3-410B-8CB6-FE49D33A527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E3-410B-8CB6-FE49D33A527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E3-410B-8CB6-FE49D33A527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E3-410B-8CB6-FE49D33A527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E3-410B-8CB6-FE49D33A527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E3-410B-8CB6-FE49D33A527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E3-410B-8CB6-FE49D33A527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E3-410B-8CB6-FE49D33A527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E3-410B-8CB6-FE49D33A527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E3-410B-8CB6-FE49D33A527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E3-410B-8CB6-FE49D33A527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E3-410B-8CB6-FE49D33A527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6E3-410B-8CB6-FE49D33A527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E3-410B-8CB6-FE49D33A527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E3-410B-8CB6-FE49D33A52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6E3-410B-8CB6-FE49D33A5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4283</c:v>
                </c:pt>
                <c:pt idx="1">
                  <c:v>1580</c:v>
                </c:pt>
                <c:pt idx="2">
                  <c:v>45</c:v>
                </c:pt>
                <c:pt idx="3">
                  <c:v>1101</c:v>
                </c:pt>
                <c:pt idx="4">
                  <c:v>842</c:v>
                </c:pt>
                <c:pt idx="5">
                  <c:v>1186</c:v>
                </c:pt>
                <c:pt idx="6">
                  <c:v>279</c:v>
                </c:pt>
                <c:pt idx="7">
                  <c:v>2893</c:v>
                </c:pt>
                <c:pt idx="8">
                  <c:v>562</c:v>
                </c:pt>
                <c:pt idx="9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9-4C67-8D29-3CB5973F72E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9-4C67-8D29-3CB5973F72E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9-4C67-8D29-3CB5973F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B9-4C67-8D29-3CB5973F72E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-0.33267277681446616</c:v>
                </c:pt>
                <c:pt idx="1">
                  <c:v>-7.2320499479708644E-2</c:v>
                </c:pt>
                <c:pt idx="2">
                  <c:v>0.90865384615384626</c:v>
                </c:pt>
                <c:pt idx="3">
                  <c:v>7.6206604572396364E-2</c:v>
                </c:pt>
                <c:pt idx="4">
                  <c:v>0.64675324675324686</c:v>
                </c:pt>
                <c:pt idx="5">
                  <c:v>-2.994843316144391E-2</c:v>
                </c:pt>
                <c:pt idx="6">
                  <c:v>-0.51377633711507298</c:v>
                </c:pt>
                <c:pt idx="7">
                  <c:v>-0.49898989898989898</c:v>
                </c:pt>
                <c:pt idx="8">
                  <c:v>-0.48481012658227851</c:v>
                </c:pt>
                <c:pt idx="9">
                  <c:v>2.5048543689320391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B9-4C67-8D29-3CB5973F72E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0.24841474870831376</c:v>
                </c:pt>
                <c:pt idx="1">
                  <c:v>9.0770314701737909E-2</c:v>
                </c:pt>
                <c:pt idx="2">
                  <c:v>2.1136683889149835E-3</c:v>
                </c:pt>
                <c:pt idx="3">
                  <c:v>0.18482855800845469</c:v>
                </c:pt>
                <c:pt idx="4">
                  <c:v>5.2548144668858619E-2</c:v>
                </c:pt>
                <c:pt idx="5">
                  <c:v>0.15594175669328322</c:v>
                </c:pt>
                <c:pt idx="6">
                  <c:v>4.3095349929544384E-2</c:v>
                </c:pt>
                <c:pt idx="7">
                  <c:v>1.3445279473931423E-2</c:v>
                </c:pt>
                <c:pt idx="8">
                  <c:v>7.0984030061061534E-2</c:v>
                </c:pt>
                <c:pt idx="9">
                  <c:v>0.13785814936589949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B9-4C67-8D29-3CB5973F72E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B9-4C67-8D29-3CB5973F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7-4AAD-9566-0FAD004D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7-4AAD-9566-0FAD004D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C-47FE-8363-F13CB741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C-47FE-8363-F13CB741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0-4744-A0BB-7319258B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0-4744-A0BB-7319258B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B-4453-ACC9-B473C34454D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B-4453-ACC9-B473C34454D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5B-4453-ACC9-B473C3445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B-4453-ACC9-B473C34454D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B-4453-ACC9-B473C34454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5B-4453-ACC9-B473C3445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2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5B-4453-ACC9-B473C3445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5B-4453-ACC9-B473C34454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5B-4453-ACC9-B473C34454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B-4453-ACC9-B473C34454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B-4453-ACC9-B473C34454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B-4453-ACC9-B473C34454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B-4453-ACC9-B473C34454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B-4453-ACC9-B473C34454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B-4453-ACC9-B473C34454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B-4453-ACC9-B473C34454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5B-4453-ACC9-B473C34454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B-4453-ACC9-B473C34454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5B-4453-ACC9-B473C34454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5B-4453-ACC9-B473C34454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5B-4453-ACC9-B473C34454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5B-4453-ACC9-B473C34454D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2">
                  <c:v>-2.0852931953590503E-2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5B-4453-ACC9-B473C3445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62.xml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2D9E27-1ECF-486E-A08D-289B030C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515D22-60EF-4E85-A709-C7C188790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F4E3F3-6489-4AB6-9CB0-11418A8C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F5E347-0509-4C6B-8B23-04052EC1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769E19-11FB-46FB-A25C-493A49BA6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5.394 viajeros 
cuota: 77,2%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1.589 viajeros
cuota: 22,8%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B7A610-83E0-4371-B2CA-B2F1AC26A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0DE63B-C756-4F5F-89DF-335C3F223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344690-29EC-4E3F-B8DF-7A24C8BE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C8D711-CC45-4EAF-9517-F755A842C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3.683 viajeros 
cuota: 85,9%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606 viajeros
cuota: 14,1%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0B979F-585B-4C8E-AA5B-CE4D44E94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212F03-1E45-4DDE-9A4A-742FEC43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0FBB17-6B4B-4C2C-846E-D68434EC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94C33E-92F9-4112-949A-B61E4C7DB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1.711 viajeros 
cuota: 63,5%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983 viajeros
cuota: 36,5%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8AD1789-2F59-4031-8886-DEAAC0FCF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841AF3-A6F6-4F9F-A202-C84C42D2B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E65A189-550A-41F2-BE27-7601D941B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9466C03-F4C7-453D-AAE2-F58C3706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622A30-D800-4461-9CF6-490D3334B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3FF61F-B91D-4FFE-BB23-25FF17376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1F7E8F-3190-441A-9A8F-BE1B06FD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216391-47DD-4C69-9F5C-7AAF01782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4A00A6-56DD-438D-9B74-5165CA35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4ED59F-C657-46F8-9120-44BD14F2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E533DBF-8616-494D-BCA7-F23225B1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C3E493-A350-4972-8443-2C231C086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CFC8478-156B-459C-A553-70EE42AF2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B7DC1A-C989-4C70-9BC8-5B908739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506819-EBE8-4EA9-9B01-CE99F1B94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C885C9-AC1A-48A8-8A58-D3260B327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D8D1C6-6349-4877-9AC0-F2A94285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8B75B2-A77E-4B54-879F-7C002FCF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39D408-9294-4371-BE6F-2E3CA9EA1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E01793-65E6-41DD-B0C2-CC319AAF9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D0F663-11CB-4543-8CC7-F22964FE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E681BE-5051-4A18-A1BF-7F29A990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BEF4A3-4557-4A5F-9FE8-BF0CD51E7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53AD94-0071-4C78-9A46-79F5C2D0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BB9906-6D38-4E0B-A26A-16943EFC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60D377-C32D-41B2-AE13-A02ADD42C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53A40-26C2-464D-ADA5-BAD9144A6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27A164-9C9A-4ED6-9A38-A922AA0B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1BB7A4-A676-4537-940F-C76AF5BB7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A13E46-5D90-49AB-ACE3-343C77F85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829114-097F-494F-9F14-869AA247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D798A2-86C0-4EDB-8AE9-439C63F2F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155555-ACE6-439C-9CE7-C3A4EA78B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2AEE34-E8E0-4AC9-9CB3-2A65F4B86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AC6096-2E77-4857-9E57-3324635A9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4CE42C-A49C-4247-8BBB-39EA92C4E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106FF-1A6F-40C2-98D1-7FC6DE342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C6329F-6581-4C03-8096-EA48FC7B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B2DB39-EC36-4DF9-A2CC-5B4A47EA5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0FD1011-58F3-4223-B781-21C5F0A81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9BFFD6-9567-4906-87E6-A5407903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77412C-9C16-498B-A796-DA9D5F1B9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2ED5EB-86B5-4C89-B049-E798EF7D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94C8D-484A-4FF7-AB6A-51DB3285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5D7283-71F4-48E6-8578-3F480AFF2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8E5E8-535E-46F1-AB4F-650B026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6F7DDFD-92DF-461E-90BD-DF3E7E0C4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A9BF83-3D1A-489E-BC76-52D861A99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93D4D1B-7098-4AC1-91C7-26EACDEDB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D7E476-B48B-420B-AF87-2E02A812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A0EBE5-55A7-4F75-959B-6324DCB96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61CAAB-EE73-4F28-AD5F-85C5E55D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91999C-5EB6-400A-9CD3-9C8880DB4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3E8560-B8DE-4563-996F-15A6D313C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EA2039-68C4-4B7C-9A64-012E020D537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671A318-820A-1DAE-BB77-3867C59A7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B4F397-5E35-1F5A-E059-21683EBFC0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0EE865-8AAD-4AB7-805D-B5C0CAE30B2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9C50316-3D43-3C91-1223-AC3F998BDF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70616D-1871-B995-54C6-3D70236A2F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E7C8BA-1F6F-4804-B403-AD8C5B93A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AA96BC-CD3F-4C3A-846A-F3AAAE6F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FC144A3-5015-4F3F-BEF9-459143A71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87C736-FAF7-422B-B132-087D912ADAE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31A580-72F7-232A-700F-06F241885B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DE2694-8879-ECEB-F971-BB66B69154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B7B8B8-CB21-492E-AD5D-3CF2CB3C4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3A9ECF-DC61-44A6-8B51-F383E8643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195996-B4C5-4442-A5C2-A101F6F2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F6E43E-41A3-4CAD-B88F-53532515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B1339C-DDC3-49D9-BF19-3DFE4374C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DB4DD0-27DE-4D88-A99B-990FBB94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213327-3649-4ED2-AAC2-AFF481B7C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2265D70-4DE4-4C40-90C3-C15C1C3B8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3668F29-1B6B-43C7-BD09-DC2E3ED64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3BE9CBA-85A2-4947-BCAB-8DB3CF700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34475FE-E410-494B-B879-D7439B17B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B04CC6-FEC4-4F1C-BA13-D60F9E610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09C0FD1-E255-45BC-854D-040821328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8AAD378-0E87-452A-8A4A-F15F62B1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AFF4E7-AE14-43C6-881B-69FA3F161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7C0C21-002E-4FCD-BFA4-43DDF200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8601DC-BB6D-448C-8CDC-7F68F95A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C5C144-AA05-4C4D-9EE3-A7CCC19A6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155AD4-0F50-43F9-A478-641A27CB5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A78BE1-0874-43D2-AF79-055A84425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5D0D78-8EAC-4EF9-AA47-A5EB5438A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99473D-579C-466C-AF66-F14D802E7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60F6B6-0C1D-4DA0-B1F5-97E1541BC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702D62-E299-49FD-8506-CA1806DB8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3B877E-B285-45DC-8DE9-50CD32E4E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064978-51B1-400C-B01E-43924E87E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42F0F3-6915-4EB9-80B2-255B958A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95E05E-AC76-4129-9F8F-5592F315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14B4A9-E62F-47AE-B4E5-FAEF66E1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AE8480-AC45-4BA7-8A9A-2E294D23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4E46E8-B252-4F15-9119-FEC064A1B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8505E9C-89FC-4F0B-84EF-0EF6251FE26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C445EE-1AD2-9186-9EDF-32D5D17C9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3D814BE-FDA7-4CF2-AFB6-ADE0A76A7C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1B7968-FFC4-40E5-9E9D-EDDAC43EE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8DAD46-9475-400C-9D3B-56ACF898F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72A303-8D71-4D1D-BBE6-3D194BEC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3B5658-5141-4C8F-8283-5CB30B38E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469149-A00C-4AB6-BBCE-CC0C56C0E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924DE08-BA58-431C-B3D5-4F1D3744D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FCFAFB-40CD-4CCE-A044-3FA8E8D80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347EEF1-7DDC-49A3-8EBC-11030814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BF77351-0C16-4E11-A955-B858EB224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359C429-83B9-432C-903F-58127144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609C7EF-A248-416D-84AB-4AADB8517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C8C41BD-EE28-43B7-AB3D-F81F15F5F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B623E11-7339-487E-9EB6-8F16A6DDD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079C2D3-07A5-484A-B58C-7721527F4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0867B11-71D4-4E03-B0D7-E21CCE3EB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6C9C9F-42C7-4F1E-BC00-6AD91AEE0B1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B8B803-2FA5-68A3-2DC0-2E1553FC91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DB4C95-6283-F7B8-F5E7-9960EA0E68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410BDA-091E-4775-B881-04515186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266AD-C4B7-4D0A-ABFA-8A90454A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D87E7E-2555-43EA-8D2E-B37CF3A9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C12FA7-10BB-4611-B798-AF2F6BA9F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EB1358-F793-4B09-AE63-F698A72F1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00868B-875B-4E64-BADB-77C98B7CB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AF1E18-C313-4B35-ABA7-2F69E7AD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ED4584E-31E4-4BD5-8C02-1E9EFBFD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7B5D59A-FBC8-45C3-A439-1BA1CBD3D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2D91B42-2B79-4E3B-902D-2E3719F0B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05D52C4-4826-484A-B5E9-EBC087162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E420D57-4D57-4027-8DA1-96087D3F4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E89B6CF-CDED-4C99-BBA1-609B3D972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DC60B2-BAB4-4A0C-B332-82EA3CA29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77E4473-10B8-4B31-ADE5-A9506BE02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96B14E-3257-4580-9B0D-F192618B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43F275-24E8-4D01-8530-C9B99E97B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3DF64C-F56B-48A0-B83E-5B5F13B0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A83E39-D853-4AC5-AC78-9550BB07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885E38-0CFF-45A6-B62A-246CEE716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5576CC-7535-4F44-A23A-361D7ADCE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E1919E-2A0D-4775-9ABF-A4289FF8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6C3630-107A-403C-8E52-8CB058E4A96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01B8CB2-A8BB-9D4F-EA4B-F4873645F8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8D78B39-9472-20BE-7C7E-E6B13CE37B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A158F0-BDED-452C-A151-A2B9F07F9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1FE227E-6E3A-48BB-857F-73CD8FF14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F2FEFC1-145C-4FA4-99CB-D7294322C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02C5CA-C4AD-4094-AF10-730919E17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65DF889-E930-423B-96F5-E8CD1C9A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937644-E232-4BFD-B7EA-D5DB39524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A329A4-D241-43F5-A3F0-B3DD7B361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D29BB2-611D-47EC-A53D-766998C84FD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470B77-659B-71F6-59EE-C9E8C9A150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18F707-1574-5700-A032-E3C84B9008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983DBA-4DD0-4064-9AA3-F0759DAE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E73FD3-F6AC-401A-903B-24BD085A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020882-5DD9-4D9B-8AA3-E997D824579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8F729A-F383-AE3D-0BA3-A78FAE9DB5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74606C-D237-BBE0-2358-32151AD2B1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0BD67C-E9BC-48F3-ADEC-123A1C015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F2C008-C0D9-46E3-9F11-202EC002C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D4869B-B1FA-4221-BA5F-C086342D4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9374C7E-CC3A-41ED-A735-69FA214EA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5CD0021-340B-4383-A382-585EA20B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28,1%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2.694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2.694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E1D12-3812-4BD7-83E8-F247E12DFC17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43</v>
      </c>
    </row>
    <row r="4" spans="2:13" ht="24" x14ac:dyDescent="0.4">
      <c r="B4" s="3" t="s">
        <v>208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209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210</v>
      </c>
    </row>
    <row r="20" spans="2:2" ht="15.75" x14ac:dyDescent="0.25">
      <c r="B20" s="6" t="s">
        <v>211</v>
      </c>
    </row>
    <row r="21" spans="2:2" ht="15.75" x14ac:dyDescent="0.25">
      <c r="B21" s="6" t="s">
        <v>212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213</v>
      </c>
    </row>
    <row r="36" spans="2:2" ht="15.75" x14ac:dyDescent="0.25">
      <c r="B36" s="6" t="s">
        <v>214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215</v>
      </c>
    </row>
    <row r="42" spans="2:2" ht="15.75" x14ac:dyDescent="0.25">
      <c r="B42" s="6" t="s">
        <v>216</v>
      </c>
    </row>
    <row r="43" spans="2:2" ht="15.75" x14ac:dyDescent="0.25">
      <c r="B43" s="10" t="s">
        <v>23</v>
      </c>
    </row>
    <row r="44" spans="2:2" ht="15.75" x14ac:dyDescent="0.25">
      <c r="B44" s="6" t="s">
        <v>217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218</v>
      </c>
    </row>
    <row r="49" spans="2:2" ht="15.75" x14ac:dyDescent="0.25">
      <c r="B49" s="6" t="s">
        <v>219</v>
      </c>
    </row>
    <row r="50" spans="2:2" ht="15.75" x14ac:dyDescent="0.25">
      <c r="B50" s="6" t="s">
        <v>220</v>
      </c>
    </row>
    <row r="51" spans="2:2" ht="15.75" x14ac:dyDescent="0.25">
      <c r="B51" s="6" t="s">
        <v>221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B66D8B8D-7C34-4784-AB02-D216C7C5E3AF}"/>
    <hyperlink ref="B19" location="'Viajeros entr evol mensu TF'!A1" tooltip="Evolución mensual de viajeros entrentrados en Tenerife según lugar de residencia" display="Evolución mensual de viajeros entrados en Tenerife según lugar de residencia" xr:uid="{191DB543-24FC-44C2-8507-02D77F6B4E19}"/>
    <hyperlink ref="B14" location="'Establecim aloj islas cat y tip'!A1" tooltip="Establecimientos alojativos Canarias e islas" display="Establecimientos alojativos Canarias e islas" xr:uid="{30A42A49-C867-4063-AEC5-6E3FF2DADB2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B13937B-7423-4162-8134-054F8FFBE4A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C8A0C16-DB0C-4E8C-99A7-39D8790B0F85}"/>
    <hyperlink ref="B37" location="'Pernoctaciones lugar reside'!A1" tooltip="Pernoctaciones registradas en establecimientos alojativos de Canarias e islas según tipología y categoría" display="'Pernoctaciones lugar reside'!A1" xr:uid="{101CEE1F-66FE-4681-B7DF-CC0C4F005168}"/>
    <hyperlink ref="B8" location="'Resumen indicadores (aloj)'!A1" tooltip="Resumen indicadores Tenerife" display="'Resumen indicadores (aloj)'!A1" xr:uid="{3899FE39-82BF-4720-B5FF-7608AD28330E}"/>
    <hyperlink ref="B9" location="'Resumen indicadores municipios '!A1" tooltip="Resumen indicadores municipios Tenerife" display="Resumen indicadores municipios Tenerife" xr:uid="{7AD8D950-ACBE-4977-8C67-CA59A3CBBA33}"/>
    <hyperlink ref="B20" location="'Viajeros entr evol mensu TF cat'!A1" tooltip="Evolución mensual de viajeros entrentrados en Tenerife según lugar de residencia" display="'Viajeros entr evol mensu TF cat'!A1" xr:uid="{B9600009-1AAC-4509-86C3-1A5D10E058B6}"/>
    <hyperlink ref="B21" location="'Viajeros entr evol anual TF cat'!A1" tooltip="Evolución mensual de viajeros entrentrados en Tenerife según lugar de residencia" display="'Viajeros entr evol anual TF cat'!A1" xr:uid="{6014C3C6-2C07-4793-87FC-411F123114CE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FFE5111-6B98-4B4A-A872-FC5311529AA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00C17F9-77A0-4568-8A1C-AF152F0D99D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FAD573A-C994-4060-8642-DF9F5AC2AFC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A050482-4109-4EFF-8436-B02F36B843F2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AE46578-BC31-4F1F-A154-239B134DEE5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8CA56049-9E1E-45E2-A2A9-1F52F7E7891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2E90044-800D-4B07-A048-33887A8756B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304DF91-C0A2-456F-A663-D07C0E7C265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B221974-1C63-4A65-804C-6FAF746A75C5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18B0557-A1F0-4EEF-9B51-9CFE4910347A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B8C8231-C6F5-417F-BF2E-978E90B2B643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6FAEBF5-F875-4863-BC3F-C446F8FA9F03}"/>
    <hyperlink ref="B35" location="'Pernoctaciones evol mensu TF'!A1" tooltip="Evolución mensual de pernoctaciones en Tenerife según lugar de residencia" display="'Pernoctaciones evol mensu TF'!A1" xr:uid="{F1CD9B30-558F-4412-A7C5-FC109BFE1785}"/>
    <hyperlink ref="B36" location="'Pernocta evol mensu TF cat'!A1" tooltip="Evolución mensual de pernoctaciones en Tenerife según lugar de residencia" display="'Pernocta evol mensu TF cat'!A1" xr:uid="{4BE7D9C2-2EC8-466F-BA1C-E90D74F9A0CD}"/>
    <hyperlink ref="B38" location="'Pernoctaciones lugar residen ac'!A1" tooltip="Pernoctaciones registradas en establecimientos alojativos de Canarias e islas según tipología y categoría" display="'Pernoctaciones lugar residen ac'!A1" xr:uid="{90B30D93-219E-41EB-85E4-19C030ED7730}"/>
    <hyperlink ref="B39" location="'Pernoctaciones lugar reside año'!A1" tooltip="Pernoctaciones registradas en establecimientos alojativos de Canarias e islas según tipología y categoría" display="'Pernoctaciones lugar reside año'!A1" xr:uid="{D0E1697D-EE7C-4669-87AE-B8C8EFC9C36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82E57AF-BB36-4427-9713-7C06F095F80B}"/>
    <hyperlink ref="B41" location="'EM evol menusual lugar resd'!A1" tooltip="Evolución mensual de estancia media en Tenerife según lugar de residencia" display="'EM evol menusual lugar resd'!A1" xr:uid="{9F6AB5E4-EDB6-4003-891C-770842FAFC5D}"/>
    <hyperlink ref="B42" location="'EM evol mensu TF cat '!A1" tooltip="Evolución mensual de estancia media en Tenerife según lugar de residencia" display="'EM evol mensu TF cat '!A1" xr:uid="{D0FE9944-59BD-4BF4-94C4-21E6CE78D856}"/>
    <hyperlink ref="B44" location="'tasa de ocupación evol mens'!A1" tooltip="Evolución mensual de estancia media en Tenerife según lugar de residencia" display="'tasa de ocupación evol mens'!A1" xr:uid="{23832316-80BF-4C7E-8B3C-A2D1CA418B4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D3FBFB0-6693-411E-BF57-14DAAED3977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72165B2-3D3C-426F-ABCF-C51709AF8C1B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623F508-DDCF-464B-B0BE-B20F6B72902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F2C279F-F783-4EE7-9342-C4D91111F47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2DEA584D-1CDB-49ED-B37B-3DEC2179393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A5D79-6F69-4EF2-B42E-4EAEFCC17A32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248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66</v>
      </c>
    </row>
    <row r="6" spans="1:15" ht="22.5" thickTop="1" thickBot="1" x14ac:dyDescent="0.3">
      <c r="B6" s="108" t="s">
        <v>30</v>
      </c>
      <c r="C6" s="289" t="s">
        <v>131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ht="22.5" thickTop="1" thickBot="1" x14ac:dyDescent="0.3">
      <c r="B7" s="109"/>
      <c r="C7" s="291">
        <f>E7-1</f>
        <v>2020</v>
      </c>
      <c r="D7" s="292"/>
      <c r="E7" s="293">
        <f t="shared" ref="E7" si="0">G7-1</f>
        <v>2021</v>
      </c>
      <c r="F7" s="292"/>
      <c r="G7" s="293">
        <f t="shared" ref="G7" si="1">I7-1</f>
        <v>2022</v>
      </c>
      <c r="H7" s="292"/>
      <c r="I7" s="293">
        <f t="shared" ref="I7" si="2">K7-1</f>
        <v>2023</v>
      </c>
      <c r="J7" s="292"/>
      <c r="K7" s="293">
        <f>M7-1</f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CONCATENATE("var ",RIGHT(C7,2),"/",RIGHT(C7-1,2))</f>
        <v>var 20/19</v>
      </c>
      <c r="E8" s="115" t="s">
        <v>68</v>
      </c>
      <c r="F8" s="114" t="str">
        <f>CONCATENATE("var ",RIGHT(E7,2),"/",RIGHT(E7-1,2))</f>
        <v>var 21/20</v>
      </c>
      <c r="G8" s="115" t="s">
        <v>68</v>
      </c>
      <c r="H8" s="114" t="str">
        <f>CONCATENATE("var ",RIGHT(G7,2),"/",RIGHT(G7-1,2))</f>
        <v>var 22/21</v>
      </c>
      <c r="I8" s="115" t="s">
        <v>68</v>
      </c>
      <c r="J8" s="114" t="str">
        <f>CONCATENATE("var ",RIGHT(I7,2),"/",RIGHT(I7-1,2))</f>
        <v>var 23/22</v>
      </c>
      <c r="K8" s="115" t="s">
        <v>68</v>
      </c>
      <c r="L8" s="114" t="str">
        <f>CONCATENATE("var ",RIGHT(K7,2),"/",RIGHT(K7-1,2))</f>
        <v>var 24/23</v>
      </c>
      <c r="M8" s="115" t="s">
        <v>68</v>
      </c>
      <c r="N8" s="114" t="str">
        <f>CONCATENATE("var ",RIGHT(M7,2),"/",RIGHT(M7-1,2))</f>
        <v>var 25/24</v>
      </c>
    </row>
    <row r="9" spans="1:15" x14ac:dyDescent="0.25">
      <c r="A9" s="1" t="s">
        <v>69</v>
      </c>
      <c r="B9" s="116" t="s">
        <v>70</v>
      </c>
      <c r="C9" s="117">
        <v>138100</v>
      </c>
      <c r="D9" s="118">
        <v>5.0773433160613779E-2</v>
      </c>
      <c r="E9" s="117">
        <v>15182</v>
      </c>
      <c r="F9" s="118">
        <f t="shared" ref="F9:L21" si="3">IFERROR(E9/C9-1,"-")</f>
        <v>-0.89006517016654596</v>
      </c>
      <c r="G9" s="117">
        <v>99949</v>
      </c>
      <c r="H9" s="118">
        <f t="shared" si="3"/>
        <v>5.5833882228955343</v>
      </c>
      <c r="I9" s="117">
        <v>139602</v>
      </c>
      <c r="J9" s="118">
        <f t="shared" si="3"/>
        <v>0.39673233349007986</v>
      </c>
      <c r="K9" s="117">
        <v>150925</v>
      </c>
      <c r="L9" s="118">
        <f t="shared" si="3"/>
        <v>8.1109153163994696E-2</v>
      </c>
      <c r="M9" s="117">
        <v>146051</v>
      </c>
      <c r="N9" s="118">
        <f t="shared" ref="N9" si="4">IFERROR(M9/K9-1,"-")</f>
        <v>-3.2294185853900981E-2</v>
      </c>
    </row>
    <row r="10" spans="1:15" x14ac:dyDescent="0.25">
      <c r="A10" s="1" t="s">
        <v>71</v>
      </c>
      <c r="B10" s="116" t="s">
        <v>72</v>
      </c>
      <c r="C10" s="117">
        <v>148350</v>
      </c>
      <c r="D10" s="118">
        <v>0.14272729373521997</v>
      </c>
      <c r="E10" s="117">
        <v>19347</v>
      </c>
      <c r="F10" s="118">
        <f t="shared" si="3"/>
        <v>-0.86958543983822045</v>
      </c>
      <c r="G10" s="117">
        <v>130897</v>
      </c>
      <c r="H10" s="118">
        <f t="shared" si="3"/>
        <v>5.7657517961441052</v>
      </c>
      <c r="I10" s="117">
        <v>147030</v>
      </c>
      <c r="J10" s="118">
        <f t="shared" si="3"/>
        <v>0.12324957791240432</v>
      </c>
      <c r="K10" s="117">
        <v>154587</v>
      </c>
      <c r="L10" s="118">
        <f t="shared" si="3"/>
        <v>5.1397673944093114E-2</v>
      </c>
      <c r="M10" s="117"/>
      <c r="N10" s="118"/>
    </row>
    <row r="11" spans="1:15" x14ac:dyDescent="0.25">
      <c r="A11" s="1" t="s">
        <v>73</v>
      </c>
      <c r="B11" s="116" t="s">
        <v>74</v>
      </c>
      <c r="C11" s="117">
        <v>57720</v>
      </c>
      <c r="D11" s="118">
        <v>-0.62770657705480559</v>
      </c>
      <c r="E11" s="117">
        <v>24976</v>
      </c>
      <c r="F11" s="118">
        <f t="shared" si="3"/>
        <v>-0.5672903672903673</v>
      </c>
      <c r="G11" s="117">
        <v>140303</v>
      </c>
      <c r="H11" s="118">
        <f t="shared" si="3"/>
        <v>4.6175128122998075</v>
      </c>
      <c r="I11" s="117">
        <v>154113</v>
      </c>
      <c r="J11" s="118">
        <f t="shared" si="3"/>
        <v>9.8429826874692594E-2</v>
      </c>
      <c r="K11" s="117">
        <v>175927</v>
      </c>
      <c r="L11" s="118">
        <f t="shared" si="3"/>
        <v>0.14154548934872468</v>
      </c>
      <c r="M11" s="117"/>
      <c r="N11" s="118"/>
    </row>
    <row r="12" spans="1:15" x14ac:dyDescent="0.25">
      <c r="A12" s="1" t="s">
        <v>75</v>
      </c>
      <c r="B12" s="116" t="s">
        <v>76</v>
      </c>
      <c r="C12" s="117">
        <v>0</v>
      </c>
      <c r="D12" s="118">
        <v>-1</v>
      </c>
      <c r="E12" s="117">
        <v>32795</v>
      </c>
      <c r="F12" s="118" t="str">
        <f t="shared" si="3"/>
        <v>-</v>
      </c>
      <c r="G12" s="117">
        <v>166226</v>
      </c>
      <c r="H12" s="118">
        <f t="shared" si="3"/>
        <v>4.0686385119682882</v>
      </c>
      <c r="I12" s="117">
        <v>167625</v>
      </c>
      <c r="J12" s="118">
        <f t="shared" si="3"/>
        <v>8.4162525717998982E-3</v>
      </c>
      <c r="K12" s="117">
        <v>158852</v>
      </c>
      <c r="L12" s="118">
        <f t="shared" si="3"/>
        <v>-5.2337061894108916E-2</v>
      </c>
      <c r="M12" s="117"/>
      <c r="N12" s="118"/>
    </row>
    <row r="13" spans="1:15" x14ac:dyDescent="0.25">
      <c r="A13" s="1" t="s">
        <v>77</v>
      </c>
      <c r="B13" s="116" t="s">
        <v>78</v>
      </c>
      <c r="C13" s="117">
        <v>0</v>
      </c>
      <c r="D13" s="118">
        <v>-1</v>
      </c>
      <c r="E13" s="117">
        <v>42014</v>
      </c>
      <c r="F13" s="118" t="str">
        <f t="shared" si="3"/>
        <v>-</v>
      </c>
      <c r="G13" s="117">
        <v>145846</v>
      </c>
      <c r="H13" s="118">
        <f t="shared" si="3"/>
        <v>2.4713666872947111</v>
      </c>
      <c r="I13" s="117">
        <v>150325</v>
      </c>
      <c r="J13" s="118">
        <f t="shared" si="3"/>
        <v>3.0710475432990991E-2</v>
      </c>
      <c r="K13" s="117">
        <v>161561</v>
      </c>
      <c r="L13" s="118">
        <f t="shared" si="3"/>
        <v>7.4744719773823354E-2</v>
      </c>
      <c r="M13" s="117"/>
      <c r="N13" s="118"/>
    </row>
    <row r="14" spans="1:15" x14ac:dyDescent="0.25">
      <c r="A14" s="1" t="s">
        <v>79</v>
      </c>
      <c r="B14" s="116" t="s">
        <v>80</v>
      </c>
      <c r="C14" s="117">
        <v>0</v>
      </c>
      <c r="D14" s="118">
        <v>-1</v>
      </c>
      <c r="E14" s="117">
        <v>53539</v>
      </c>
      <c r="F14" s="118" t="str">
        <f t="shared" si="3"/>
        <v>-</v>
      </c>
      <c r="G14" s="117">
        <v>144989</v>
      </c>
      <c r="H14" s="118">
        <f t="shared" si="3"/>
        <v>1.7081006369188816</v>
      </c>
      <c r="I14" s="117">
        <v>157350</v>
      </c>
      <c r="J14" s="118">
        <f t="shared" si="3"/>
        <v>8.5254743463297311E-2</v>
      </c>
      <c r="K14" s="117">
        <v>157065</v>
      </c>
      <c r="L14" s="118">
        <f t="shared" si="3"/>
        <v>-1.8112488083888989E-3</v>
      </c>
      <c r="M14" s="117"/>
      <c r="N14" s="118"/>
    </row>
    <row r="15" spans="1:15" x14ac:dyDescent="0.25">
      <c r="A15" s="1" t="s">
        <v>81</v>
      </c>
      <c r="B15" s="116" t="s">
        <v>82</v>
      </c>
      <c r="C15" s="117">
        <v>0</v>
      </c>
      <c r="D15" s="118">
        <v>-1</v>
      </c>
      <c r="E15" s="117">
        <v>94144</v>
      </c>
      <c r="F15" s="118" t="str">
        <f t="shared" si="3"/>
        <v>-</v>
      </c>
      <c r="G15" s="117">
        <v>164843</v>
      </c>
      <c r="H15" s="118">
        <f t="shared" si="3"/>
        <v>0.75096660435078189</v>
      </c>
      <c r="I15" s="117">
        <v>163971</v>
      </c>
      <c r="J15" s="118">
        <f t="shared" si="3"/>
        <v>-5.2898818876142562E-3</v>
      </c>
      <c r="K15" s="117">
        <v>166795</v>
      </c>
      <c r="L15" s="118">
        <f t="shared" si="3"/>
        <v>1.7222557647388781E-2</v>
      </c>
      <c r="M15" s="117"/>
      <c r="N15" s="118"/>
    </row>
    <row r="16" spans="1:15" x14ac:dyDescent="0.25">
      <c r="A16" s="1" t="s">
        <v>83</v>
      </c>
      <c r="B16" s="116" t="s">
        <v>84</v>
      </c>
      <c r="C16" s="117">
        <v>52795</v>
      </c>
      <c r="D16" s="118">
        <v>-0.67966920285898036</v>
      </c>
      <c r="E16" s="117">
        <v>118184</v>
      </c>
      <c r="F16" s="118">
        <f t="shared" si="3"/>
        <v>1.2385453167913627</v>
      </c>
      <c r="G16" s="117">
        <v>164674</v>
      </c>
      <c r="H16" s="118">
        <f t="shared" si="3"/>
        <v>0.39336966086779945</v>
      </c>
      <c r="I16" s="117">
        <v>166974</v>
      </c>
      <c r="J16" s="118">
        <f t="shared" si="3"/>
        <v>1.3966989324362133E-2</v>
      </c>
      <c r="K16" s="117">
        <v>175399</v>
      </c>
      <c r="L16" s="118">
        <f t="shared" si="3"/>
        <v>5.0456957370608624E-2</v>
      </c>
      <c r="M16" s="117"/>
      <c r="N16" s="118"/>
    </row>
    <row r="17" spans="1:15" x14ac:dyDescent="0.25">
      <c r="A17" s="1" t="s">
        <v>85</v>
      </c>
      <c r="B17" s="116" t="s">
        <v>86</v>
      </c>
      <c r="C17" s="117">
        <v>37281</v>
      </c>
      <c r="D17" s="118">
        <v>-0.72741032127868044</v>
      </c>
      <c r="E17" s="117">
        <v>105384</v>
      </c>
      <c r="F17" s="118">
        <f t="shared" si="3"/>
        <v>1.8267482095437355</v>
      </c>
      <c r="G17" s="117">
        <v>140395</v>
      </c>
      <c r="H17" s="118">
        <f t="shared" si="3"/>
        <v>0.33222310787216269</v>
      </c>
      <c r="I17" s="117">
        <v>153067</v>
      </c>
      <c r="J17" s="118">
        <f t="shared" si="3"/>
        <v>9.0259624630506741E-2</v>
      </c>
      <c r="K17" s="117">
        <v>148572</v>
      </c>
      <c r="L17" s="118">
        <f t="shared" si="3"/>
        <v>-2.936622524776733E-2</v>
      </c>
      <c r="M17" s="117"/>
      <c r="N17" s="118"/>
    </row>
    <row r="18" spans="1:15" x14ac:dyDescent="0.25">
      <c r="A18" s="1" t="s">
        <v>87</v>
      </c>
      <c r="B18" s="116" t="s">
        <v>88</v>
      </c>
      <c r="C18" s="117">
        <v>29818</v>
      </c>
      <c r="D18" s="118">
        <v>-0.81206590109793142</v>
      </c>
      <c r="E18" s="117">
        <v>139108</v>
      </c>
      <c r="F18" s="118">
        <f t="shared" si="3"/>
        <v>3.6652357636327046</v>
      </c>
      <c r="G18" s="117">
        <v>159273</v>
      </c>
      <c r="H18" s="118">
        <f t="shared" si="3"/>
        <v>0.14495931218909042</v>
      </c>
      <c r="I18" s="117">
        <v>172251</v>
      </c>
      <c r="J18" s="118">
        <f t="shared" si="3"/>
        <v>8.1482737187093868E-2</v>
      </c>
      <c r="K18" s="117">
        <v>172855</v>
      </c>
      <c r="L18" s="118">
        <f t="shared" si="3"/>
        <v>3.5065108475422768E-3</v>
      </c>
      <c r="M18" s="117"/>
      <c r="N18" s="118"/>
    </row>
    <row r="19" spans="1:15" x14ac:dyDescent="0.25">
      <c r="A19" s="1" t="s">
        <v>89</v>
      </c>
      <c r="B19" s="116" t="s">
        <v>90</v>
      </c>
      <c r="C19" s="117">
        <v>22307</v>
      </c>
      <c r="D19" s="118">
        <v>-0.83601170347281439</v>
      </c>
      <c r="E19" s="117">
        <v>122250</v>
      </c>
      <c r="F19" s="118">
        <f t="shared" si="3"/>
        <v>4.4803424933877256</v>
      </c>
      <c r="G19" s="117">
        <v>145679</v>
      </c>
      <c r="H19" s="118">
        <f t="shared" si="3"/>
        <v>0.19164826175869121</v>
      </c>
      <c r="I19" s="117">
        <v>154254</v>
      </c>
      <c r="J19" s="118">
        <f t="shared" si="3"/>
        <v>5.8862293123923104E-2</v>
      </c>
      <c r="K19" s="117">
        <v>156906</v>
      </c>
      <c r="L19" s="118">
        <f t="shared" si="3"/>
        <v>1.7192422886926684E-2</v>
      </c>
      <c r="M19" s="117"/>
      <c r="N19" s="118"/>
    </row>
    <row r="20" spans="1:15" x14ac:dyDescent="0.25">
      <c r="A20" s="1" t="s">
        <v>91</v>
      </c>
      <c r="B20" s="116" t="s">
        <v>92</v>
      </c>
      <c r="C20" s="117">
        <v>27724</v>
      </c>
      <c r="D20" s="118">
        <v>-0.80364743794043703</v>
      </c>
      <c r="E20" s="117">
        <v>114122</v>
      </c>
      <c r="F20" s="118">
        <f t="shared" si="3"/>
        <v>3.1163612754292309</v>
      </c>
      <c r="G20" s="117">
        <v>153975</v>
      </c>
      <c r="H20" s="118">
        <f t="shared" si="3"/>
        <v>0.34921399905364425</v>
      </c>
      <c r="I20" s="117">
        <v>161770</v>
      </c>
      <c r="J20" s="118">
        <f t="shared" si="3"/>
        <v>5.0625101477512535E-2</v>
      </c>
      <c r="K20" s="117">
        <v>159454</v>
      </c>
      <c r="L20" s="118">
        <f t="shared" si="3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3"/>
        <v>0.5993787974229714</v>
      </c>
      <c r="G21" s="120">
        <v>1757049</v>
      </c>
      <c r="H21" s="121">
        <f t="shared" si="3"/>
        <v>0.99427838532651558</v>
      </c>
      <c r="I21" s="120">
        <v>1888332</v>
      </c>
      <c r="J21" s="121">
        <f t="shared" si="3"/>
        <v>7.4717893467968199E-2</v>
      </c>
      <c r="K21" s="120">
        <v>1938898</v>
      </c>
      <c r="L21" s="121">
        <f t="shared" si="3"/>
        <v>2.677813011694985E-2</v>
      </c>
      <c r="M21" s="120">
        <v>146051</v>
      </c>
      <c r="N21" s="121">
        <v>-3.2294185853900981E-2</v>
      </c>
    </row>
    <row r="22" spans="1:15" ht="6" customHeight="1" x14ac:dyDescent="0.25"/>
    <row r="23" spans="1:15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4" t="s">
        <v>249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94</v>
      </c>
    </row>
    <row r="28" spans="1:15" ht="22.5" thickTop="1" thickBot="1" x14ac:dyDescent="0.3">
      <c r="B28" s="123" t="s">
        <v>95</v>
      </c>
      <c r="C28" s="289" t="s">
        <v>136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15" ht="22.5" thickTop="1" thickBot="1" x14ac:dyDescent="0.3">
      <c r="B29" s="109"/>
      <c r="C29" s="291">
        <f>$C$7</f>
        <v>2020</v>
      </c>
      <c r="D29" s="292"/>
      <c r="E29" s="293">
        <f>$C$7</f>
        <v>2020</v>
      </c>
      <c r="F29" s="292"/>
      <c r="G29" s="293">
        <v>2022</v>
      </c>
      <c r="H29" s="292"/>
      <c r="I29" s="293">
        <v>2023</v>
      </c>
      <c r="J29" s="292"/>
      <c r="K29" s="293">
        <v>2024</v>
      </c>
      <c r="L29" s="292"/>
      <c r="M29" s="293">
        <v>2025</v>
      </c>
      <c r="N29" s="294"/>
    </row>
    <row r="30" spans="1:15" ht="16.5" thickTop="1" thickBot="1" x14ac:dyDescent="0.3">
      <c r="B30" s="85"/>
      <c r="C30" s="113" t="s">
        <v>68</v>
      </c>
      <c r="D30" s="114" t="str">
        <f>CONCATENATE("var ",RIGHT(C29,2),"/",RIGHT(C29-1,2))</f>
        <v>var 20/19</v>
      </c>
      <c r="E30" s="115" t="s">
        <v>68</v>
      </c>
      <c r="F30" s="114" t="str">
        <f>CONCATENATE("var ",RIGHT(E29,2),"/",RIGHT(E29-1,2))</f>
        <v>var 20/19</v>
      </c>
      <c r="G30" s="115" t="s">
        <v>68</v>
      </c>
      <c r="H30" s="114" t="str">
        <f>CONCATENATE("var ",RIGHT(G29,2),"/",RIGHT(G29-1,2))</f>
        <v>var 22/21</v>
      </c>
      <c r="I30" s="115" t="s">
        <v>68</v>
      </c>
      <c r="J30" s="114" t="str">
        <f>CONCATENATE("var ",RIGHT(I29,2),"/",RIGHT(I29-1,2))</f>
        <v>var 23/22</v>
      </c>
      <c r="K30" s="115" t="s">
        <v>68</v>
      </c>
      <c r="L30" s="114" t="str">
        <f>CONCATENATE("var ",RIGHT(K29,2),"/",RIGHT(K29-1,2))</f>
        <v>var 24/23</v>
      </c>
      <c r="M30" s="115" t="s">
        <v>68</v>
      </c>
      <c r="N30" s="114" t="str">
        <f>CONCATENATE("var ",RIGHT(M29,2),"/",RIGHT(M29-1,2))</f>
        <v>var 25/24</v>
      </c>
    </row>
    <row r="31" spans="1:15" x14ac:dyDescent="0.25">
      <c r="B31" s="116" t="s">
        <v>70</v>
      </c>
      <c r="C31" s="117">
        <v>111379</v>
      </c>
      <c r="D31" s="118">
        <v>7.3408376862435176E-2</v>
      </c>
      <c r="E31" s="117">
        <v>111379</v>
      </c>
      <c r="F31" s="118">
        <f t="shared" ref="F31:L43" si="5">IFERROR(E31/C31-1,"-")</f>
        <v>0</v>
      </c>
      <c r="G31" s="117">
        <v>86205</v>
      </c>
      <c r="H31" s="118">
        <f t="shared" si="5"/>
        <v>-0.22602106321658477</v>
      </c>
      <c r="I31" s="117">
        <v>115960</v>
      </c>
      <c r="J31" s="118">
        <f t="shared" si="5"/>
        <v>0.34516559364306021</v>
      </c>
      <c r="K31" s="117">
        <v>122914</v>
      </c>
      <c r="L31" s="118">
        <f t="shared" si="5"/>
        <v>5.9968954812004149E-2</v>
      </c>
      <c r="M31" s="117">
        <v>120846</v>
      </c>
      <c r="N31" s="118">
        <f t="shared" ref="N31" si="6">IFERROR(M31/K31-1,"-")</f>
        <v>-1.6824771791659199E-2</v>
      </c>
    </row>
    <row r="32" spans="1:15" x14ac:dyDescent="0.25">
      <c r="B32" s="116" t="s">
        <v>72</v>
      </c>
      <c r="C32" s="117">
        <v>120647</v>
      </c>
      <c r="D32" s="118">
        <v>0.18735360692845182</v>
      </c>
      <c r="E32" s="117">
        <v>120647</v>
      </c>
      <c r="F32" s="118">
        <f t="shared" si="5"/>
        <v>0</v>
      </c>
      <c r="G32" s="117">
        <v>113659</v>
      </c>
      <c r="H32" s="118">
        <f t="shared" si="5"/>
        <v>-5.7921042379835419E-2</v>
      </c>
      <c r="I32" s="117">
        <v>120680</v>
      </c>
      <c r="J32" s="118">
        <f t="shared" si="5"/>
        <v>6.1772494919012155E-2</v>
      </c>
      <c r="K32" s="117">
        <v>124180</v>
      </c>
      <c r="L32" s="118">
        <f t="shared" si="5"/>
        <v>2.9002320185614883E-2</v>
      </c>
      <c r="M32" s="117"/>
      <c r="N32" s="118"/>
    </row>
    <row r="33" spans="2:15" x14ac:dyDescent="0.25">
      <c r="B33" s="116" t="s">
        <v>74</v>
      </c>
      <c r="C33" s="117">
        <v>47798</v>
      </c>
      <c r="D33" s="118">
        <v>-0.60228322280560154</v>
      </c>
      <c r="E33" s="117">
        <v>47798</v>
      </c>
      <c r="F33" s="118">
        <f t="shared" si="5"/>
        <v>0</v>
      </c>
      <c r="G33" s="117">
        <v>123375</v>
      </c>
      <c r="H33" s="118">
        <f t="shared" si="5"/>
        <v>1.5811749445583496</v>
      </c>
      <c r="I33" s="117">
        <v>124592</v>
      </c>
      <c r="J33" s="118">
        <f t="shared" si="5"/>
        <v>9.864235055724313E-3</v>
      </c>
      <c r="K33" s="117">
        <v>142017</v>
      </c>
      <c r="L33" s="118">
        <f t="shared" si="5"/>
        <v>0.13985649158854496</v>
      </c>
      <c r="M33" s="117"/>
      <c r="N33" s="118"/>
    </row>
    <row r="34" spans="2:15" x14ac:dyDescent="0.25">
      <c r="B34" s="116" t="s">
        <v>76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141494</v>
      </c>
      <c r="H34" s="118" t="str">
        <f t="shared" si="5"/>
        <v>-</v>
      </c>
      <c r="I34" s="117">
        <v>137810</v>
      </c>
      <c r="J34" s="118">
        <f t="shared" si="5"/>
        <v>-2.6036439707690762E-2</v>
      </c>
      <c r="K34" s="117">
        <v>130927</v>
      </c>
      <c r="L34" s="118">
        <f t="shared" si="5"/>
        <v>-4.9945577244031591E-2</v>
      </c>
      <c r="M34" s="117"/>
      <c r="N34" s="118"/>
    </row>
    <row r="35" spans="2:15" x14ac:dyDescent="0.25">
      <c r="B35" s="116" t="s">
        <v>78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125144</v>
      </c>
      <c r="H35" s="118" t="str">
        <f t="shared" si="5"/>
        <v>-</v>
      </c>
      <c r="I35" s="117">
        <v>124155</v>
      </c>
      <c r="J35" s="118">
        <f t="shared" si="5"/>
        <v>-7.902895863964754E-3</v>
      </c>
      <c r="K35" s="117">
        <v>132737</v>
      </c>
      <c r="L35" s="118">
        <f t="shared" si="5"/>
        <v>6.9123273327695189E-2</v>
      </c>
      <c r="M35" s="117"/>
      <c r="N35" s="118"/>
    </row>
    <row r="36" spans="2:15" x14ac:dyDescent="0.25">
      <c r="B36" s="116" t="s">
        <v>80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123799</v>
      </c>
      <c r="H36" s="118" t="str">
        <f t="shared" si="5"/>
        <v>-</v>
      </c>
      <c r="I36" s="117">
        <v>127951</v>
      </c>
      <c r="J36" s="118">
        <f t="shared" si="5"/>
        <v>3.3538235365390578E-2</v>
      </c>
      <c r="K36" s="117">
        <v>129241</v>
      </c>
      <c r="L36" s="118">
        <f t="shared" si="5"/>
        <v>1.0081984509695108E-2</v>
      </c>
      <c r="M36" s="117"/>
      <c r="N36" s="118"/>
    </row>
    <row r="37" spans="2:15" x14ac:dyDescent="0.25">
      <c r="B37" s="116" t="s">
        <v>82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138653</v>
      </c>
      <c r="H37" s="118" t="str">
        <f t="shared" si="5"/>
        <v>-</v>
      </c>
      <c r="I37" s="117">
        <v>133653</v>
      </c>
      <c r="J37" s="118">
        <f t="shared" si="5"/>
        <v>-3.6061246420921345E-2</v>
      </c>
      <c r="K37" s="117">
        <v>133668</v>
      </c>
      <c r="L37" s="118">
        <f t="shared" si="5"/>
        <v>1.1223092635415099E-4</v>
      </c>
      <c r="M37" s="117"/>
      <c r="N37" s="118"/>
    </row>
    <row r="38" spans="2:15" x14ac:dyDescent="0.25">
      <c r="B38" s="116" t="s">
        <v>84</v>
      </c>
      <c r="C38" s="117">
        <v>43908</v>
      </c>
      <c r="D38" s="118">
        <v>-0.65533157498116057</v>
      </c>
      <c r="E38" s="117">
        <v>43908</v>
      </c>
      <c r="F38" s="118">
        <f t="shared" si="5"/>
        <v>0</v>
      </c>
      <c r="G38" s="117">
        <v>138022</v>
      </c>
      <c r="H38" s="118">
        <f t="shared" si="5"/>
        <v>2.1434362758495036</v>
      </c>
      <c r="I38" s="117">
        <v>134916</v>
      </c>
      <c r="J38" s="118">
        <f t="shared" si="5"/>
        <v>-2.2503658836997009E-2</v>
      </c>
      <c r="K38" s="117">
        <v>143446</v>
      </c>
      <c r="L38" s="118">
        <f t="shared" si="5"/>
        <v>6.3224524889560874E-2</v>
      </c>
      <c r="M38" s="117"/>
      <c r="N38" s="118"/>
    </row>
    <row r="39" spans="2:15" x14ac:dyDescent="0.25">
      <c r="B39" s="116" t="s">
        <v>86</v>
      </c>
      <c r="C39" s="117">
        <v>29045</v>
      </c>
      <c r="D39" s="118">
        <v>-0.73187910789454258</v>
      </c>
      <c r="E39" s="117">
        <v>29045</v>
      </c>
      <c r="F39" s="118">
        <f t="shared" si="5"/>
        <v>0</v>
      </c>
      <c r="G39" s="117">
        <v>116996</v>
      </c>
      <c r="H39" s="118">
        <f t="shared" si="5"/>
        <v>3.0280943363745916</v>
      </c>
      <c r="I39" s="117">
        <v>125237</v>
      </c>
      <c r="J39" s="118">
        <f t="shared" si="5"/>
        <v>7.0438305583096827E-2</v>
      </c>
      <c r="K39" s="117">
        <v>121062</v>
      </c>
      <c r="L39" s="118">
        <f t="shared" si="5"/>
        <v>-3.3336793439638468E-2</v>
      </c>
      <c r="M39" s="117"/>
      <c r="N39" s="118"/>
    </row>
    <row r="40" spans="2:15" x14ac:dyDescent="0.25">
      <c r="B40" s="116" t="s">
        <v>88</v>
      </c>
      <c r="C40" s="117">
        <v>23037</v>
      </c>
      <c r="D40" s="118">
        <v>-0.81865913080441133</v>
      </c>
      <c r="E40" s="117">
        <v>23037</v>
      </c>
      <c r="F40" s="118">
        <f t="shared" si="5"/>
        <v>0</v>
      </c>
      <c r="G40" s="117">
        <v>135198</v>
      </c>
      <c r="H40" s="118">
        <f t="shared" si="5"/>
        <v>4.8687329079307204</v>
      </c>
      <c r="I40" s="117">
        <v>143593</v>
      </c>
      <c r="J40" s="118">
        <f t="shared" si="5"/>
        <v>6.2094113818251806E-2</v>
      </c>
      <c r="K40" s="117">
        <v>140283</v>
      </c>
      <c r="L40" s="118">
        <f t="shared" si="5"/>
        <v>-2.3051262944572493E-2</v>
      </c>
      <c r="M40" s="117"/>
      <c r="N40" s="118"/>
    </row>
    <row r="41" spans="2:15" x14ac:dyDescent="0.25">
      <c r="B41" s="116" t="s">
        <v>90</v>
      </c>
      <c r="C41" s="117">
        <v>16294</v>
      </c>
      <c r="D41" s="118">
        <v>-0.8491603562237322</v>
      </c>
      <c r="E41" s="117">
        <v>16294</v>
      </c>
      <c r="F41" s="118">
        <f t="shared" si="5"/>
        <v>0</v>
      </c>
      <c r="G41" s="117">
        <v>121503</v>
      </c>
      <c r="H41" s="118">
        <f t="shared" si="5"/>
        <v>6.4569166564379525</v>
      </c>
      <c r="I41" s="117">
        <v>124720</v>
      </c>
      <c r="J41" s="118">
        <f t="shared" si="5"/>
        <v>2.6476712509156064E-2</v>
      </c>
      <c r="K41" s="117">
        <v>125623</v>
      </c>
      <c r="L41" s="118">
        <f t="shared" si="5"/>
        <v>7.2402180885182688E-3</v>
      </c>
      <c r="M41" s="117"/>
      <c r="N41" s="118"/>
    </row>
    <row r="42" spans="2:15" x14ac:dyDescent="0.25">
      <c r="B42" s="116" t="s">
        <v>92</v>
      </c>
      <c r="C42" s="117">
        <v>22293</v>
      </c>
      <c r="D42" s="118">
        <v>-0.80228814686710126</v>
      </c>
      <c r="E42" s="117">
        <v>22293</v>
      </c>
      <c r="F42" s="118">
        <f t="shared" si="5"/>
        <v>0</v>
      </c>
      <c r="G42" s="117">
        <v>126581</v>
      </c>
      <c r="H42" s="118">
        <f t="shared" si="5"/>
        <v>4.6780603776970349</v>
      </c>
      <c r="I42" s="117">
        <v>129836</v>
      </c>
      <c r="J42" s="118">
        <f t="shared" si="5"/>
        <v>2.5714759719073221E-2</v>
      </c>
      <c r="K42" s="117">
        <v>127791</v>
      </c>
      <c r="L42" s="118">
        <f t="shared" si="5"/>
        <v>-1.5750639267999578E-2</v>
      </c>
      <c r="M42" s="117"/>
      <c r="N42" s="118"/>
    </row>
    <row r="43" spans="2:15" ht="15.75" x14ac:dyDescent="0.25">
      <c r="B43" s="119" t="s">
        <v>30</v>
      </c>
      <c r="C43" s="120">
        <v>441622</v>
      </c>
      <c r="D43" s="121">
        <v>-0.6779659781004439</v>
      </c>
      <c r="E43" s="120">
        <v>441622</v>
      </c>
      <c r="F43" s="121">
        <f t="shared" si="5"/>
        <v>0</v>
      </c>
      <c r="G43" s="120">
        <v>1490629</v>
      </c>
      <c r="H43" s="121">
        <f t="shared" si="5"/>
        <v>2.3753504127964638</v>
      </c>
      <c r="I43" s="120">
        <v>1543103</v>
      </c>
      <c r="J43" s="121">
        <f t="shared" si="5"/>
        <v>3.5202588974184712E-2</v>
      </c>
      <c r="K43" s="120">
        <v>1573889</v>
      </c>
      <c r="L43" s="121">
        <f t="shared" si="5"/>
        <v>1.9950709706351377E-2</v>
      </c>
      <c r="M43" s="120">
        <v>120846</v>
      </c>
      <c r="N43" s="121">
        <v>-1.6824771791659199E-2</v>
      </c>
    </row>
    <row r="44" spans="2:15" ht="6" customHeight="1" x14ac:dyDescent="0.25"/>
    <row r="45" spans="2:15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4" t="s">
        <v>250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98</v>
      </c>
    </row>
    <row r="50" spans="1:15" ht="22.5" thickTop="1" thickBot="1" x14ac:dyDescent="0.3">
      <c r="B50" s="109"/>
      <c r="C50" s="289" t="s">
        <v>60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1:15" ht="22.5" thickTop="1" thickBot="1" x14ac:dyDescent="0.3">
      <c r="B51" s="109"/>
      <c r="C51" s="291">
        <f>$C$7</f>
        <v>2020</v>
      </c>
      <c r="D51" s="292"/>
      <c r="E51" s="293">
        <f>$C$7</f>
        <v>2020</v>
      </c>
      <c r="F51" s="292"/>
      <c r="G51" s="293">
        <v>2022</v>
      </c>
      <c r="H51" s="292"/>
      <c r="I51" s="293">
        <v>2023</v>
      </c>
      <c r="J51" s="292"/>
      <c r="K51" s="293">
        <v>2024</v>
      </c>
      <c r="L51" s="292"/>
      <c r="M51" s="293">
        <v>2025</v>
      </c>
      <c r="N51" s="294"/>
    </row>
    <row r="52" spans="1:15" ht="16.5" thickTop="1" thickBot="1" x14ac:dyDescent="0.3">
      <c r="B52" s="85"/>
      <c r="C52" s="113" t="s">
        <v>68</v>
      </c>
      <c r="D52" s="114" t="str">
        <f>CONCATENATE("var ",RIGHT(C51,2),"/",RIGHT(C51-1,2))</f>
        <v>var 20/19</v>
      </c>
      <c r="E52" s="115" t="s">
        <v>68</v>
      </c>
      <c r="F52" s="114" t="str">
        <f>CONCATENATE("var ",RIGHT(E51,2),"/",RIGHT(E51-1,2))</f>
        <v>var 20/19</v>
      </c>
      <c r="G52" s="115" t="s">
        <v>68</v>
      </c>
      <c r="H52" s="114" t="str">
        <f>CONCATENATE("var ",RIGHT(G51,2),"/",RIGHT(G51-1,2))</f>
        <v>var 22/21</v>
      </c>
      <c r="I52" s="115" t="s">
        <v>68</v>
      </c>
      <c r="J52" s="114" t="str">
        <f>CONCATENATE("var ",RIGHT(I51,2),"/",RIGHT(I51-1,2))</f>
        <v>var 23/22</v>
      </c>
      <c r="K52" s="115" t="s">
        <v>68</v>
      </c>
      <c r="L52" s="114" t="str">
        <f>CONCATENATE("var ",RIGHT(K51,2),"/",RIGHT(K51-1,2))</f>
        <v>var 24/23</v>
      </c>
      <c r="M52" s="115" t="s">
        <v>68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70</v>
      </c>
      <c r="C53" s="117">
        <v>97322</v>
      </c>
      <c r="D53" s="118">
        <v>0.13324561301365878</v>
      </c>
      <c r="E53" s="117">
        <v>97322</v>
      </c>
      <c r="F53" s="118">
        <f t="shared" ref="F53:L65" si="7">IFERROR(E53/C53-1,"-")</f>
        <v>0</v>
      </c>
      <c r="G53" s="117">
        <v>77462</v>
      </c>
      <c r="H53" s="118">
        <f t="shared" si="7"/>
        <v>-0.20406485686689546</v>
      </c>
      <c r="I53" s="117">
        <v>102022</v>
      </c>
      <c r="J53" s="118">
        <f t="shared" si="7"/>
        <v>0.31705868683999894</v>
      </c>
      <c r="K53" s="117">
        <v>111169</v>
      </c>
      <c r="L53" s="118">
        <f t="shared" si="7"/>
        <v>8.9657132775283754E-2</v>
      </c>
      <c r="M53" s="117">
        <v>108553</v>
      </c>
      <c r="N53" s="118">
        <f t="shared" ref="N53" si="8">IFERROR(M53/K53-1,"-")</f>
        <v>-2.3531739963479015E-2</v>
      </c>
    </row>
    <row r="54" spans="1:15" x14ac:dyDescent="0.25">
      <c r="A54" s="1">
        <v>2</v>
      </c>
      <c r="B54" s="116" t="s">
        <v>72</v>
      </c>
      <c r="C54" s="117">
        <v>105589</v>
      </c>
      <c r="D54" s="118">
        <v>0.22800753628582071</v>
      </c>
      <c r="E54" s="117">
        <v>105589</v>
      </c>
      <c r="F54" s="118">
        <f t="shared" si="7"/>
        <v>0</v>
      </c>
      <c r="G54" s="117">
        <v>101190</v>
      </c>
      <c r="H54" s="118">
        <f t="shared" si="7"/>
        <v>-4.1661536713104574E-2</v>
      </c>
      <c r="I54" s="117">
        <v>107203</v>
      </c>
      <c r="J54" s="118">
        <f t="shared" si="7"/>
        <v>5.9422867872319429E-2</v>
      </c>
      <c r="K54" s="117">
        <v>111828</v>
      </c>
      <c r="L54" s="118">
        <f t="shared" si="7"/>
        <v>4.3142449371752711E-2</v>
      </c>
      <c r="M54" s="117"/>
      <c r="N54" s="118"/>
    </row>
    <row r="55" spans="1:15" x14ac:dyDescent="0.25">
      <c r="A55" s="1">
        <v>3</v>
      </c>
      <c r="B55" s="116" t="s">
        <v>74</v>
      </c>
      <c r="C55" s="117">
        <v>41066</v>
      </c>
      <c r="D55" s="118">
        <v>-0.59060094907684335</v>
      </c>
      <c r="E55" s="117">
        <v>41066</v>
      </c>
      <c r="F55" s="118">
        <f t="shared" si="7"/>
        <v>0</v>
      </c>
      <c r="G55" s="117">
        <v>109531</v>
      </c>
      <c r="H55" s="118">
        <f t="shared" si="7"/>
        <v>1.6671942726342959</v>
      </c>
      <c r="I55" s="117">
        <v>110890</v>
      </c>
      <c r="J55" s="118">
        <f t="shared" si="7"/>
        <v>1.2407446293743352E-2</v>
      </c>
      <c r="K55" s="117">
        <v>127256</v>
      </c>
      <c r="L55" s="118">
        <f t="shared" si="7"/>
        <v>0.14758769952204887</v>
      </c>
      <c r="M55" s="117"/>
      <c r="N55" s="118"/>
    </row>
    <row r="56" spans="1:15" x14ac:dyDescent="0.25">
      <c r="A56" s="1">
        <v>4</v>
      </c>
      <c r="B56" s="116" t="s">
        <v>76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126772</v>
      </c>
      <c r="H56" s="118" t="str">
        <f t="shared" si="7"/>
        <v>-</v>
      </c>
      <c r="I56" s="117">
        <v>123429</v>
      </c>
      <c r="J56" s="118">
        <f t="shared" si="7"/>
        <v>-2.6370176379642229E-2</v>
      </c>
      <c r="K56" s="117">
        <v>117947</v>
      </c>
      <c r="L56" s="118">
        <f t="shared" si="7"/>
        <v>-4.4414197635887831E-2</v>
      </c>
      <c r="M56" s="117"/>
      <c r="N56" s="118"/>
    </row>
    <row r="57" spans="1:15" x14ac:dyDescent="0.25">
      <c r="A57" s="1">
        <v>5</v>
      </c>
      <c r="B57" s="116" t="s">
        <v>78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113457</v>
      </c>
      <c r="H57" s="118" t="str">
        <f t="shared" si="7"/>
        <v>-</v>
      </c>
      <c r="I57" s="117">
        <v>111213</v>
      </c>
      <c r="J57" s="118">
        <f t="shared" si="7"/>
        <v>-1.9778418255374297E-2</v>
      </c>
      <c r="K57" s="117">
        <v>119801</v>
      </c>
      <c r="L57" s="118">
        <f t="shared" si="7"/>
        <v>7.7221188170447652E-2</v>
      </c>
      <c r="M57" s="117"/>
      <c r="N57" s="118"/>
    </row>
    <row r="58" spans="1:15" x14ac:dyDescent="0.25">
      <c r="A58" s="1">
        <v>6</v>
      </c>
      <c r="B58" s="116" t="s">
        <v>80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110209</v>
      </c>
      <c r="H58" s="118" t="str">
        <f t="shared" si="7"/>
        <v>-</v>
      </c>
      <c r="I58" s="117">
        <v>114600</v>
      </c>
      <c r="J58" s="118">
        <f t="shared" si="7"/>
        <v>3.984248110408406E-2</v>
      </c>
      <c r="K58" s="117">
        <v>117142</v>
      </c>
      <c r="L58" s="118">
        <f t="shared" si="7"/>
        <v>2.218150087260029E-2</v>
      </c>
      <c r="M58" s="117"/>
      <c r="N58" s="118"/>
    </row>
    <row r="59" spans="1:15" x14ac:dyDescent="0.25">
      <c r="A59" s="1">
        <v>7</v>
      </c>
      <c r="B59" s="116" t="s">
        <v>82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123042</v>
      </c>
      <c r="H59" s="118" t="str">
        <f t="shared" si="7"/>
        <v>-</v>
      </c>
      <c r="I59" s="117">
        <v>118946</v>
      </c>
      <c r="J59" s="118">
        <f t="shared" si="7"/>
        <v>-3.3289445880268498E-2</v>
      </c>
      <c r="K59" s="117">
        <v>120238</v>
      </c>
      <c r="L59" s="118">
        <f t="shared" si="7"/>
        <v>1.0862071864543577E-2</v>
      </c>
      <c r="M59" s="117"/>
      <c r="N59" s="118"/>
    </row>
    <row r="60" spans="1:15" x14ac:dyDescent="0.25">
      <c r="A60" s="1">
        <v>8</v>
      </c>
      <c r="B60" s="116" t="s">
        <v>84</v>
      </c>
      <c r="C60" s="117">
        <v>40708</v>
      </c>
      <c r="D60" s="118">
        <v>-0.62414595413081209</v>
      </c>
      <c r="E60" s="117">
        <v>40708</v>
      </c>
      <c r="F60" s="118">
        <f t="shared" si="7"/>
        <v>0</v>
      </c>
      <c r="G60" s="117">
        <v>121901</v>
      </c>
      <c r="H60" s="118">
        <f t="shared" si="7"/>
        <v>1.9945219612852512</v>
      </c>
      <c r="I60" s="117">
        <v>120435</v>
      </c>
      <c r="J60" s="118">
        <f t="shared" si="7"/>
        <v>-1.202615236954574E-2</v>
      </c>
      <c r="K60" s="117">
        <v>130238</v>
      </c>
      <c r="L60" s="118">
        <f t="shared" si="7"/>
        <v>8.1396603977249127E-2</v>
      </c>
      <c r="M60" s="117"/>
      <c r="N60" s="118"/>
    </row>
    <row r="61" spans="1:15" x14ac:dyDescent="0.25">
      <c r="A61" s="1">
        <v>9</v>
      </c>
      <c r="B61" s="116" t="s">
        <v>86</v>
      </c>
      <c r="C61" s="117">
        <v>28487</v>
      </c>
      <c r="D61" s="118">
        <v>-0.69275321677793711</v>
      </c>
      <c r="E61" s="117">
        <v>28487</v>
      </c>
      <c r="F61" s="118">
        <f t="shared" si="7"/>
        <v>0</v>
      </c>
      <c r="G61" s="117">
        <v>103802</v>
      </c>
      <c r="H61" s="118">
        <f t="shared" si="7"/>
        <v>2.6438375399304945</v>
      </c>
      <c r="I61" s="117">
        <v>112485</v>
      </c>
      <c r="J61" s="118">
        <f t="shared" si="7"/>
        <v>8.3649640662029734E-2</v>
      </c>
      <c r="K61" s="117">
        <v>109297</v>
      </c>
      <c r="L61" s="118">
        <f t="shared" si="7"/>
        <v>-2.8341556651998001E-2</v>
      </c>
      <c r="M61" s="117"/>
      <c r="N61" s="118"/>
    </row>
    <row r="62" spans="1:15" x14ac:dyDescent="0.25">
      <c r="A62" s="1">
        <v>10</v>
      </c>
      <c r="B62" s="116" t="s">
        <v>88</v>
      </c>
      <c r="C62" s="117">
        <v>22497</v>
      </c>
      <c r="D62" s="118">
        <v>-0.79249755575642422</v>
      </c>
      <c r="E62" s="117">
        <v>22497</v>
      </c>
      <c r="F62" s="118">
        <f t="shared" si="7"/>
        <v>0</v>
      </c>
      <c r="G62" s="117">
        <v>119950</v>
      </c>
      <c r="H62" s="118">
        <f t="shared" si="7"/>
        <v>4.3318220207138731</v>
      </c>
      <c r="I62" s="117">
        <v>128570</v>
      </c>
      <c r="J62" s="118">
        <f t="shared" si="7"/>
        <v>7.1863276365152107E-2</v>
      </c>
      <c r="K62" s="117">
        <v>127297</v>
      </c>
      <c r="L62" s="118">
        <f t="shared" si="7"/>
        <v>-9.9012211246791715E-3</v>
      </c>
      <c r="M62" s="117"/>
      <c r="N62" s="118"/>
    </row>
    <row r="63" spans="1:15" x14ac:dyDescent="0.25">
      <c r="A63" s="1">
        <v>11</v>
      </c>
      <c r="B63" s="116" t="s">
        <v>90</v>
      </c>
      <c r="C63" s="117">
        <v>15805</v>
      </c>
      <c r="D63" s="118">
        <v>-0.82919422470064408</v>
      </c>
      <c r="E63" s="117">
        <v>15805</v>
      </c>
      <c r="F63" s="118">
        <f t="shared" si="7"/>
        <v>0</v>
      </c>
      <c r="G63" s="117">
        <v>107416</v>
      </c>
      <c r="H63" s="118">
        <f t="shared" si="7"/>
        <v>5.7963302752293577</v>
      </c>
      <c r="I63" s="117">
        <v>111535</v>
      </c>
      <c r="J63" s="118">
        <f t="shared" si="7"/>
        <v>3.8346242645415973E-2</v>
      </c>
      <c r="K63" s="117">
        <v>113118</v>
      </c>
      <c r="L63" s="118">
        <f t="shared" si="7"/>
        <v>1.419285426099437E-2</v>
      </c>
      <c r="M63" s="117"/>
      <c r="N63" s="118"/>
    </row>
    <row r="64" spans="1:15" x14ac:dyDescent="0.25">
      <c r="A64" s="1">
        <v>12</v>
      </c>
      <c r="B64" s="116" t="s">
        <v>92</v>
      </c>
      <c r="C64" s="117">
        <v>21712</v>
      </c>
      <c r="D64" s="118">
        <v>-0.77727855567523207</v>
      </c>
      <c r="E64" s="117">
        <v>21712</v>
      </c>
      <c r="F64" s="118">
        <f t="shared" si="7"/>
        <v>0</v>
      </c>
      <c r="G64" s="117">
        <v>110632</v>
      </c>
      <c r="H64" s="118">
        <f t="shared" si="7"/>
        <v>4.0954310980103168</v>
      </c>
      <c r="I64" s="117">
        <v>116159</v>
      </c>
      <c r="J64" s="118">
        <f t="shared" si="7"/>
        <v>4.9958420710102036E-2</v>
      </c>
      <c r="K64" s="117">
        <v>115661</v>
      </c>
      <c r="L64" s="118">
        <f t="shared" si="7"/>
        <v>-4.2872269905904759E-3</v>
      </c>
      <c r="M64" s="117"/>
      <c r="N64" s="118"/>
    </row>
    <row r="65" spans="1:15" ht="15.75" x14ac:dyDescent="0.25">
      <c r="B65" s="119" t="s">
        <v>30</v>
      </c>
      <c r="C65" s="120">
        <v>398770</v>
      </c>
      <c r="D65" s="121">
        <v>-0.65537714325221241</v>
      </c>
      <c r="E65" s="120">
        <v>398770</v>
      </c>
      <c r="F65" s="121">
        <f t="shared" si="7"/>
        <v>0</v>
      </c>
      <c r="G65" s="120">
        <v>1325364</v>
      </c>
      <c r="H65" s="121">
        <f t="shared" si="7"/>
        <v>2.3236301627504576</v>
      </c>
      <c r="I65" s="120">
        <v>1377487</v>
      </c>
      <c r="J65" s="121">
        <f t="shared" si="7"/>
        <v>3.9327309327852555E-2</v>
      </c>
      <c r="K65" s="120">
        <v>1420992</v>
      </c>
      <c r="L65" s="121">
        <f t="shared" si="7"/>
        <v>3.158287519228864E-2</v>
      </c>
      <c r="M65" s="120">
        <v>108553</v>
      </c>
      <c r="N65" s="121">
        <v>-2.3531739963479015E-2</v>
      </c>
    </row>
    <row r="66" spans="1:15" ht="6" customHeight="1" x14ac:dyDescent="0.25"/>
    <row r="67" spans="1:15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251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101</v>
      </c>
    </row>
    <row r="72" spans="1:15" ht="22.5" thickTop="1" thickBot="1" x14ac:dyDescent="0.3">
      <c r="B72" s="109"/>
      <c r="C72" s="289" t="s">
        <v>61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1:15" ht="22.5" thickTop="1" thickBot="1" x14ac:dyDescent="0.3">
      <c r="B73" s="109"/>
      <c r="C73" s="291">
        <f>$C$7</f>
        <v>2020</v>
      </c>
      <c r="D73" s="292"/>
      <c r="E73" s="293">
        <f>$C$7</f>
        <v>2020</v>
      </c>
      <c r="F73" s="292"/>
      <c r="G73" s="293">
        <v>2022</v>
      </c>
      <c r="H73" s="292"/>
      <c r="I73" s="293">
        <v>2023</v>
      </c>
      <c r="J73" s="292"/>
      <c r="K73" s="293">
        <v>2024</v>
      </c>
      <c r="L73" s="292"/>
      <c r="M73" s="293">
        <v>2025</v>
      </c>
      <c r="N73" s="294"/>
    </row>
    <row r="74" spans="1:15" ht="16.5" thickTop="1" thickBot="1" x14ac:dyDescent="0.3">
      <c r="B74" s="85"/>
      <c r="C74" s="113" t="s">
        <v>68</v>
      </c>
      <c r="D74" s="114" t="str">
        <f>CONCATENATE("var ",RIGHT(C73,2),"/",RIGHT(C73-1,2))</f>
        <v>var 20/19</v>
      </c>
      <c r="E74" s="115" t="s">
        <v>68</v>
      </c>
      <c r="F74" s="114" t="str">
        <f>CONCATENATE("var ",RIGHT(E73,2),"/",RIGHT(E73-1,2))</f>
        <v>var 20/19</v>
      </c>
      <c r="G74" s="115" t="s">
        <v>68</v>
      </c>
      <c r="H74" s="114" t="str">
        <f>CONCATENATE("var ",RIGHT(G73,2),"/",RIGHT(G73-1,2))</f>
        <v>var 22/21</v>
      </c>
      <c r="I74" s="115" t="s">
        <v>68</v>
      </c>
      <c r="J74" s="114" t="str">
        <f>CONCATENATE("var ",RIGHT(I73,2),"/",RIGHT(I73-1,2))</f>
        <v>var 23/22</v>
      </c>
      <c r="K74" s="115" t="s">
        <v>68</v>
      </c>
      <c r="L74" s="114" t="str">
        <f>CONCATENATE("var ",RIGHT(K73,2),"/",RIGHT(K73-1,2))</f>
        <v>var 24/23</v>
      </c>
      <c r="M74" s="115" t="s">
        <v>68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70</v>
      </c>
      <c r="C75" s="117">
        <v>14057</v>
      </c>
      <c r="D75" s="118">
        <v>-0.2139462058938657</v>
      </c>
      <c r="E75" s="117">
        <v>14057</v>
      </c>
      <c r="F75" s="118">
        <f t="shared" ref="F75:L87" si="9">IFERROR(E75/C75-1,"-")</f>
        <v>0</v>
      </c>
      <c r="G75" s="117">
        <v>8743</v>
      </c>
      <c r="H75" s="118">
        <f t="shared" si="9"/>
        <v>-0.37803229707618979</v>
      </c>
      <c r="I75" s="117">
        <v>13938</v>
      </c>
      <c r="J75" s="118">
        <f t="shared" si="9"/>
        <v>0.59418963742422504</v>
      </c>
      <c r="K75" s="117">
        <v>11745</v>
      </c>
      <c r="L75" s="118">
        <f t="shared" si="9"/>
        <v>-0.15733964700817904</v>
      </c>
      <c r="M75" s="117">
        <v>12293</v>
      </c>
      <c r="N75" s="118">
        <f t="shared" ref="N75" si="10">IFERROR(M75/K75-1,"-")</f>
        <v>4.665815240527893E-2</v>
      </c>
    </row>
    <row r="76" spans="1:15" x14ac:dyDescent="0.25">
      <c r="A76" s="1">
        <v>2</v>
      </c>
      <c r="B76" s="116" t="s">
        <v>72</v>
      </c>
      <c r="C76" s="117">
        <v>15058</v>
      </c>
      <c r="D76" s="118">
        <v>-3.6349673620888256E-2</v>
      </c>
      <c r="E76" s="117">
        <v>15058</v>
      </c>
      <c r="F76" s="118">
        <f t="shared" si="9"/>
        <v>0</v>
      </c>
      <c r="G76" s="117">
        <v>12469</v>
      </c>
      <c r="H76" s="118">
        <f t="shared" si="9"/>
        <v>-0.17193518395537255</v>
      </c>
      <c r="I76" s="117">
        <v>13477</v>
      </c>
      <c r="J76" s="118">
        <f t="shared" si="9"/>
        <v>8.0840484401315305E-2</v>
      </c>
      <c r="K76" s="117">
        <v>12352</v>
      </c>
      <c r="L76" s="118">
        <f t="shared" si="9"/>
        <v>-8.3475550938636234E-2</v>
      </c>
      <c r="M76" s="117"/>
      <c r="N76" s="118"/>
    </row>
    <row r="77" spans="1:15" x14ac:dyDescent="0.25">
      <c r="A77" s="1">
        <v>3</v>
      </c>
      <c r="B77" s="116" t="s">
        <v>74</v>
      </c>
      <c r="C77" s="117">
        <v>6732</v>
      </c>
      <c r="D77" s="118">
        <v>-0.66124893071000856</v>
      </c>
      <c r="E77" s="117">
        <v>6732</v>
      </c>
      <c r="F77" s="118">
        <f t="shared" si="9"/>
        <v>0</v>
      </c>
      <c r="G77" s="117">
        <v>13844</v>
      </c>
      <c r="H77" s="118">
        <f t="shared" si="9"/>
        <v>1.0564468211527034</v>
      </c>
      <c r="I77" s="117">
        <v>13702</v>
      </c>
      <c r="J77" s="118">
        <f t="shared" si="9"/>
        <v>-1.0257151112395224E-2</v>
      </c>
      <c r="K77" s="117">
        <v>14761</v>
      </c>
      <c r="L77" s="118">
        <f t="shared" si="9"/>
        <v>7.7287987155159721E-2</v>
      </c>
      <c r="M77" s="117"/>
      <c r="N77" s="118"/>
    </row>
    <row r="78" spans="1:15" x14ac:dyDescent="0.25">
      <c r="A78" s="1">
        <v>4</v>
      </c>
      <c r="B78" s="116" t="s">
        <v>76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14722</v>
      </c>
      <c r="H78" s="118" t="str">
        <f t="shared" si="9"/>
        <v>-</v>
      </c>
      <c r="I78" s="117">
        <v>14381</v>
      </c>
      <c r="J78" s="118">
        <f t="shared" si="9"/>
        <v>-2.3162613775302265E-2</v>
      </c>
      <c r="K78" s="117">
        <v>12980</v>
      </c>
      <c r="L78" s="118">
        <f t="shared" si="9"/>
        <v>-9.7420207217856936E-2</v>
      </c>
      <c r="M78" s="117"/>
      <c r="N78" s="118"/>
    </row>
    <row r="79" spans="1:15" x14ac:dyDescent="0.25">
      <c r="A79" s="1">
        <v>5</v>
      </c>
      <c r="B79" s="116" t="s">
        <v>78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11687</v>
      </c>
      <c r="H79" s="118" t="str">
        <f t="shared" si="9"/>
        <v>-</v>
      </c>
      <c r="I79" s="117">
        <v>12942</v>
      </c>
      <c r="J79" s="118">
        <f t="shared" si="9"/>
        <v>0.10738427312398402</v>
      </c>
      <c r="K79" s="117">
        <v>12936</v>
      </c>
      <c r="L79" s="118">
        <f t="shared" si="9"/>
        <v>-4.6360686138158247E-4</v>
      </c>
      <c r="M79" s="117"/>
      <c r="N79" s="118"/>
    </row>
    <row r="80" spans="1:15" x14ac:dyDescent="0.25">
      <c r="A80" s="1">
        <v>6</v>
      </c>
      <c r="B80" s="116" t="s">
        <v>80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13590</v>
      </c>
      <c r="H80" s="118" t="str">
        <f t="shared" si="9"/>
        <v>-</v>
      </c>
      <c r="I80" s="117">
        <v>13351</v>
      </c>
      <c r="J80" s="118">
        <f t="shared" si="9"/>
        <v>-1.7586460632818213E-2</v>
      </c>
      <c r="K80" s="117">
        <v>12099</v>
      </c>
      <c r="L80" s="118">
        <f t="shared" si="9"/>
        <v>-9.3775747135046106E-2</v>
      </c>
      <c r="M80" s="117"/>
      <c r="N80" s="118"/>
    </row>
    <row r="81" spans="1:15" x14ac:dyDescent="0.25">
      <c r="A81" s="1">
        <v>7</v>
      </c>
      <c r="B81" s="116" t="s">
        <v>82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15611</v>
      </c>
      <c r="H81" s="118" t="str">
        <f t="shared" si="9"/>
        <v>-</v>
      </c>
      <c r="I81" s="117">
        <v>14707</v>
      </c>
      <c r="J81" s="118">
        <f t="shared" si="9"/>
        <v>-5.7907885465376951E-2</v>
      </c>
      <c r="K81" s="117">
        <v>13430</v>
      </c>
      <c r="L81" s="118">
        <f t="shared" si="9"/>
        <v>-8.6829400965526604E-2</v>
      </c>
      <c r="M81" s="117"/>
      <c r="N81" s="118"/>
    </row>
    <row r="82" spans="1:15" x14ac:dyDescent="0.25">
      <c r="A82" s="1">
        <v>8</v>
      </c>
      <c r="B82" s="116" t="s">
        <v>84</v>
      </c>
      <c r="C82" s="117">
        <v>3200</v>
      </c>
      <c r="D82" s="118">
        <v>-0.83232026828757077</v>
      </c>
      <c r="E82" s="117">
        <v>3200</v>
      </c>
      <c r="F82" s="118">
        <f t="shared" si="9"/>
        <v>0</v>
      </c>
      <c r="G82" s="117">
        <v>16121</v>
      </c>
      <c r="H82" s="118">
        <f t="shared" si="9"/>
        <v>4.0378125000000002</v>
      </c>
      <c r="I82" s="117">
        <v>14481</v>
      </c>
      <c r="J82" s="118">
        <f t="shared" si="9"/>
        <v>-0.10173066186961111</v>
      </c>
      <c r="K82" s="117">
        <v>13208</v>
      </c>
      <c r="L82" s="118">
        <f t="shared" si="9"/>
        <v>-8.790829362613084E-2</v>
      </c>
      <c r="M82" s="117"/>
      <c r="N82" s="118"/>
    </row>
    <row r="83" spans="1:15" x14ac:dyDescent="0.25">
      <c r="A83" s="1">
        <v>9</v>
      </c>
      <c r="B83" s="116" t="s">
        <v>86</v>
      </c>
      <c r="C83" s="117">
        <v>558</v>
      </c>
      <c r="D83" s="118">
        <v>-0.96425597335212354</v>
      </c>
      <c r="E83" s="117">
        <v>558</v>
      </c>
      <c r="F83" s="118">
        <f t="shared" si="9"/>
        <v>0</v>
      </c>
      <c r="G83" s="117">
        <v>13194</v>
      </c>
      <c r="H83" s="118">
        <f t="shared" si="9"/>
        <v>22.64516129032258</v>
      </c>
      <c r="I83" s="117">
        <v>12752</v>
      </c>
      <c r="J83" s="118">
        <f t="shared" si="9"/>
        <v>-3.3500075792026629E-2</v>
      </c>
      <c r="K83" s="117">
        <v>11765</v>
      </c>
      <c r="L83" s="118">
        <f t="shared" si="9"/>
        <v>-7.7399623588456756E-2</v>
      </c>
      <c r="M83" s="117"/>
      <c r="N83" s="118"/>
    </row>
    <row r="84" spans="1:15" x14ac:dyDescent="0.25">
      <c r="A84" s="1">
        <v>10</v>
      </c>
      <c r="B84" s="116" t="s">
        <v>88</v>
      </c>
      <c r="C84" s="117">
        <v>540</v>
      </c>
      <c r="D84" s="118">
        <v>-0.97099736827971428</v>
      </c>
      <c r="E84" s="117">
        <v>540</v>
      </c>
      <c r="F84" s="118">
        <f t="shared" si="9"/>
        <v>0</v>
      </c>
      <c r="G84" s="117">
        <v>15248</v>
      </c>
      <c r="H84" s="118">
        <f t="shared" si="9"/>
        <v>27.237037037037037</v>
      </c>
      <c r="I84" s="117">
        <v>15023</v>
      </c>
      <c r="J84" s="118">
        <f t="shared" si="9"/>
        <v>-1.4756033578174232E-2</v>
      </c>
      <c r="K84" s="117">
        <v>12986</v>
      </c>
      <c r="L84" s="118">
        <f t="shared" si="9"/>
        <v>-0.13559209212540768</v>
      </c>
      <c r="M84" s="117"/>
      <c r="N84" s="118"/>
    </row>
    <row r="85" spans="1:15" x14ac:dyDescent="0.25">
      <c r="A85" s="1">
        <v>11</v>
      </c>
      <c r="B85" s="116" t="s">
        <v>90</v>
      </c>
      <c r="C85" s="117">
        <v>489</v>
      </c>
      <c r="D85" s="118">
        <v>-0.96843124596513874</v>
      </c>
      <c r="E85" s="117">
        <v>489</v>
      </c>
      <c r="F85" s="118">
        <f t="shared" si="9"/>
        <v>0</v>
      </c>
      <c r="G85" s="117">
        <v>14087</v>
      </c>
      <c r="H85" s="118">
        <f t="shared" si="9"/>
        <v>27.807770961145195</v>
      </c>
      <c r="I85" s="117">
        <v>13185</v>
      </c>
      <c r="J85" s="118">
        <f t="shared" si="9"/>
        <v>-6.4030666572016726E-2</v>
      </c>
      <c r="K85" s="117">
        <v>12505</v>
      </c>
      <c r="L85" s="118">
        <f t="shared" si="9"/>
        <v>-5.1573758058399699E-2</v>
      </c>
      <c r="M85" s="117"/>
      <c r="N85" s="118"/>
    </row>
    <row r="86" spans="1:15" x14ac:dyDescent="0.25">
      <c r="A86" s="1">
        <v>12</v>
      </c>
      <c r="B86" s="116" t="s">
        <v>92</v>
      </c>
      <c r="C86" s="117">
        <v>581</v>
      </c>
      <c r="D86" s="118">
        <v>-0.9619515389652914</v>
      </c>
      <c r="E86" s="117">
        <v>581</v>
      </c>
      <c r="F86" s="118">
        <f t="shared" si="9"/>
        <v>0</v>
      </c>
      <c r="G86" s="117">
        <v>15949</v>
      </c>
      <c r="H86" s="118">
        <f t="shared" si="9"/>
        <v>26.450946643717728</v>
      </c>
      <c r="I86" s="117">
        <v>13677</v>
      </c>
      <c r="J86" s="118">
        <f t="shared" si="9"/>
        <v>-0.14245407235563357</v>
      </c>
      <c r="K86" s="117">
        <v>12130</v>
      </c>
      <c r="L86" s="118">
        <f t="shared" si="9"/>
        <v>-0.11310960005849235</v>
      </c>
      <c r="M86" s="117"/>
      <c r="N86" s="118"/>
    </row>
    <row r="87" spans="1:15" ht="15.75" x14ac:dyDescent="0.25">
      <c r="B87" s="119" t="s">
        <v>30</v>
      </c>
      <c r="C87" s="120">
        <v>42852</v>
      </c>
      <c r="D87" s="121">
        <v>-0.79997386011426863</v>
      </c>
      <c r="E87" s="120">
        <v>42852</v>
      </c>
      <c r="F87" s="121">
        <f t="shared" si="9"/>
        <v>0</v>
      </c>
      <c r="G87" s="120">
        <v>165265</v>
      </c>
      <c r="H87" s="121">
        <f t="shared" si="9"/>
        <v>2.8566461308690374</v>
      </c>
      <c r="I87" s="120">
        <v>165616</v>
      </c>
      <c r="J87" s="121">
        <f t="shared" si="9"/>
        <v>2.1238616767009777E-3</v>
      </c>
      <c r="K87" s="120">
        <v>152897</v>
      </c>
      <c r="L87" s="121">
        <f t="shared" si="9"/>
        <v>-7.6798135445850679E-2</v>
      </c>
      <c r="M87" s="120">
        <v>12293</v>
      </c>
      <c r="N87" s="121">
        <v>4.665815240527893E-2</v>
      </c>
    </row>
    <row r="88" spans="1:15" ht="6" customHeight="1" x14ac:dyDescent="0.25"/>
    <row r="89" spans="1:15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4" t="s">
        <v>252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113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114</v>
      </c>
    </row>
    <row r="94" spans="1:15" ht="22.5" thickTop="1" thickBot="1" x14ac:dyDescent="0.3">
      <c r="B94" s="123" t="s">
        <v>95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5" ht="22.5" thickTop="1" thickBot="1" x14ac:dyDescent="0.3">
      <c r="B95" s="109"/>
      <c r="C95" s="291">
        <f>$C$7</f>
        <v>2020</v>
      </c>
      <c r="D95" s="292"/>
      <c r="E95" s="293">
        <f>$C$7</f>
        <v>2020</v>
      </c>
      <c r="F95" s="292"/>
      <c r="G95" s="293">
        <v>2022</v>
      </c>
      <c r="H95" s="292"/>
      <c r="I95" s="293">
        <v>2023</v>
      </c>
      <c r="J95" s="292"/>
      <c r="K95" s="293">
        <v>2024</v>
      </c>
      <c r="L95" s="292"/>
      <c r="M95" s="293">
        <v>2025</v>
      </c>
      <c r="N95" s="294"/>
    </row>
    <row r="96" spans="1:15" ht="16.5" thickTop="1" thickBot="1" x14ac:dyDescent="0.3">
      <c r="B96" s="85"/>
      <c r="C96" s="113" t="s">
        <v>68</v>
      </c>
      <c r="D96" s="114" t="str">
        <f>CONCATENATE("var ",RIGHT(C95,2),"/",RIGHT(C95-1,2))</f>
        <v>var 20/19</v>
      </c>
      <c r="E96" s="115" t="s">
        <v>68</v>
      </c>
      <c r="F96" s="114" t="str">
        <f>CONCATENATE("var ",RIGHT(E95,2),"/",RIGHT(E95-1,2))</f>
        <v>var 20/19</v>
      </c>
      <c r="G96" s="115" t="s">
        <v>68</v>
      </c>
      <c r="H96" s="114" t="str">
        <f>CONCATENATE("var ",RIGHT(G95,2),"/",RIGHT(G95-1,2))</f>
        <v>var 22/21</v>
      </c>
      <c r="I96" s="115" t="s">
        <v>68</v>
      </c>
      <c r="J96" s="114" t="str">
        <f>CONCATENATE("var ",RIGHT(I95,2),"/",RIGHT(I95-1,2))</f>
        <v>var 23/22</v>
      </c>
      <c r="K96" s="115" t="s">
        <v>68</v>
      </c>
      <c r="L96" s="114" t="str">
        <f>CONCATENATE("var ",RIGHT(K95,2),"/",RIGHT(K95-1,2))</f>
        <v>var 24/23</v>
      </c>
      <c r="M96" s="115" t="s">
        <v>68</v>
      </c>
      <c r="N96" s="114" t="str">
        <f>CONCATENATE("var ",RIGHT(M95,2),"/",RIGHT(M95-1,2))</f>
        <v>var 25/24</v>
      </c>
    </row>
    <row r="97" spans="2:14" x14ac:dyDescent="0.25">
      <c r="B97" s="116" t="s">
        <v>70</v>
      </c>
      <c r="C97" s="117">
        <v>26721</v>
      </c>
      <c r="D97" s="118">
        <v>-3.4122537502259132E-2</v>
      </c>
      <c r="E97" s="117">
        <v>26721</v>
      </c>
      <c r="F97" s="118">
        <f t="shared" ref="F97:L109" si="11">IFERROR(E97/C97-1,"-")</f>
        <v>0</v>
      </c>
      <c r="G97" s="117">
        <v>13744</v>
      </c>
      <c r="H97" s="118">
        <f t="shared" si="11"/>
        <v>-0.48564799221586019</v>
      </c>
      <c r="I97" s="117">
        <v>23642</v>
      </c>
      <c r="J97" s="118">
        <f t="shared" si="11"/>
        <v>0.72016880093131541</v>
      </c>
      <c r="K97" s="117">
        <v>28011</v>
      </c>
      <c r="L97" s="118">
        <f t="shared" si="11"/>
        <v>0.18479824041959225</v>
      </c>
      <c r="M97" s="117">
        <v>25205</v>
      </c>
      <c r="N97" s="118">
        <f t="shared" ref="N97" si="12">IFERROR(M97/K97-1,"-")</f>
        <v>-0.10017493127699828</v>
      </c>
    </row>
    <row r="98" spans="2:14" x14ac:dyDescent="0.25">
      <c r="B98" s="116" t="s">
        <v>72</v>
      </c>
      <c r="C98" s="117">
        <v>27703</v>
      </c>
      <c r="D98" s="118">
        <v>-1.8007160327531802E-2</v>
      </c>
      <c r="E98" s="117">
        <v>27703</v>
      </c>
      <c r="F98" s="118">
        <f t="shared" si="11"/>
        <v>0</v>
      </c>
      <c r="G98" s="117">
        <v>17238</v>
      </c>
      <c r="H98" s="118">
        <f t="shared" si="11"/>
        <v>-0.37775692163303609</v>
      </c>
      <c r="I98" s="117">
        <v>26350</v>
      </c>
      <c r="J98" s="118">
        <f t="shared" si="11"/>
        <v>0.52859960552268248</v>
      </c>
      <c r="K98" s="117">
        <v>30407</v>
      </c>
      <c r="L98" s="118">
        <f t="shared" si="11"/>
        <v>0.15396584440227712</v>
      </c>
      <c r="M98" s="117"/>
      <c r="N98" s="118"/>
    </row>
    <row r="99" spans="2:14" x14ac:dyDescent="0.25">
      <c r="B99" s="116" t="s">
        <v>74</v>
      </c>
      <c r="C99" s="117">
        <v>9922</v>
      </c>
      <c r="D99" s="118">
        <v>-0.71535945837397441</v>
      </c>
      <c r="E99" s="117">
        <v>9922</v>
      </c>
      <c r="F99" s="118">
        <f t="shared" si="11"/>
        <v>0</v>
      </c>
      <c r="G99" s="117">
        <v>16928</v>
      </c>
      <c r="H99" s="118">
        <f t="shared" si="11"/>
        <v>0.70610763958879263</v>
      </c>
      <c r="I99" s="117">
        <v>29521</v>
      </c>
      <c r="J99" s="118">
        <f t="shared" si="11"/>
        <v>0.74391540642722109</v>
      </c>
      <c r="K99" s="117">
        <v>33910</v>
      </c>
      <c r="L99" s="118">
        <f t="shared" si="11"/>
        <v>0.14867382541241825</v>
      </c>
      <c r="M99" s="117"/>
      <c r="N99" s="118"/>
    </row>
    <row r="100" spans="2:14" x14ac:dyDescent="0.25">
      <c r="B100" s="116" t="s">
        <v>76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24732</v>
      </c>
      <c r="H100" s="118" t="str">
        <f t="shared" si="11"/>
        <v>-</v>
      </c>
      <c r="I100" s="117">
        <v>29815</v>
      </c>
      <c r="J100" s="118">
        <f t="shared" si="11"/>
        <v>0.20552320879831787</v>
      </c>
      <c r="K100" s="117">
        <v>27925</v>
      </c>
      <c r="L100" s="118">
        <f t="shared" si="11"/>
        <v>-6.3390910615461982E-2</v>
      </c>
      <c r="M100" s="117"/>
      <c r="N100" s="118"/>
    </row>
    <row r="101" spans="2:14" x14ac:dyDescent="0.25">
      <c r="B101" s="116" t="s">
        <v>78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20702</v>
      </c>
      <c r="H101" s="118" t="str">
        <f t="shared" si="11"/>
        <v>-</v>
      </c>
      <c r="I101" s="117">
        <v>26170</v>
      </c>
      <c r="J101" s="118">
        <f t="shared" si="11"/>
        <v>0.26412906965510574</v>
      </c>
      <c r="K101" s="117">
        <v>28824</v>
      </c>
      <c r="L101" s="118">
        <f t="shared" si="11"/>
        <v>0.10141383263278558</v>
      </c>
      <c r="M101" s="117"/>
      <c r="N101" s="118"/>
    </row>
    <row r="102" spans="2:14" x14ac:dyDescent="0.25">
      <c r="B102" s="116" t="s">
        <v>80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21190</v>
      </c>
      <c r="H102" s="118" t="str">
        <f t="shared" si="11"/>
        <v>-</v>
      </c>
      <c r="I102" s="117">
        <v>29399</v>
      </c>
      <c r="J102" s="118">
        <f t="shared" si="11"/>
        <v>0.38739971684756958</v>
      </c>
      <c r="K102" s="117">
        <v>27824</v>
      </c>
      <c r="L102" s="118">
        <f t="shared" si="11"/>
        <v>-5.3573250790843185E-2</v>
      </c>
      <c r="M102" s="117"/>
      <c r="N102" s="118"/>
    </row>
    <row r="103" spans="2:14" x14ac:dyDescent="0.25">
      <c r="B103" s="116" t="s">
        <v>82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26190</v>
      </c>
      <c r="H103" s="118" t="str">
        <f t="shared" si="11"/>
        <v>-</v>
      </c>
      <c r="I103" s="117">
        <v>30318</v>
      </c>
      <c r="J103" s="118">
        <f t="shared" si="11"/>
        <v>0.15761741122565875</v>
      </c>
      <c r="K103" s="117">
        <v>33127</v>
      </c>
      <c r="L103" s="118">
        <f t="shared" si="11"/>
        <v>9.2651230292235542E-2</v>
      </c>
      <c r="M103" s="117"/>
      <c r="N103" s="118"/>
    </row>
    <row r="104" spans="2:14" x14ac:dyDescent="0.25">
      <c r="B104" s="116" t="s">
        <v>84</v>
      </c>
      <c r="C104" s="117">
        <v>8887</v>
      </c>
      <c r="D104" s="118">
        <v>-0.76251937363048472</v>
      </c>
      <c r="E104" s="117">
        <v>8887</v>
      </c>
      <c r="F104" s="118">
        <f t="shared" si="11"/>
        <v>0</v>
      </c>
      <c r="G104" s="117">
        <v>26652</v>
      </c>
      <c r="H104" s="118">
        <f t="shared" si="11"/>
        <v>1.9989872847980195</v>
      </c>
      <c r="I104" s="117">
        <v>32058</v>
      </c>
      <c r="J104" s="118">
        <f t="shared" si="11"/>
        <v>0.2028365601080595</v>
      </c>
      <c r="K104" s="117">
        <v>31953</v>
      </c>
      <c r="L104" s="118">
        <f t="shared" si="11"/>
        <v>-3.2753134942915541E-3</v>
      </c>
      <c r="M104" s="117"/>
      <c r="N104" s="118"/>
    </row>
    <row r="105" spans="2:14" x14ac:dyDescent="0.25">
      <c r="B105" s="116" t="s">
        <v>86</v>
      </c>
      <c r="C105" s="117">
        <v>8236</v>
      </c>
      <c r="D105" s="118">
        <v>-0.71038750967015962</v>
      </c>
      <c r="E105" s="117">
        <v>8236</v>
      </c>
      <c r="F105" s="118">
        <f t="shared" si="11"/>
        <v>0</v>
      </c>
      <c r="G105" s="117">
        <v>23399</v>
      </c>
      <c r="H105" s="118">
        <f t="shared" si="11"/>
        <v>1.8410636231180186</v>
      </c>
      <c r="I105" s="117">
        <v>27830</v>
      </c>
      <c r="J105" s="118">
        <f t="shared" si="11"/>
        <v>0.18936706696867378</v>
      </c>
      <c r="K105" s="117">
        <v>27510</v>
      </c>
      <c r="L105" s="118">
        <f t="shared" si="11"/>
        <v>-1.1498383039885041E-2</v>
      </c>
      <c r="M105" s="117"/>
      <c r="N105" s="118"/>
    </row>
    <row r="106" spans="2:14" x14ac:dyDescent="0.25">
      <c r="B106" s="116" t="s">
        <v>88</v>
      </c>
      <c r="C106" s="117">
        <v>6781</v>
      </c>
      <c r="D106" s="118">
        <v>-0.78558102766798421</v>
      </c>
      <c r="E106" s="117">
        <v>6781</v>
      </c>
      <c r="F106" s="118">
        <f t="shared" si="11"/>
        <v>0</v>
      </c>
      <c r="G106" s="117">
        <v>24075</v>
      </c>
      <c r="H106" s="118">
        <f t="shared" si="11"/>
        <v>2.5503613036425308</v>
      </c>
      <c r="I106" s="117">
        <v>28658</v>
      </c>
      <c r="J106" s="118">
        <f t="shared" si="11"/>
        <v>0.19036344755970913</v>
      </c>
      <c r="K106" s="117">
        <v>32572</v>
      </c>
      <c r="L106" s="118">
        <f t="shared" si="11"/>
        <v>0.13657617419219759</v>
      </c>
      <c r="M106" s="117"/>
      <c r="N106" s="118"/>
    </row>
    <row r="107" spans="2:14" x14ac:dyDescent="0.25">
      <c r="B107" s="116" t="s">
        <v>90</v>
      </c>
      <c r="C107" s="117">
        <v>6013</v>
      </c>
      <c r="D107" s="118">
        <v>-0.78529600799828603</v>
      </c>
      <c r="E107" s="117">
        <v>6013</v>
      </c>
      <c r="F107" s="118">
        <f t="shared" si="11"/>
        <v>0</v>
      </c>
      <c r="G107" s="117">
        <v>24176</v>
      </c>
      <c r="H107" s="118">
        <f t="shared" si="11"/>
        <v>3.0206219856976553</v>
      </c>
      <c r="I107" s="117">
        <v>29534</v>
      </c>
      <c r="J107" s="118">
        <f t="shared" si="11"/>
        <v>0.22162475181998675</v>
      </c>
      <c r="K107" s="117">
        <v>31283</v>
      </c>
      <c r="L107" s="118">
        <f t="shared" si="11"/>
        <v>5.9219882169702753E-2</v>
      </c>
      <c r="M107" s="117"/>
      <c r="N107" s="118"/>
    </row>
    <row r="108" spans="2:14" x14ac:dyDescent="0.25">
      <c r="B108" s="116" t="s">
        <v>92</v>
      </c>
      <c r="C108" s="117">
        <v>5431</v>
      </c>
      <c r="D108" s="118">
        <v>-0.80903656821378345</v>
      </c>
      <c r="E108" s="117">
        <v>5431</v>
      </c>
      <c r="F108" s="118">
        <f t="shared" si="11"/>
        <v>0</v>
      </c>
      <c r="G108" s="117">
        <v>27394</v>
      </c>
      <c r="H108" s="118">
        <f t="shared" si="11"/>
        <v>4.0440066286135146</v>
      </c>
      <c r="I108" s="117">
        <v>31934</v>
      </c>
      <c r="J108" s="118">
        <f t="shared" si="11"/>
        <v>0.16572972183689849</v>
      </c>
      <c r="K108" s="117">
        <v>31663</v>
      </c>
      <c r="L108" s="118">
        <f t="shared" si="11"/>
        <v>-8.4862528965992112E-3</v>
      </c>
      <c r="M108" s="117"/>
      <c r="N108" s="118"/>
    </row>
    <row r="109" spans="2:14" ht="15.75" x14ac:dyDescent="0.25">
      <c r="B109" s="119" t="s">
        <v>30</v>
      </c>
      <c r="C109" s="120">
        <v>109245</v>
      </c>
      <c r="D109" s="121">
        <v>-0.72086017329180319</v>
      </c>
      <c r="E109" s="120">
        <v>109245</v>
      </c>
      <c r="F109" s="121">
        <f t="shared" si="11"/>
        <v>0</v>
      </c>
      <c r="G109" s="120">
        <v>266420</v>
      </c>
      <c r="H109" s="121">
        <f t="shared" si="11"/>
        <v>1.4387386150395898</v>
      </c>
      <c r="I109" s="120">
        <v>345229</v>
      </c>
      <c r="J109" s="121">
        <f t="shared" si="11"/>
        <v>0.29580737181893246</v>
      </c>
      <c r="K109" s="120">
        <v>365009</v>
      </c>
      <c r="L109" s="121">
        <f t="shared" si="11"/>
        <v>5.7295302538315163E-2</v>
      </c>
      <c r="M109" s="120">
        <v>25205</v>
      </c>
      <c r="N109" s="121">
        <v>-0.10017493127699828</v>
      </c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C5E14-A7E3-4820-933F-A4727C23B1F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253</v>
      </c>
      <c r="C4" s="264"/>
      <c r="D4" s="264"/>
      <c r="E4" s="1" t="s">
        <v>65</v>
      </c>
    </row>
    <row r="5" spans="1:5" ht="10.5" customHeight="1" thickBot="1" x14ac:dyDescent="0.3">
      <c r="B5" s="106"/>
      <c r="C5" s="107"/>
      <c r="D5" s="106"/>
      <c r="E5" s="1" t="s">
        <v>66</v>
      </c>
    </row>
    <row r="6" spans="1:5" ht="22.5" thickTop="1" thickBot="1" x14ac:dyDescent="0.3">
      <c r="B6" s="108" t="s">
        <v>30</v>
      </c>
      <c r="C6" s="289" t="s">
        <v>131</v>
      </c>
      <c r="D6" s="290"/>
    </row>
    <row r="7" spans="1:5" ht="16.5" thickTop="1" thickBot="1" x14ac:dyDescent="0.3">
      <c r="B7" s="85"/>
      <c r="C7" s="113" t="s">
        <v>137</v>
      </c>
      <c r="D7" s="114" t="s">
        <v>138</v>
      </c>
    </row>
    <row r="8" spans="1:5" x14ac:dyDescent="0.25">
      <c r="A8" s="1" t="s">
        <v>69</v>
      </c>
      <c r="B8" s="116">
        <v>2024</v>
      </c>
      <c r="C8" s="117">
        <v>1938898</v>
      </c>
      <c r="D8" s="118">
        <f t="shared" ref="D8:D10" si="0">C8/C9-1</f>
        <v>2.677813011694985E-2</v>
      </c>
    </row>
    <row r="9" spans="1:5" x14ac:dyDescent="0.25">
      <c r="A9" s="1"/>
      <c r="B9" s="116">
        <v>2023</v>
      </c>
      <c r="C9" s="117">
        <v>1888332</v>
      </c>
      <c r="D9" s="118">
        <f t="shared" si="0"/>
        <v>7.4717893467968199E-2</v>
      </c>
    </row>
    <row r="10" spans="1:5" x14ac:dyDescent="0.25">
      <c r="A10" s="1"/>
      <c r="B10" s="116">
        <v>2022</v>
      </c>
      <c r="C10" s="117">
        <v>1757049</v>
      </c>
      <c r="D10" s="118">
        <f t="shared" si="0"/>
        <v>0.99427838532651558</v>
      </c>
    </row>
    <row r="11" spans="1:5" x14ac:dyDescent="0.25">
      <c r="A11" s="1"/>
      <c r="B11" s="116">
        <v>2021</v>
      </c>
      <c r="C11" s="117">
        <v>881045</v>
      </c>
      <c r="D11" s="118">
        <f>C11/C12-1</f>
        <v>0.5993787974229714</v>
      </c>
    </row>
    <row r="12" spans="1:5" x14ac:dyDescent="0.25">
      <c r="A12" s="1" t="s">
        <v>71</v>
      </c>
      <c r="B12" s="116">
        <v>2020</v>
      </c>
      <c r="C12" s="117">
        <v>550867</v>
      </c>
      <c r="D12" s="118">
        <f t="shared" ref="D12:D21" si="1">C12/C13-1</f>
        <v>-0.68748946936969391</v>
      </c>
    </row>
    <row r="13" spans="1:5" x14ac:dyDescent="0.25">
      <c r="A13" s="1" t="s">
        <v>73</v>
      </c>
      <c r="B13" s="116">
        <v>2019</v>
      </c>
      <c r="C13" s="117">
        <v>1762715</v>
      </c>
      <c r="D13" s="118">
        <f t="shared" si="1"/>
        <v>2.7741256519166146E-2</v>
      </c>
    </row>
    <row r="14" spans="1:5" x14ac:dyDescent="0.25">
      <c r="A14" s="1" t="s">
        <v>75</v>
      </c>
      <c r="B14" s="116">
        <v>2018</v>
      </c>
      <c r="C14" s="117">
        <v>1715135</v>
      </c>
      <c r="D14" s="118">
        <f t="shared" si="1"/>
        <v>-3.1516435538234022E-2</v>
      </c>
    </row>
    <row r="15" spans="1:5" x14ac:dyDescent="0.25">
      <c r="A15" s="1" t="s">
        <v>77</v>
      </c>
      <c r="B15" s="116">
        <v>2017</v>
      </c>
      <c r="C15" s="117">
        <v>1770949</v>
      </c>
      <c r="D15" s="118">
        <f>C15/C16-1</f>
        <v>-1.4115642944822815E-2</v>
      </c>
    </row>
    <row r="16" spans="1:5" x14ac:dyDescent="0.25">
      <c r="A16" s="1" t="s">
        <v>79</v>
      </c>
      <c r="B16" s="116">
        <v>2016</v>
      </c>
      <c r="C16" s="117">
        <v>1796305</v>
      </c>
      <c r="D16" s="118">
        <f>C16/C17-1</f>
        <v>0.13194712259502084</v>
      </c>
    </row>
    <row r="17" spans="1:5" x14ac:dyDescent="0.25">
      <c r="A17" s="1" t="s">
        <v>81</v>
      </c>
      <c r="B17" s="116">
        <v>2015</v>
      </c>
      <c r="C17" s="117">
        <v>1586916</v>
      </c>
      <c r="D17" s="118">
        <f t="shared" si="1"/>
        <v>-7.0435653110632268E-2</v>
      </c>
    </row>
    <row r="18" spans="1:5" x14ac:dyDescent="0.25">
      <c r="A18" s="1" t="s">
        <v>83</v>
      </c>
      <c r="B18" s="116">
        <v>2014</v>
      </c>
      <c r="C18" s="117">
        <v>1707161</v>
      </c>
      <c r="D18" s="118">
        <f t="shared" si="1"/>
        <v>4.0714495596735789E-2</v>
      </c>
    </row>
    <row r="19" spans="1:5" x14ac:dyDescent="0.25">
      <c r="A19" s="1" t="s">
        <v>85</v>
      </c>
      <c r="B19" s="116">
        <v>2013</v>
      </c>
      <c r="C19" s="117">
        <v>1640374</v>
      </c>
      <c r="D19" s="118">
        <f t="shared" si="1"/>
        <v>1.5662401444388463E-2</v>
      </c>
    </row>
    <row r="20" spans="1:5" x14ac:dyDescent="0.25">
      <c r="A20" s="1" t="s">
        <v>87</v>
      </c>
      <c r="B20" s="116">
        <v>2012</v>
      </c>
      <c r="C20" s="117">
        <v>1615078</v>
      </c>
      <c r="D20" s="118">
        <f>C20/C21-1</f>
        <v>-1.2139394773460599E-2</v>
      </c>
    </row>
    <row r="21" spans="1:5" x14ac:dyDescent="0.25">
      <c r="A21" s="1" t="s">
        <v>89</v>
      </c>
      <c r="B21" s="116">
        <v>2011</v>
      </c>
      <c r="C21" s="117">
        <v>1634925</v>
      </c>
      <c r="D21" s="118">
        <f t="shared" si="1"/>
        <v>7.4382201894547917E-2</v>
      </c>
    </row>
    <row r="22" spans="1:5" x14ac:dyDescent="0.25">
      <c r="A22" s="1" t="s">
        <v>91</v>
      </c>
      <c r="B22" s="116">
        <v>2010</v>
      </c>
      <c r="C22" s="117">
        <v>1521735</v>
      </c>
      <c r="D22" s="118"/>
    </row>
    <row r="23" spans="1:5" ht="6" customHeight="1" x14ac:dyDescent="0.25"/>
    <row r="24" spans="1:5" x14ac:dyDescent="0.25">
      <c r="B24" s="105" t="s">
        <v>54</v>
      </c>
      <c r="C24" s="105"/>
      <c r="D24" s="105"/>
    </row>
    <row r="27" spans="1:5" ht="48.75" customHeight="1" thickBot="1" x14ac:dyDescent="0.3">
      <c r="B27" s="264" t="s">
        <v>254</v>
      </c>
      <c r="C27" s="264"/>
      <c r="D27" s="264"/>
      <c r="E27" s="1" t="s">
        <v>93</v>
      </c>
    </row>
    <row r="28" spans="1:5" ht="10.5" customHeight="1" thickBot="1" x14ac:dyDescent="0.3">
      <c r="B28" s="106"/>
      <c r="C28" s="107"/>
      <c r="D28" s="106"/>
      <c r="E28" s="1" t="s">
        <v>94</v>
      </c>
    </row>
    <row r="29" spans="1:5" ht="22.5" thickTop="1" thickBot="1" x14ac:dyDescent="0.3">
      <c r="B29" s="123" t="s">
        <v>95</v>
      </c>
      <c r="C29" s="289" t="s">
        <v>136</v>
      </c>
      <c r="D29" s="290"/>
    </row>
    <row r="30" spans="1:5" ht="16.5" thickTop="1" thickBot="1" x14ac:dyDescent="0.3">
      <c r="B30" s="85"/>
      <c r="C30" s="113" t="s">
        <v>137</v>
      </c>
      <c r="D30" s="114" t="s">
        <v>138</v>
      </c>
    </row>
    <row r="31" spans="1:5" x14ac:dyDescent="0.25">
      <c r="B31" s="116">
        <v>2024</v>
      </c>
      <c r="C31" s="117">
        <v>1573889</v>
      </c>
      <c r="D31" s="118">
        <f t="shared" ref="D31:D44" si="2">C31/C32-1</f>
        <v>1.9950709706351377E-2</v>
      </c>
    </row>
    <row r="32" spans="1:5" x14ac:dyDescent="0.25">
      <c r="B32" s="116">
        <v>2023</v>
      </c>
      <c r="C32" s="117">
        <v>1543103</v>
      </c>
      <c r="D32" s="118">
        <f t="shared" si="2"/>
        <v>3.5202588974184712E-2</v>
      </c>
    </row>
    <row r="33" spans="2:4" x14ac:dyDescent="0.25">
      <c r="B33" s="116">
        <v>2022</v>
      </c>
      <c r="C33" s="117">
        <v>1490629</v>
      </c>
      <c r="D33" s="118">
        <f t="shared" si="2"/>
        <v>0.98019708595476951</v>
      </c>
    </row>
    <row r="34" spans="2:4" x14ac:dyDescent="0.25">
      <c r="B34" s="116">
        <v>2021</v>
      </c>
      <c r="C34" s="117">
        <v>752768</v>
      </c>
      <c r="D34" s="118">
        <f t="shared" si="2"/>
        <v>0.70455276231709463</v>
      </c>
    </row>
    <row r="35" spans="2:4" x14ac:dyDescent="0.25">
      <c r="B35" s="116">
        <v>2020</v>
      </c>
      <c r="C35" s="117">
        <v>441622</v>
      </c>
      <c r="D35" s="118">
        <f t="shared" si="2"/>
        <v>-0.6779659781004439</v>
      </c>
    </row>
    <row r="36" spans="2:4" x14ac:dyDescent="0.25">
      <c r="B36" s="116">
        <v>2019</v>
      </c>
      <c r="C36" s="117">
        <v>1371352</v>
      </c>
      <c r="D36" s="118">
        <f t="shared" si="2"/>
        <v>2.5766228714830142E-2</v>
      </c>
    </row>
    <row r="37" spans="2:4" x14ac:dyDescent="0.25">
      <c r="B37" s="116">
        <v>2018</v>
      </c>
      <c r="C37" s="117">
        <v>1336905</v>
      </c>
      <c r="D37" s="118">
        <f t="shared" si="2"/>
        <v>-1.0136273272150387E-2</v>
      </c>
    </row>
    <row r="38" spans="2:4" x14ac:dyDescent="0.25">
      <c r="B38" s="116">
        <v>2017</v>
      </c>
      <c r="C38" s="117">
        <v>1350595</v>
      </c>
      <c r="D38" s="118">
        <f>C38/C39-1</f>
        <v>-3.8192570141843296E-2</v>
      </c>
    </row>
    <row r="39" spans="2:4" x14ac:dyDescent="0.25">
      <c r="B39" s="116">
        <v>2016</v>
      </c>
      <c r="C39" s="117">
        <v>1404226</v>
      </c>
      <c r="D39" s="118">
        <f>C39/C40-1</f>
        <v>0.10407711570894485</v>
      </c>
    </row>
    <row r="40" spans="2:4" x14ac:dyDescent="0.25">
      <c r="B40" s="116">
        <v>2015</v>
      </c>
      <c r="C40" s="117">
        <v>1271855</v>
      </c>
      <c r="D40" s="118">
        <f t="shared" si="2"/>
        <v>-6.5484526568394208E-2</v>
      </c>
    </row>
    <row r="41" spans="2:4" x14ac:dyDescent="0.25">
      <c r="B41" s="116">
        <v>2014</v>
      </c>
      <c r="C41" s="117">
        <v>1360978</v>
      </c>
      <c r="D41" s="118">
        <f t="shared" si="2"/>
        <v>4.6454568451614442E-2</v>
      </c>
    </row>
    <row r="42" spans="2:4" x14ac:dyDescent="0.25">
      <c r="B42" s="116">
        <v>2013</v>
      </c>
      <c r="C42" s="117">
        <v>1300561</v>
      </c>
      <c r="D42" s="118">
        <f t="shared" si="2"/>
        <v>1.5727615014725638E-2</v>
      </c>
    </row>
    <row r="43" spans="2:4" x14ac:dyDescent="0.25">
      <c r="B43" s="116">
        <v>2012</v>
      </c>
      <c r="C43" s="117">
        <v>1280423</v>
      </c>
      <c r="D43" s="118">
        <f>C43/C44-1</f>
        <v>-1.0059268582703118E-2</v>
      </c>
    </row>
    <row r="44" spans="2:4" x14ac:dyDescent="0.25">
      <c r="B44" s="116">
        <v>2011</v>
      </c>
      <c r="C44" s="117">
        <v>1293434</v>
      </c>
      <c r="D44" s="118">
        <f t="shared" si="2"/>
        <v>7.2303559881282009E-2</v>
      </c>
    </row>
    <row r="45" spans="2:4" x14ac:dyDescent="0.25">
      <c r="B45" s="116">
        <v>2010</v>
      </c>
      <c r="C45" s="117">
        <v>1206220</v>
      </c>
      <c r="D45" s="118"/>
    </row>
    <row r="46" spans="2:4" ht="6" customHeight="1" x14ac:dyDescent="0.25"/>
    <row r="47" spans="2:4" x14ac:dyDescent="0.25">
      <c r="B47" s="105" t="s">
        <v>54</v>
      </c>
      <c r="C47" s="105"/>
      <c r="D47" s="105"/>
    </row>
    <row r="50" spans="1:5" ht="48.75" customHeight="1" thickBot="1" x14ac:dyDescent="0.3">
      <c r="B50" s="264" t="s">
        <v>255</v>
      </c>
      <c r="C50" s="264"/>
      <c r="D50" s="264"/>
      <c r="E50" s="1" t="s">
        <v>97</v>
      </c>
    </row>
    <row r="51" spans="1:5" ht="10.5" customHeight="1" thickBot="1" x14ac:dyDescent="0.3">
      <c r="B51" s="106"/>
      <c r="C51" s="107"/>
      <c r="D51" s="106"/>
      <c r="E51" s="1" t="s">
        <v>98</v>
      </c>
    </row>
    <row r="52" spans="1:5" ht="22.5" thickTop="1" thickBot="1" x14ac:dyDescent="0.3">
      <c r="B52" s="109"/>
      <c r="C52" s="289" t="s">
        <v>139</v>
      </c>
      <c r="D52" s="290"/>
    </row>
    <row r="53" spans="1:5" ht="16.5" thickTop="1" thickBot="1" x14ac:dyDescent="0.3">
      <c r="B53" s="85"/>
      <c r="C53" s="113" t="s">
        <v>137</v>
      </c>
      <c r="D53" s="114" t="s">
        <v>138</v>
      </c>
    </row>
    <row r="54" spans="1:5" x14ac:dyDescent="0.25">
      <c r="A54" s="1">
        <v>1</v>
      </c>
      <c r="B54" s="116">
        <v>2024</v>
      </c>
      <c r="C54" s="117">
        <v>1420992</v>
      </c>
      <c r="D54" s="118">
        <f t="shared" ref="D54:D56" si="3">C54/C55-1</f>
        <v>3.158287519228864E-2</v>
      </c>
    </row>
    <row r="55" spans="1:5" x14ac:dyDescent="0.25">
      <c r="A55" s="1"/>
      <c r="B55" s="116">
        <v>2023</v>
      </c>
      <c r="C55" s="117">
        <v>1377487</v>
      </c>
      <c r="D55" s="118">
        <f t="shared" si="3"/>
        <v>3.9327309327852555E-2</v>
      </c>
    </row>
    <row r="56" spans="1:5" x14ac:dyDescent="0.25">
      <c r="A56" s="1"/>
      <c r="B56" s="116">
        <v>2022</v>
      </c>
      <c r="C56" s="117">
        <v>1325364</v>
      </c>
      <c r="D56" s="118">
        <f t="shared" si="3"/>
        <v>0.92689969207149514</v>
      </c>
    </row>
    <row r="57" spans="1:5" x14ac:dyDescent="0.25">
      <c r="A57" s="1"/>
      <c r="B57" s="116">
        <v>2021</v>
      </c>
      <c r="C57" s="117">
        <v>687822</v>
      </c>
      <c r="D57" s="118">
        <f>C57/C58-1</f>
        <v>0.72485894124432626</v>
      </c>
    </row>
    <row r="58" spans="1:5" x14ac:dyDescent="0.25">
      <c r="A58" s="1">
        <v>2</v>
      </c>
      <c r="B58" s="116">
        <v>2020</v>
      </c>
      <c r="C58" s="117">
        <v>398770</v>
      </c>
      <c r="D58" s="118">
        <f t="shared" ref="D58:D67" si="4">C58/C59-1</f>
        <v>-0.65537714325221241</v>
      </c>
    </row>
    <row r="59" spans="1:5" x14ac:dyDescent="0.25">
      <c r="A59" s="1">
        <v>3</v>
      </c>
      <c r="B59" s="116">
        <v>2019</v>
      </c>
      <c r="C59" s="117">
        <v>1157120</v>
      </c>
      <c r="D59" s="118">
        <f t="shared" si="4"/>
        <v>5.8956820640286622E-2</v>
      </c>
    </row>
    <row r="60" spans="1:5" x14ac:dyDescent="0.25">
      <c r="A60" s="1">
        <v>4</v>
      </c>
      <c r="B60" s="116">
        <v>2018</v>
      </c>
      <c r="C60" s="117">
        <v>1092698</v>
      </c>
      <c r="D60" s="118">
        <f t="shared" si="4"/>
        <v>-4.1667046396967056E-3</v>
      </c>
    </row>
    <row r="61" spans="1:5" x14ac:dyDescent="0.25">
      <c r="A61" s="1">
        <v>5</v>
      </c>
      <c r="B61" s="116">
        <v>2017</v>
      </c>
      <c r="C61" s="117">
        <v>1097270</v>
      </c>
      <c r="D61" s="118">
        <f>C61/C62-1</f>
        <v>1.6696472014468E-3</v>
      </c>
    </row>
    <row r="62" spans="1:5" x14ac:dyDescent="0.25">
      <c r="A62" s="1">
        <v>6</v>
      </c>
      <c r="B62" s="116">
        <v>2016</v>
      </c>
      <c r="C62" s="117">
        <v>1095441</v>
      </c>
      <c r="D62" s="118">
        <f>C62/C63-1</f>
        <v>8.4187137512619081E-2</v>
      </c>
    </row>
    <row r="63" spans="1:5" x14ac:dyDescent="0.25">
      <c r="A63" s="1">
        <v>7</v>
      </c>
      <c r="B63" s="116">
        <v>2015</v>
      </c>
      <c r="C63" s="117">
        <v>1010380</v>
      </c>
      <c r="D63" s="118">
        <f t="shared" si="4"/>
        <v>-3.9294251435287086E-2</v>
      </c>
    </row>
    <row r="64" spans="1:5" x14ac:dyDescent="0.25">
      <c r="A64" s="1">
        <v>8</v>
      </c>
      <c r="B64" s="116">
        <v>2014</v>
      </c>
      <c r="C64" s="117">
        <v>1051706</v>
      </c>
      <c r="D64" s="118">
        <f t="shared" si="4"/>
        <v>3.8946695630956318E-2</v>
      </c>
    </row>
    <row r="65" spans="1:5" x14ac:dyDescent="0.25">
      <c r="A65" s="1">
        <v>9</v>
      </c>
      <c r="B65" s="116">
        <v>2013</v>
      </c>
      <c r="C65" s="117">
        <v>1012281</v>
      </c>
      <c r="D65" s="118">
        <f t="shared" si="4"/>
        <v>4.958869675544042E-3</v>
      </c>
    </row>
    <row r="66" spans="1:5" x14ac:dyDescent="0.25">
      <c r="A66" s="1">
        <v>10</v>
      </c>
      <c r="B66" s="116">
        <v>2012</v>
      </c>
      <c r="C66" s="117">
        <v>1007286</v>
      </c>
      <c r="D66" s="118">
        <f>C66/C67-1</f>
        <v>7.590494792959479E-4</v>
      </c>
    </row>
    <row r="67" spans="1:5" x14ac:dyDescent="0.25">
      <c r="A67" s="1">
        <v>11</v>
      </c>
      <c r="B67" s="116">
        <v>2011</v>
      </c>
      <c r="C67" s="117">
        <v>1006522</v>
      </c>
      <c r="D67" s="118">
        <f t="shared" si="4"/>
        <v>7.6199457688590044E-2</v>
      </c>
    </row>
    <row r="68" spans="1:5" x14ac:dyDescent="0.25">
      <c r="A68" s="1">
        <v>12</v>
      </c>
      <c r="B68" s="116">
        <v>2010</v>
      </c>
      <c r="C68" s="117">
        <v>935256</v>
      </c>
      <c r="D68" s="118"/>
    </row>
    <row r="69" spans="1:5" ht="6" customHeight="1" x14ac:dyDescent="0.25"/>
    <row r="70" spans="1:5" x14ac:dyDescent="0.25">
      <c r="B70" s="105" t="s">
        <v>54</v>
      </c>
      <c r="C70" s="105"/>
      <c r="D70" s="105"/>
    </row>
    <row r="73" spans="1:5" ht="48.75" customHeight="1" thickBot="1" x14ac:dyDescent="0.3">
      <c r="B73" s="264" t="s">
        <v>140</v>
      </c>
      <c r="C73" s="264"/>
      <c r="D73" s="264"/>
      <c r="E73" s="1" t="s">
        <v>100</v>
      </c>
    </row>
    <row r="74" spans="1:5" ht="10.5" customHeight="1" thickBot="1" x14ac:dyDescent="0.3">
      <c r="B74" s="106"/>
      <c r="C74" s="107"/>
      <c r="D74" s="106"/>
      <c r="E74" s="1" t="s">
        <v>101</v>
      </c>
    </row>
    <row r="75" spans="1:5" ht="22.5" thickTop="1" thickBot="1" x14ac:dyDescent="0.3">
      <c r="B75" s="109"/>
      <c r="C75" s="289" t="s">
        <v>141</v>
      </c>
      <c r="D75" s="290"/>
    </row>
    <row r="76" spans="1:5" ht="16.5" thickTop="1" thickBot="1" x14ac:dyDescent="0.3">
      <c r="B76" s="85"/>
      <c r="C76" s="113" t="s">
        <v>137</v>
      </c>
      <c r="D76" s="114" t="s">
        <v>138</v>
      </c>
    </row>
    <row r="77" spans="1:5" x14ac:dyDescent="0.25">
      <c r="A77" s="1">
        <v>1</v>
      </c>
      <c r="B77" s="116">
        <v>2024</v>
      </c>
      <c r="C77" s="117">
        <v>152897</v>
      </c>
      <c r="D77" s="118">
        <f t="shared" ref="D77:D83" si="5">C77/C78-1</f>
        <v>-7.6798135445850679E-2</v>
      </c>
    </row>
    <row r="78" spans="1:5" x14ac:dyDescent="0.25">
      <c r="A78" s="1"/>
      <c r="B78" s="116">
        <v>2023</v>
      </c>
      <c r="C78" s="117">
        <v>165616</v>
      </c>
      <c r="D78" s="118">
        <f t="shared" si="5"/>
        <v>2.1238616767009777E-3</v>
      </c>
    </row>
    <row r="79" spans="1:5" x14ac:dyDescent="0.25">
      <c r="A79" s="1"/>
      <c r="B79" s="116">
        <v>2022</v>
      </c>
      <c r="C79" s="117">
        <v>165265</v>
      </c>
      <c r="D79" s="118">
        <f t="shared" si="5"/>
        <v>1.5446524805222799</v>
      </c>
    </row>
    <row r="80" spans="1:5" x14ac:dyDescent="0.25">
      <c r="A80" s="1"/>
      <c r="B80" s="116">
        <v>2021</v>
      </c>
      <c r="C80" s="117">
        <v>64946</v>
      </c>
      <c r="D80" s="118">
        <f t="shared" si="5"/>
        <v>0.51558853729114151</v>
      </c>
    </row>
    <row r="81" spans="1:5" x14ac:dyDescent="0.25">
      <c r="A81" s="1">
        <v>2</v>
      </c>
      <c r="B81" s="116">
        <v>2020</v>
      </c>
      <c r="C81" s="117">
        <v>42852</v>
      </c>
      <c r="D81" s="118">
        <f t="shared" si="5"/>
        <v>-0.79997386011426863</v>
      </c>
    </row>
    <row r="82" spans="1:5" x14ac:dyDescent="0.25">
      <c r="A82" s="1">
        <v>3</v>
      </c>
      <c r="B82" s="116">
        <v>2019</v>
      </c>
      <c r="C82" s="117">
        <v>214232</v>
      </c>
      <c r="D82" s="118">
        <f t="shared" si="5"/>
        <v>-0.1227442292808969</v>
      </c>
    </row>
    <row r="83" spans="1:5" x14ac:dyDescent="0.25">
      <c r="A83" s="1">
        <v>4</v>
      </c>
      <c r="B83" s="116">
        <v>2018</v>
      </c>
      <c r="C83" s="117">
        <v>244207</v>
      </c>
      <c r="D83" s="118">
        <f t="shared" si="5"/>
        <v>-3.5993289252935989E-2</v>
      </c>
    </row>
    <row r="84" spans="1:5" x14ac:dyDescent="0.25">
      <c r="A84" s="1">
        <v>5</v>
      </c>
      <c r="B84" s="116">
        <v>2017</v>
      </c>
      <c r="C84" s="117">
        <v>253325</v>
      </c>
      <c r="D84" s="118">
        <f>C84/C85-1</f>
        <v>-0.17960717003740467</v>
      </c>
    </row>
    <row r="85" spans="1:5" x14ac:dyDescent="0.25">
      <c r="A85" s="1">
        <v>6</v>
      </c>
      <c r="B85" s="116">
        <v>2016</v>
      </c>
      <c r="C85" s="117">
        <v>308785</v>
      </c>
      <c r="D85" s="118">
        <f>C85/C86-1</f>
        <v>0.18093507983554824</v>
      </c>
    </row>
    <row r="86" spans="1:5" x14ac:dyDescent="0.25">
      <c r="A86" s="1">
        <v>7</v>
      </c>
      <c r="B86" s="116">
        <v>2015</v>
      </c>
      <c r="C86" s="117">
        <v>261475</v>
      </c>
      <c r="D86" s="118">
        <f t="shared" ref="D86:D88" si="6">C86/C87-1</f>
        <v>-0.15454680669443077</v>
      </c>
    </row>
    <row r="87" spans="1:5" x14ac:dyDescent="0.25">
      <c r="A87" s="1">
        <v>8</v>
      </c>
      <c r="B87" s="116">
        <v>2014</v>
      </c>
      <c r="C87" s="117">
        <v>309272</v>
      </c>
      <c r="D87" s="118">
        <f t="shared" si="6"/>
        <v>7.2818093520188754E-2</v>
      </c>
    </row>
    <row r="88" spans="1:5" x14ac:dyDescent="0.25">
      <c r="A88" s="1">
        <v>9</v>
      </c>
      <c r="B88" s="116">
        <v>2013</v>
      </c>
      <c r="C88" s="117">
        <v>288280</v>
      </c>
      <c r="D88" s="118">
        <f t="shared" si="6"/>
        <v>5.5441042407290198E-2</v>
      </c>
    </row>
    <row r="89" spans="1:5" x14ac:dyDescent="0.25">
      <c r="A89" s="1">
        <v>10</v>
      </c>
      <c r="B89" s="116">
        <v>2012</v>
      </c>
      <c r="C89" s="117">
        <v>273137</v>
      </c>
      <c r="D89" s="118">
        <f>C89/C90-1</f>
        <v>-4.8011236894936471E-2</v>
      </c>
    </row>
    <row r="90" spans="1:5" x14ac:dyDescent="0.25">
      <c r="A90" s="1">
        <v>11</v>
      </c>
      <c r="B90" s="116">
        <v>2011</v>
      </c>
      <c r="C90" s="117">
        <v>286912</v>
      </c>
      <c r="D90" s="118">
        <f t="shared" ref="D90" si="7">C90/C91-1</f>
        <v>5.8856527066326159E-2</v>
      </c>
    </row>
    <row r="91" spans="1:5" x14ac:dyDescent="0.25">
      <c r="A91" s="1">
        <v>12</v>
      </c>
      <c r="B91" s="116">
        <v>2010</v>
      </c>
      <c r="C91" s="117">
        <v>270964</v>
      </c>
      <c r="D91" s="118"/>
    </row>
    <row r="92" spans="1:5" ht="6" customHeight="1" x14ac:dyDescent="0.25"/>
    <row r="93" spans="1:5" x14ac:dyDescent="0.25">
      <c r="B93" s="105" t="s">
        <v>54</v>
      </c>
      <c r="C93" s="105"/>
      <c r="D93" s="105"/>
    </row>
    <row r="96" spans="1:5" ht="48.75" customHeight="1" thickBot="1" x14ac:dyDescent="0.3">
      <c r="B96" s="264" t="s">
        <v>256</v>
      </c>
      <c r="C96" s="264"/>
      <c r="D96" s="264"/>
      <c r="E96" s="1" t="s">
        <v>113</v>
      </c>
    </row>
    <row r="97" spans="2:5" ht="10.5" customHeight="1" thickBot="1" x14ac:dyDescent="0.3">
      <c r="B97" s="106"/>
      <c r="C97" s="107"/>
      <c r="D97" s="106"/>
      <c r="E97" s="1" t="s">
        <v>114</v>
      </c>
    </row>
    <row r="98" spans="2:5" ht="22.5" thickTop="1" thickBot="1" x14ac:dyDescent="0.3">
      <c r="B98" s="123" t="s">
        <v>95</v>
      </c>
      <c r="C98" s="289" t="s">
        <v>32</v>
      </c>
      <c r="D98" s="290"/>
    </row>
    <row r="99" spans="2:5" ht="16.5" thickTop="1" thickBot="1" x14ac:dyDescent="0.3">
      <c r="B99" s="85"/>
      <c r="C99" s="113" t="s">
        <v>137</v>
      </c>
      <c r="D99" s="114" t="s">
        <v>138</v>
      </c>
    </row>
    <row r="100" spans="2:5" x14ac:dyDescent="0.25">
      <c r="B100" s="116">
        <v>2024</v>
      </c>
      <c r="C100" s="117">
        <v>365009</v>
      </c>
      <c r="D100" s="118">
        <f t="shared" ref="D100:D113" si="8">C100/C101-1</f>
        <v>5.7295302538315163E-2</v>
      </c>
    </row>
    <row r="101" spans="2:5" x14ac:dyDescent="0.25">
      <c r="B101" s="116">
        <v>2023</v>
      </c>
      <c r="C101" s="117">
        <v>345229</v>
      </c>
      <c r="D101" s="118">
        <f t="shared" si="8"/>
        <v>0.29580737181893246</v>
      </c>
    </row>
    <row r="102" spans="2:5" x14ac:dyDescent="0.25">
      <c r="B102" s="116">
        <v>2022</v>
      </c>
      <c r="C102" s="117">
        <v>266420</v>
      </c>
      <c r="D102" s="118">
        <f t="shared" si="8"/>
        <v>1.0769116833103363</v>
      </c>
    </row>
    <row r="103" spans="2:5" x14ac:dyDescent="0.25">
      <c r="B103" s="116">
        <v>2021</v>
      </c>
      <c r="C103" s="117">
        <v>128277</v>
      </c>
      <c r="D103" s="118">
        <f t="shared" si="8"/>
        <v>0.17421392283399695</v>
      </c>
    </row>
    <row r="104" spans="2:5" x14ac:dyDescent="0.25">
      <c r="B104" s="116">
        <v>2020</v>
      </c>
      <c r="C104" s="117">
        <v>109245</v>
      </c>
      <c r="D104" s="118">
        <f t="shared" si="8"/>
        <v>-0.72086017329180319</v>
      </c>
    </row>
    <row r="105" spans="2:5" x14ac:dyDescent="0.25">
      <c r="B105" s="116">
        <v>2019</v>
      </c>
      <c r="C105" s="117">
        <v>391363</v>
      </c>
      <c r="D105" s="118">
        <f t="shared" si="8"/>
        <v>3.4722258942971207E-2</v>
      </c>
    </row>
    <row r="106" spans="2:5" x14ac:dyDescent="0.25">
      <c r="B106" s="116">
        <v>2018</v>
      </c>
      <c r="C106" s="117">
        <v>378230</v>
      </c>
      <c r="D106" s="118">
        <f t="shared" si="8"/>
        <v>-0.10021077472796736</v>
      </c>
    </row>
    <row r="107" spans="2:5" x14ac:dyDescent="0.25">
      <c r="B107" s="116">
        <v>2017</v>
      </c>
      <c r="C107" s="117">
        <v>420354</v>
      </c>
      <c r="D107" s="118">
        <f t="shared" si="8"/>
        <v>7.2115568546134767E-2</v>
      </c>
    </row>
    <row r="108" spans="2:5" x14ac:dyDescent="0.25">
      <c r="B108" s="116">
        <v>2016</v>
      </c>
      <c r="C108" s="117">
        <v>392079</v>
      </c>
      <c r="D108" s="118">
        <f t="shared" si="8"/>
        <v>0.24445424854234576</v>
      </c>
    </row>
    <row r="109" spans="2:5" x14ac:dyDescent="0.25">
      <c r="B109" s="116">
        <v>2015</v>
      </c>
      <c r="C109" s="117">
        <v>315061</v>
      </c>
      <c r="D109" s="118">
        <f t="shared" si="8"/>
        <v>-8.9900428386142539E-2</v>
      </c>
    </row>
    <row r="110" spans="2:5" x14ac:dyDescent="0.25">
      <c r="B110" s="116">
        <v>2014</v>
      </c>
      <c r="C110" s="117">
        <v>346183</v>
      </c>
      <c r="D110" s="118">
        <f t="shared" si="8"/>
        <v>1.8745604199956967E-2</v>
      </c>
    </row>
    <row r="111" spans="2:5" x14ac:dyDescent="0.25">
      <c r="B111" s="116">
        <v>2013</v>
      </c>
      <c r="C111" s="117">
        <v>339813</v>
      </c>
      <c r="D111" s="118">
        <f t="shared" si="8"/>
        <v>1.5412887899478589E-2</v>
      </c>
    </row>
    <row r="112" spans="2:5" x14ac:dyDescent="0.25">
      <c r="B112" s="116">
        <v>2012</v>
      </c>
      <c r="C112" s="117">
        <v>334655</v>
      </c>
      <c r="D112" s="118">
        <f t="shared" si="8"/>
        <v>-2.0018097109440691E-2</v>
      </c>
    </row>
    <row r="113" spans="2:4" x14ac:dyDescent="0.25">
      <c r="B113" s="116">
        <v>2011</v>
      </c>
      <c r="C113" s="117">
        <v>341491</v>
      </c>
      <c r="D113" s="118">
        <f t="shared" si="8"/>
        <v>8.2328890860973392E-2</v>
      </c>
    </row>
    <row r="114" spans="2:4" x14ac:dyDescent="0.25">
      <c r="B114" s="116">
        <v>2010</v>
      </c>
      <c r="C114" s="117">
        <v>315515</v>
      </c>
      <c r="D114" s="118"/>
    </row>
    <row r="115" spans="2:4" ht="6" customHeight="1" x14ac:dyDescent="0.25"/>
    <row r="116" spans="2:4" x14ac:dyDescent="0.25">
      <c r="B116" s="105" t="s">
        <v>54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9D12-D7B1-4AD9-B1D5-469DD84A4E21}">
  <sheetPr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7"/>
    </row>
    <row r="3" spans="1:12" ht="40.5" customHeight="1" thickBot="1" x14ac:dyDescent="0.3">
      <c r="B3" s="62" t="s">
        <v>142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257</v>
      </c>
      <c r="D5" s="13" t="s">
        <v>223</v>
      </c>
      <c r="E5" s="13" t="s">
        <v>224</v>
      </c>
      <c r="F5" s="13" t="s">
        <v>225</v>
      </c>
      <c r="G5" s="13" t="s">
        <v>226</v>
      </c>
      <c r="H5" s="13" t="s">
        <v>227</v>
      </c>
      <c r="I5" s="128" t="str">
        <f>CONCATENATE("var. ",RIGHT(H5,2),"/",RIGHT(G5,2))</f>
        <v>var. 25/24</v>
      </c>
      <c r="J5" s="128" t="str">
        <f>CONCATENATE("dif. ",RIGHT(H5,2),"/",RIGHT(G5,2))</f>
        <v>dif. 25/24</v>
      </c>
      <c r="K5" s="14" t="str">
        <f>CONCATENATE("cuota ",H5)</f>
        <v>cuota enero 2025</v>
      </c>
      <c r="L5" s="129" t="str">
        <f>CONCATENATE("cuota/ total municipio ",RIGHT(H5,2))</f>
        <v>cuota/ total municipio 25</v>
      </c>
    </row>
    <row r="6" spans="1:12" ht="15.75" x14ac:dyDescent="0.25">
      <c r="B6" s="130" t="s">
        <v>42</v>
      </c>
      <c r="C6" s="131">
        <v>386253</v>
      </c>
      <c r="D6" s="131">
        <v>46362</v>
      </c>
      <c r="E6" s="131">
        <v>273717</v>
      </c>
      <c r="F6" s="131">
        <v>403637</v>
      </c>
      <c r="G6" s="131">
        <v>417622</v>
      </c>
      <c r="H6" s="131">
        <v>422462</v>
      </c>
      <c r="I6" s="132">
        <f>IFERROR(H6/G6-1,"-")</f>
        <v>1.158942776003169E-2</v>
      </c>
      <c r="J6" s="131">
        <f t="shared" ref="J6:J57" si="0">H6-G6</f>
        <v>4840</v>
      </c>
      <c r="K6" s="132">
        <f>IFERROR(F6/$F$6,"-")</f>
        <v>1</v>
      </c>
      <c r="L6" s="133">
        <f>IFERROR(H6/H6,"-")</f>
        <v>1</v>
      </c>
    </row>
    <row r="7" spans="1:12" ht="15.75" x14ac:dyDescent="0.25">
      <c r="B7" s="134" t="s">
        <v>59</v>
      </c>
      <c r="C7" s="135">
        <v>293229</v>
      </c>
      <c r="D7" s="135">
        <v>35671</v>
      </c>
      <c r="E7" s="135">
        <v>211722</v>
      </c>
      <c r="F7" s="135">
        <v>323159</v>
      </c>
      <c r="G7" s="135">
        <v>328440</v>
      </c>
      <c r="H7" s="135">
        <v>336465</v>
      </c>
      <c r="I7" s="136">
        <f t="shared" ref="I7:I57" si="1">IFERROR(H7/G7-1,"-")</f>
        <v>2.4433686518085418E-2</v>
      </c>
      <c r="J7" s="135">
        <f t="shared" si="0"/>
        <v>8025</v>
      </c>
      <c r="K7" s="136">
        <f t="shared" ref="K7:K57" si="2">IFERROR(F7/$F$6,"-")</f>
        <v>0.80061788190874472</v>
      </c>
      <c r="L7" s="136">
        <f>IFERROR(H7/H6,"-")</f>
        <v>0.79643849624344909</v>
      </c>
    </row>
    <row r="8" spans="1:12" x14ac:dyDescent="0.25">
      <c r="B8" s="97" t="s">
        <v>139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141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7" t="s">
        <v>62</v>
      </c>
      <c r="C10" s="138">
        <v>93024</v>
      </c>
      <c r="D10" s="138">
        <v>10691</v>
      </c>
      <c r="E10" s="138">
        <v>61995</v>
      </c>
      <c r="F10" s="138">
        <v>80478</v>
      </c>
      <c r="G10" s="138">
        <v>89182</v>
      </c>
      <c r="H10" s="138">
        <v>85997</v>
      </c>
      <c r="I10" s="139">
        <f t="shared" si="1"/>
        <v>-3.5713484783924998E-2</v>
      </c>
      <c r="J10" s="138">
        <f t="shared" si="0"/>
        <v>-3185</v>
      </c>
      <c r="K10" s="139">
        <f t="shared" si="2"/>
        <v>0.19938211809125525</v>
      </c>
      <c r="L10" s="139">
        <f>IFERROR(H10/H6,"-")</f>
        <v>0.20356150375655088</v>
      </c>
    </row>
    <row r="11" spans="1:12" ht="15.75" x14ac:dyDescent="0.25">
      <c r="A11" s="140" t="e">
        <f>#REF!/#REF!</f>
        <v>#REF!</v>
      </c>
      <c r="B11" s="130" t="s">
        <v>43</v>
      </c>
      <c r="C11" s="131">
        <v>138100</v>
      </c>
      <c r="D11" s="131">
        <v>15182</v>
      </c>
      <c r="E11" s="131">
        <v>99949</v>
      </c>
      <c r="F11" s="131">
        <v>139602</v>
      </c>
      <c r="G11" s="131">
        <v>150925</v>
      </c>
      <c r="H11" s="131">
        <v>146051</v>
      </c>
      <c r="I11" s="132">
        <f t="shared" si="1"/>
        <v>-3.2294185853900981E-2</v>
      </c>
      <c r="J11" s="131">
        <f t="shared" si="0"/>
        <v>-4874</v>
      </c>
      <c r="K11" s="132">
        <f t="shared" si="2"/>
        <v>0.34586026553561738</v>
      </c>
      <c r="L11" s="133">
        <f>IFERROR(H11/H11,"-")</f>
        <v>1</v>
      </c>
    </row>
    <row r="12" spans="1:12" ht="15.75" x14ac:dyDescent="0.25">
      <c r="A12" s="140" t="e">
        <f>#REF!/#REF!</f>
        <v>#REF!</v>
      </c>
      <c r="B12" s="134" t="s">
        <v>59</v>
      </c>
      <c r="C12" s="135">
        <v>111379</v>
      </c>
      <c r="D12" s="135">
        <v>12102</v>
      </c>
      <c r="E12" s="135">
        <v>86205</v>
      </c>
      <c r="F12" s="135">
        <v>115960</v>
      </c>
      <c r="G12" s="135">
        <v>122914</v>
      </c>
      <c r="H12" s="135">
        <v>120846</v>
      </c>
      <c r="I12" s="136">
        <f t="shared" si="1"/>
        <v>-1.6824771791659199E-2</v>
      </c>
      <c r="J12" s="135">
        <f t="shared" si="0"/>
        <v>-2068</v>
      </c>
      <c r="K12" s="136">
        <f t="shared" si="2"/>
        <v>0.28728783535701635</v>
      </c>
      <c r="L12" s="136">
        <f>IFERROR(H12/H11,"-")</f>
        <v>0.82742329734133968</v>
      </c>
    </row>
    <row r="13" spans="1:12" x14ac:dyDescent="0.25">
      <c r="A13" s="140" t="e">
        <f>#REF!/#REF!</f>
        <v>#REF!</v>
      </c>
      <c r="B13" s="97" t="s">
        <v>139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40" t="e">
        <f>#REF!/#REF!</f>
        <v>#REF!</v>
      </c>
      <c r="B14" s="97" t="s">
        <v>141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40" t="e">
        <f>#REF!/#REF!</f>
        <v>#REF!</v>
      </c>
      <c r="B15" s="137" t="s">
        <v>62</v>
      </c>
      <c r="C15" s="138">
        <v>26721</v>
      </c>
      <c r="D15" s="138">
        <v>3080</v>
      </c>
      <c r="E15" s="138">
        <v>13744</v>
      </c>
      <c r="F15" s="138">
        <v>23642</v>
      </c>
      <c r="G15" s="138">
        <v>28011</v>
      </c>
      <c r="H15" s="138">
        <v>25205</v>
      </c>
      <c r="I15" s="139">
        <f t="shared" si="1"/>
        <v>-0.10017493127699828</v>
      </c>
      <c r="J15" s="138">
        <f t="shared" si="0"/>
        <v>-2806</v>
      </c>
      <c r="K15" s="139">
        <f t="shared" si="2"/>
        <v>5.8572430178601073E-2</v>
      </c>
      <c r="L15" s="139">
        <f>IFERROR(H15/H11,"-")</f>
        <v>0.17257670265866032</v>
      </c>
    </row>
    <row r="16" spans="1:12" ht="15.75" x14ac:dyDescent="0.25">
      <c r="A16" s="79"/>
      <c r="B16" s="130" t="s">
        <v>44</v>
      </c>
      <c r="C16" s="131">
        <v>102767</v>
      </c>
      <c r="D16" s="131">
        <v>8010</v>
      </c>
      <c r="E16" s="131">
        <v>72992</v>
      </c>
      <c r="F16" s="131">
        <v>102127</v>
      </c>
      <c r="G16" s="131">
        <v>102161</v>
      </c>
      <c r="H16" s="131">
        <v>108758</v>
      </c>
      <c r="I16" s="132">
        <f t="shared" si="1"/>
        <v>6.4574544101956732E-2</v>
      </c>
      <c r="J16" s="131">
        <f t="shared" si="0"/>
        <v>6597</v>
      </c>
      <c r="K16" s="132">
        <f t="shared" si="2"/>
        <v>0.25301694344175585</v>
      </c>
      <c r="L16" s="133">
        <f>IFERROR(H16/H16,"-")</f>
        <v>1</v>
      </c>
    </row>
    <row r="17" spans="2:12" ht="15.75" x14ac:dyDescent="0.25">
      <c r="B17" s="134" t="s">
        <v>59</v>
      </c>
      <c r="C17" s="135">
        <v>60504</v>
      </c>
      <c r="D17" s="135">
        <v>2072</v>
      </c>
      <c r="E17" s="135">
        <v>40098</v>
      </c>
      <c r="F17" s="135">
        <v>63291</v>
      </c>
      <c r="G17" s="135">
        <v>62071</v>
      </c>
      <c r="H17" s="135">
        <v>69478</v>
      </c>
      <c r="I17" s="136">
        <f t="shared" si="1"/>
        <v>0.11933108859209618</v>
      </c>
      <c r="J17" s="135">
        <f t="shared" si="0"/>
        <v>7407</v>
      </c>
      <c r="K17" s="136">
        <f t="shared" si="2"/>
        <v>0.15680177981701379</v>
      </c>
      <c r="L17" s="136">
        <f>IFERROR(H17/H16,"-")</f>
        <v>0.63883116644292837</v>
      </c>
    </row>
    <row r="18" spans="2:12" x14ac:dyDescent="0.25">
      <c r="B18" s="97" t="s">
        <v>139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141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7" t="s">
        <v>62</v>
      </c>
      <c r="C20" s="138">
        <v>42263</v>
      </c>
      <c r="D20" s="138">
        <v>5938</v>
      </c>
      <c r="E20" s="138">
        <v>32894</v>
      </c>
      <c r="F20" s="138">
        <v>38836</v>
      </c>
      <c r="G20" s="138">
        <v>40090</v>
      </c>
      <c r="H20" s="138">
        <v>39280</v>
      </c>
      <c r="I20" s="139">
        <f t="shared" si="1"/>
        <v>-2.0204539785482645E-2</v>
      </c>
      <c r="J20" s="138">
        <f t="shared" si="0"/>
        <v>-810</v>
      </c>
      <c r="K20" s="139">
        <f t="shared" si="2"/>
        <v>9.6215163624742028E-2</v>
      </c>
      <c r="L20" s="139">
        <f>IFERROR(H20/H16,"-")</f>
        <v>0.36116883355707169</v>
      </c>
    </row>
    <row r="21" spans="2:12" ht="15.75" x14ac:dyDescent="0.25">
      <c r="B21" s="130" t="s">
        <v>45</v>
      </c>
      <c r="C21" s="131">
        <v>3774</v>
      </c>
      <c r="D21" s="131">
        <v>596</v>
      </c>
      <c r="E21" s="131">
        <v>2563</v>
      </c>
      <c r="F21" s="131">
        <v>6916</v>
      </c>
      <c r="G21" s="131">
        <v>4476</v>
      </c>
      <c r="H21" s="131">
        <v>4609</v>
      </c>
      <c r="I21" s="132">
        <f t="shared" si="1"/>
        <v>2.9714030384271561E-2</v>
      </c>
      <c r="J21" s="131">
        <f t="shared" si="0"/>
        <v>133</v>
      </c>
      <c r="K21" s="132">
        <f t="shared" si="2"/>
        <v>1.7134207220844473E-2</v>
      </c>
      <c r="L21" s="133">
        <f>IFERROR(H21/H21,"-")</f>
        <v>1</v>
      </c>
    </row>
    <row r="22" spans="2:12" ht="15.75" x14ac:dyDescent="0.25">
      <c r="B22" s="134" t="s">
        <v>59</v>
      </c>
      <c r="C22" s="135">
        <v>3026</v>
      </c>
      <c r="D22" s="135">
        <v>596</v>
      </c>
      <c r="E22" s="135">
        <v>2563</v>
      </c>
      <c r="F22" s="135">
        <v>6858</v>
      </c>
      <c r="G22" s="135">
        <v>4426</v>
      </c>
      <c r="H22" s="135">
        <v>4533</v>
      </c>
      <c r="I22" s="136">
        <f t="shared" si="1"/>
        <v>2.4175327609579744E-2</v>
      </c>
      <c r="J22" s="135">
        <f t="shared" si="0"/>
        <v>107</v>
      </c>
      <c r="K22" s="136">
        <f t="shared" si="2"/>
        <v>1.6990513753694533E-2</v>
      </c>
      <c r="L22" s="136">
        <f>IFERROR(H22/H21,"-")</f>
        <v>0.98351052288999785</v>
      </c>
    </row>
    <row r="23" spans="2:12" x14ac:dyDescent="0.25">
      <c r="B23" s="97" t="s">
        <v>139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141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7" t="s">
        <v>62</v>
      </c>
      <c r="C25" s="138">
        <v>748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0"/>
        <v>0</v>
      </c>
      <c r="K25" s="139">
        <f t="shared" si="2"/>
        <v>0</v>
      </c>
      <c r="L25" s="139">
        <f>IFERROR(H25/H21,"-")</f>
        <v>0</v>
      </c>
    </row>
    <row r="26" spans="2:12" ht="15.75" x14ac:dyDescent="0.25">
      <c r="B26" s="130" t="s">
        <v>46</v>
      </c>
      <c r="C26" s="131">
        <v>9813</v>
      </c>
      <c r="D26" s="131">
        <v>1197</v>
      </c>
      <c r="E26" s="131">
        <v>9896</v>
      </c>
      <c r="F26" s="131">
        <v>17947</v>
      </c>
      <c r="G26" s="131">
        <v>15841</v>
      </c>
      <c r="H26" s="131">
        <v>14788</v>
      </c>
      <c r="I26" s="132">
        <f t="shared" si="1"/>
        <v>-6.6473076194684677E-2</v>
      </c>
      <c r="J26" s="131">
        <f t="shared" si="0"/>
        <v>-1053</v>
      </c>
      <c r="K26" s="132">
        <f t="shared" si="2"/>
        <v>4.4463218188619973E-2</v>
      </c>
      <c r="L26" s="133">
        <f>IFERROR(H26/H26,"-")</f>
        <v>1</v>
      </c>
    </row>
    <row r="27" spans="2:12" ht="15.75" x14ac:dyDescent="0.25">
      <c r="B27" s="134" t="s">
        <v>59</v>
      </c>
      <c r="C27" s="135">
        <v>9499</v>
      </c>
      <c r="D27" s="135">
        <v>1150</v>
      </c>
      <c r="E27" s="135">
        <v>7546</v>
      </c>
      <c r="F27" s="135">
        <v>17462</v>
      </c>
      <c r="G27" s="135">
        <v>12086</v>
      </c>
      <c r="H27" s="135">
        <v>11355</v>
      </c>
      <c r="I27" s="136">
        <f t="shared" si="1"/>
        <v>-6.0483203706768185E-2</v>
      </c>
      <c r="J27" s="135">
        <f t="shared" si="0"/>
        <v>-731</v>
      </c>
      <c r="K27" s="136">
        <f t="shared" si="2"/>
        <v>4.3261643506417896E-2</v>
      </c>
      <c r="L27" s="136">
        <f>IFERROR(H27/H26,"-")</f>
        <v>0.76785231268596155</v>
      </c>
    </row>
    <row r="28" spans="2:12" x14ac:dyDescent="0.25">
      <c r="B28" s="97" t="s">
        <v>139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141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30" t="s">
        <v>47</v>
      </c>
      <c r="C30" s="131">
        <v>61311</v>
      </c>
      <c r="D30" s="131">
        <v>4603</v>
      </c>
      <c r="E30" s="131">
        <v>36105</v>
      </c>
      <c r="F30" s="131">
        <v>60088</v>
      </c>
      <c r="G30" s="131">
        <v>64481</v>
      </c>
      <c r="H30" s="131">
        <v>65410</v>
      </c>
      <c r="I30" s="132">
        <f t="shared" si="1"/>
        <v>1.4407344799243216E-2</v>
      </c>
      <c r="J30" s="131">
        <f t="shared" si="0"/>
        <v>929</v>
      </c>
      <c r="K30" s="132">
        <f t="shared" si="2"/>
        <v>0.14886643196733698</v>
      </c>
      <c r="L30" s="133">
        <f>IFERROR(H30/H30,"-")</f>
        <v>1</v>
      </c>
    </row>
    <row r="31" spans="2:12" ht="15.75" x14ac:dyDescent="0.25">
      <c r="B31" s="134" t="s">
        <v>59</v>
      </c>
      <c r="C31" s="135">
        <v>49163</v>
      </c>
      <c r="D31" s="135">
        <v>3370</v>
      </c>
      <c r="E31" s="135">
        <v>28358</v>
      </c>
      <c r="F31" s="135">
        <v>49540</v>
      </c>
      <c r="G31" s="135">
        <v>54397</v>
      </c>
      <c r="H31" s="135">
        <v>54883</v>
      </c>
      <c r="I31" s="136">
        <f t="shared" si="1"/>
        <v>8.9343162306745327E-3</v>
      </c>
      <c r="J31" s="135">
        <f t="shared" si="0"/>
        <v>486</v>
      </c>
      <c r="K31" s="136">
        <f t="shared" si="2"/>
        <v>0.12273404073462046</v>
      </c>
      <c r="L31" s="136">
        <f>IFERROR(H31/H30,"-")</f>
        <v>0.83906130561076286</v>
      </c>
    </row>
    <row r="32" spans="2:12" x14ac:dyDescent="0.25">
      <c r="B32" s="97" t="s">
        <v>139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141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7" t="s">
        <v>62</v>
      </c>
      <c r="C34" s="138">
        <v>12148</v>
      </c>
      <c r="D34" s="138">
        <v>1233</v>
      </c>
      <c r="E34" s="138">
        <v>7747</v>
      </c>
      <c r="F34" s="138">
        <v>10548</v>
      </c>
      <c r="G34" s="138">
        <v>10084</v>
      </c>
      <c r="H34" s="138">
        <v>10527</v>
      </c>
      <c r="I34" s="139">
        <f t="shared" si="1"/>
        <v>4.3930979769932543E-2</v>
      </c>
      <c r="J34" s="138">
        <f t="shared" si="0"/>
        <v>443</v>
      </c>
      <c r="K34" s="139">
        <f t="shared" si="2"/>
        <v>2.6132391232716524E-2</v>
      </c>
      <c r="L34" s="139">
        <f>IFERROR(H34/H30,"-")</f>
        <v>0.16093869438923711</v>
      </c>
    </row>
    <row r="35" spans="2:12" ht="15.75" x14ac:dyDescent="0.25">
      <c r="B35" s="130" t="s">
        <v>48</v>
      </c>
      <c r="C35" s="131">
        <v>5197</v>
      </c>
      <c r="D35" s="131">
        <v>1146</v>
      </c>
      <c r="E35" s="131">
        <v>3527</v>
      </c>
      <c r="F35" s="131">
        <v>5390</v>
      </c>
      <c r="G35" s="131">
        <v>5217</v>
      </c>
      <c r="H35" s="131">
        <v>5311</v>
      </c>
      <c r="I35" s="132">
        <f t="shared" si="1"/>
        <v>1.8018018018018056E-2</v>
      </c>
      <c r="J35" s="131">
        <f t="shared" si="0"/>
        <v>94</v>
      </c>
      <c r="K35" s="132">
        <f t="shared" si="2"/>
        <v>1.3353582550658142E-2</v>
      </c>
      <c r="L35" s="133">
        <f>IFERROR(H35/H35,"-")</f>
        <v>1</v>
      </c>
    </row>
    <row r="36" spans="2:12" ht="15.75" x14ac:dyDescent="0.25">
      <c r="B36" s="134" t="s">
        <v>59</v>
      </c>
      <c r="C36" s="135">
        <v>5197</v>
      </c>
      <c r="D36" s="135">
        <v>1146</v>
      </c>
      <c r="E36" s="135">
        <v>3527</v>
      </c>
      <c r="F36" s="135">
        <v>5390</v>
      </c>
      <c r="G36" s="135">
        <v>5217</v>
      </c>
      <c r="H36" s="135">
        <v>5311</v>
      </c>
      <c r="I36" s="136">
        <f t="shared" si="1"/>
        <v>1.8018018018018056E-2</v>
      </c>
      <c r="J36" s="135">
        <f t="shared" si="0"/>
        <v>94</v>
      </c>
      <c r="K36" s="136">
        <f t="shared" si="2"/>
        <v>1.3353582550658142E-2</v>
      </c>
      <c r="L36" s="136">
        <f>IFERROR(H36/H35,"-")</f>
        <v>1</v>
      </c>
    </row>
    <row r="37" spans="2:12" x14ac:dyDescent="0.25">
      <c r="B37" s="97" t="s">
        <v>139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141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30" t="s">
        <v>49</v>
      </c>
      <c r="C39" s="131">
        <v>14599</v>
      </c>
      <c r="D39" s="131">
        <v>2476</v>
      </c>
      <c r="E39" s="131">
        <v>11584</v>
      </c>
      <c r="F39" s="131">
        <v>15634</v>
      </c>
      <c r="G39" s="131">
        <v>17228</v>
      </c>
      <c r="H39" s="131">
        <v>20420</v>
      </c>
      <c r="I39" s="132">
        <f t="shared" si="1"/>
        <v>0.18527977710703514</v>
      </c>
      <c r="J39" s="131">
        <f t="shared" si="0"/>
        <v>3192</v>
      </c>
      <c r="K39" s="132">
        <f t="shared" si="2"/>
        <v>3.8732821817623261E-2</v>
      </c>
      <c r="L39" s="133">
        <f>IFERROR(H39/H39,"-")</f>
        <v>1</v>
      </c>
    </row>
    <row r="40" spans="2:12" ht="15.75" x14ac:dyDescent="0.25">
      <c r="B40" s="134" t="s">
        <v>59</v>
      </c>
      <c r="C40" s="135">
        <v>9284</v>
      </c>
      <c r="D40" s="135">
        <v>2470</v>
      </c>
      <c r="E40" s="135">
        <v>9886</v>
      </c>
      <c r="F40" s="135">
        <v>13452</v>
      </c>
      <c r="G40" s="135">
        <v>15230</v>
      </c>
      <c r="H40" s="135">
        <v>18184</v>
      </c>
      <c r="I40" s="136">
        <f t="shared" si="1"/>
        <v>0.19395929087327635</v>
      </c>
      <c r="J40" s="135">
        <f t="shared" si="0"/>
        <v>2954</v>
      </c>
      <c r="K40" s="136">
        <f t="shared" si="2"/>
        <v>3.3326974484499686E-2</v>
      </c>
      <c r="L40" s="136">
        <f>IFERROR(H40/H39,"-")</f>
        <v>0.89049951028403529</v>
      </c>
    </row>
    <row r="41" spans="2:12" x14ac:dyDescent="0.25">
      <c r="B41" s="97" t="s">
        <v>139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7" t="s">
        <v>62</v>
      </c>
      <c r="C43" s="138">
        <v>5315</v>
      </c>
      <c r="D43" s="138">
        <v>6</v>
      </c>
      <c r="E43" s="138">
        <v>1698</v>
      </c>
      <c r="F43" s="138">
        <v>2182</v>
      </c>
      <c r="G43" s="138">
        <v>1998</v>
      </c>
      <c r="H43" s="138">
        <v>2236</v>
      </c>
      <c r="I43" s="139">
        <f t="shared" si="1"/>
        <v>0.11911911911911921</v>
      </c>
      <c r="J43" s="138">
        <f t="shared" si="0"/>
        <v>238</v>
      </c>
      <c r="K43" s="139">
        <f t="shared" si="2"/>
        <v>5.4058473331235739E-3</v>
      </c>
      <c r="L43" s="139">
        <f>IFERROR(H43/H39,"-")</f>
        <v>0.10950048971596474</v>
      </c>
    </row>
    <row r="44" spans="2:12" ht="15.75" x14ac:dyDescent="0.25">
      <c r="B44" s="130" t="s">
        <v>50</v>
      </c>
      <c r="C44" s="131">
        <v>20553</v>
      </c>
      <c r="D44" s="131">
        <v>4767</v>
      </c>
      <c r="E44" s="131">
        <v>14146</v>
      </c>
      <c r="F44" s="131">
        <v>23609</v>
      </c>
      <c r="G44" s="131">
        <v>23867</v>
      </c>
      <c r="H44" s="131">
        <v>24602</v>
      </c>
      <c r="I44" s="132">
        <f t="shared" si="1"/>
        <v>3.0795659278501697E-2</v>
      </c>
      <c r="J44" s="131">
        <f t="shared" si="0"/>
        <v>735</v>
      </c>
      <c r="K44" s="132">
        <f t="shared" si="2"/>
        <v>5.8490673550739898E-2</v>
      </c>
      <c r="L44" s="133">
        <f>IFERROR(H44/H44,"-")</f>
        <v>1</v>
      </c>
    </row>
    <row r="45" spans="2:12" ht="15.75" x14ac:dyDescent="0.25">
      <c r="B45" s="134" t="s">
        <v>59</v>
      </c>
      <c r="C45" s="135">
        <v>20553</v>
      </c>
      <c r="D45" s="135">
        <v>4767</v>
      </c>
      <c r="E45" s="135">
        <v>14146</v>
      </c>
      <c r="F45" s="135">
        <v>23609</v>
      </c>
      <c r="G45" s="135">
        <v>23867</v>
      </c>
      <c r="H45" s="135">
        <v>24602</v>
      </c>
      <c r="I45" s="136">
        <f t="shared" si="1"/>
        <v>3.0795659278501697E-2</v>
      </c>
      <c r="J45" s="135">
        <f t="shared" si="0"/>
        <v>735</v>
      </c>
      <c r="K45" s="136">
        <f t="shared" si="2"/>
        <v>5.8490673550739898E-2</v>
      </c>
      <c r="L45" s="136">
        <f>IFERROR(H45/H44,"-")</f>
        <v>1</v>
      </c>
    </row>
    <row r="46" spans="2:12" x14ac:dyDescent="0.25">
      <c r="B46" s="97" t="s">
        <v>139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141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30" t="s">
        <v>51</v>
      </c>
      <c r="C48" s="131">
        <v>21031</v>
      </c>
      <c r="D48" s="131">
        <v>6223</v>
      </c>
      <c r="E48" s="131">
        <v>15598</v>
      </c>
      <c r="F48" s="131">
        <v>22490</v>
      </c>
      <c r="G48" s="131">
        <v>22650</v>
      </c>
      <c r="H48" s="131">
        <v>22528</v>
      </c>
      <c r="I48" s="132">
        <f t="shared" si="1"/>
        <v>-5.3863134657836653E-3</v>
      </c>
      <c r="J48" s="131">
        <f t="shared" si="0"/>
        <v>-122</v>
      </c>
      <c r="K48" s="132">
        <f t="shared" si="2"/>
        <v>5.5718380624174689E-2</v>
      </c>
      <c r="L48" s="133">
        <f>IFERROR(H48/H48,"-")</f>
        <v>1</v>
      </c>
    </row>
    <row r="49" spans="2:12" ht="15.75" x14ac:dyDescent="0.25">
      <c r="B49" s="134" t="s">
        <v>59</v>
      </c>
      <c r="C49" s="135">
        <v>15979</v>
      </c>
      <c r="D49" s="135">
        <v>5851</v>
      </c>
      <c r="E49" s="135">
        <v>12209</v>
      </c>
      <c r="F49" s="135">
        <v>18402</v>
      </c>
      <c r="G49" s="135">
        <v>18282</v>
      </c>
      <c r="H49" s="135">
        <v>18130</v>
      </c>
      <c r="I49" s="136">
        <f t="shared" si="1"/>
        <v>-8.3141888196039959E-3</v>
      </c>
      <c r="J49" s="135">
        <f t="shared" si="0"/>
        <v>-152</v>
      </c>
      <c r="K49" s="136">
        <f t="shared" si="2"/>
        <v>4.5590468663675533E-2</v>
      </c>
      <c r="L49" s="136">
        <f>IFERROR(H49/H48,"-")</f>
        <v>0.80477627840909094</v>
      </c>
    </row>
    <row r="50" spans="2:12" x14ac:dyDescent="0.25">
      <c r="B50" s="97" t="s">
        <v>139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141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7" t="s">
        <v>62</v>
      </c>
      <c r="C52" s="138">
        <v>5052</v>
      </c>
      <c r="D52" s="138">
        <v>372</v>
      </c>
      <c r="E52" s="138">
        <v>3389</v>
      </c>
      <c r="F52" s="138">
        <v>4088</v>
      </c>
      <c r="G52" s="138">
        <v>4368</v>
      </c>
      <c r="H52" s="138">
        <v>4398</v>
      </c>
      <c r="I52" s="139">
        <f t="shared" si="1"/>
        <v>6.8681318681318437E-3</v>
      </c>
      <c r="J52" s="138">
        <f t="shared" si="0"/>
        <v>30</v>
      </c>
      <c r="K52" s="139">
        <f t="shared" si="2"/>
        <v>1.0127911960499161E-2</v>
      </c>
      <c r="L52" s="139">
        <f>IFERROR(H52/H48,"-")</f>
        <v>0.19522372159090909</v>
      </c>
    </row>
    <row r="53" spans="2:12" ht="15.75" x14ac:dyDescent="0.25">
      <c r="B53" s="130" t="s">
        <v>52</v>
      </c>
      <c r="C53" s="131">
        <v>9108</v>
      </c>
      <c r="D53" s="131">
        <v>2162</v>
      </c>
      <c r="E53" s="131">
        <v>7357</v>
      </c>
      <c r="F53" s="131">
        <v>9834</v>
      </c>
      <c r="G53" s="131">
        <v>10776</v>
      </c>
      <c r="H53" s="131">
        <v>9985</v>
      </c>
      <c r="I53" s="132">
        <f t="shared" si="1"/>
        <v>-7.3403860430586443E-2</v>
      </c>
      <c r="J53" s="131">
        <f t="shared" si="0"/>
        <v>-791</v>
      </c>
      <c r="K53" s="132">
        <f t="shared" si="2"/>
        <v>2.4363475102629342E-2</v>
      </c>
      <c r="L53" s="133">
        <f>IFERROR(H53/H53,"-")</f>
        <v>1</v>
      </c>
    </row>
    <row r="54" spans="2:12" ht="15.75" x14ac:dyDescent="0.25">
      <c r="B54" s="134" t="s">
        <v>59</v>
      </c>
      <c r="C54" s="135">
        <v>8645</v>
      </c>
      <c r="D54" s="135">
        <v>2147</v>
      </c>
      <c r="E54" s="135">
        <v>7184</v>
      </c>
      <c r="F54" s="135">
        <v>9195</v>
      </c>
      <c r="G54" s="135">
        <v>9950</v>
      </c>
      <c r="H54" s="135">
        <v>9143</v>
      </c>
      <c r="I54" s="136">
        <f t="shared" si="1"/>
        <v>-8.11055276381909E-2</v>
      </c>
      <c r="J54" s="135">
        <f t="shared" si="0"/>
        <v>-807</v>
      </c>
      <c r="K54" s="136">
        <f t="shared" si="2"/>
        <v>2.2780369490408462E-2</v>
      </c>
      <c r="L54" s="136">
        <f>IFERROR(H54/H53,"-")</f>
        <v>0.91567351026539812</v>
      </c>
    </row>
    <row r="55" spans="2:12" x14ac:dyDescent="0.25">
      <c r="B55" s="97" t="s">
        <v>139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141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7" t="s">
        <v>62</v>
      </c>
      <c r="C57" s="138">
        <v>777</v>
      </c>
      <c r="D57" s="138">
        <v>62</v>
      </c>
      <c r="E57" s="138">
        <v>2523</v>
      </c>
      <c r="F57" s="138">
        <v>1124</v>
      </c>
      <c r="G57" s="138">
        <v>4581</v>
      </c>
      <c r="H57" s="138">
        <v>4275</v>
      </c>
      <c r="I57" s="139">
        <f t="shared" si="1"/>
        <v>-6.6797642436149274E-2</v>
      </c>
      <c r="J57" s="138">
        <f t="shared" si="0"/>
        <v>-306</v>
      </c>
      <c r="K57" s="139">
        <f t="shared" si="2"/>
        <v>2.7846802944229594E-3</v>
      </c>
      <c r="L57" s="139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54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AC7A2-1BCA-4A28-9D5E-AB49E25F4F18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N3" s="141" t="s">
        <v>258</v>
      </c>
      <c r="O3" s="142"/>
      <c r="P3" s="142"/>
      <c r="Q3" s="142"/>
      <c r="R3" s="142"/>
      <c r="S3" s="142"/>
      <c r="T3" s="142"/>
      <c r="U3" s="142"/>
      <c r="V3" s="142"/>
      <c r="W3" s="142"/>
    </row>
    <row r="4" spans="1:23" ht="6" customHeight="1" x14ac:dyDescent="0.25"/>
    <row r="5" spans="1:23" ht="15.75" x14ac:dyDescent="0.25">
      <c r="B5" s="143"/>
      <c r="C5" s="295" t="s">
        <v>42</v>
      </c>
      <c r="D5" s="296"/>
      <c r="E5" s="296"/>
      <c r="F5" s="296"/>
      <c r="G5" s="296"/>
      <c r="H5" s="296"/>
      <c r="I5" s="296"/>
      <c r="J5" s="296"/>
      <c r="K5" s="296"/>
      <c r="N5" s="143"/>
      <c r="O5" s="295" t="s">
        <v>42</v>
      </c>
      <c r="P5" s="296"/>
      <c r="Q5" s="296"/>
      <c r="R5" s="296"/>
      <c r="S5" s="296"/>
      <c r="T5" s="296"/>
      <c r="U5" s="296"/>
      <c r="V5" s="296"/>
      <c r="W5" s="296"/>
    </row>
    <row r="6" spans="1:23" s="144" customFormat="1" ht="72" customHeight="1" x14ac:dyDescent="0.25">
      <c r="B6" s="145"/>
      <c r="C6" s="146">
        <v>2019</v>
      </c>
      <c r="D6" s="147">
        <v>2020</v>
      </c>
      <c r="E6" s="147">
        <v>2021</v>
      </c>
      <c r="F6" s="147">
        <v>2022</v>
      </c>
      <c r="G6" s="147">
        <v>2023</v>
      </c>
      <c r="H6" s="147">
        <v>2024</v>
      </c>
      <c r="I6" s="148" t="str">
        <f>CONCATENATE("var. ",RIGHT(H6,2),"/",RIGHT(G6,2))</f>
        <v>var. 24/23</v>
      </c>
      <c r="J6" s="149" t="str">
        <f>CONCATENATE("dif. ",RIGHT(H6,2),"/",RIGHT(G6,2))</f>
        <v>dif. 24/23</v>
      </c>
      <c r="K6" s="148" t="str">
        <f>CONCATENATE("Cuota s/ total lugares de residencia ",RIGHT(H6,4))</f>
        <v>Cuota s/ total lugares de residencia 2024</v>
      </c>
      <c r="N6" s="145"/>
      <c r="O6" s="146">
        <v>2019</v>
      </c>
      <c r="P6" s="147">
        <v>2020</v>
      </c>
      <c r="Q6" s="147">
        <v>2021</v>
      </c>
      <c r="R6" s="147">
        <v>2022</v>
      </c>
      <c r="S6" s="147">
        <v>2023</v>
      </c>
      <c r="T6" s="147">
        <v>2024</v>
      </c>
      <c r="U6" s="148" t="str">
        <f>CONCATENATE("var. ",RIGHT(T6,2),"/",RIGHT(S6,2))</f>
        <v>var. 24/23</v>
      </c>
      <c r="V6" s="149" t="str">
        <f>CONCATENATE("dif. ",RIGHT(T6,2),"/",RIGHT(S6,2))</f>
        <v>dif. 24/23</v>
      </c>
      <c r="W6" s="148" t="str">
        <f>CONCATENATE("Cuota s/ total lugares de residencia ",RIGHT(T6,4))</f>
        <v>Cuota s/ total lugares de residencia 2024</v>
      </c>
    </row>
    <row r="7" spans="1:23" x14ac:dyDescent="0.25">
      <c r="A7" s="1"/>
      <c r="B7" s="150" t="s">
        <v>42</v>
      </c>
      <c r="C7" s="151"/>
      <c r="D7" s="151"/>
      <c r="E7" s="151"/>
      <c r="F7" s="151"/>
      <c r="G7" s="151"/>
      <c r="H7" s="152"/>
      <c r="I7" s="152"/>
      <c r="J7" s="152"/>
      <c r="K7" s="151"/>
      <c r="L7" s="79"/>
      <c r="N7" s="153" t="s">
        <v>43</v>
      </c>
      <c r="O7" s="151"/>
      <c r="P7" s="151"/>
      <c r="Q7" s="151"/>
      <c r="R7" s="151"/>
      <c r="S7" s="151"/>
      <c r="T7" s="152"/>
      <c r="U7" s="152"/>
      <c r="V7" s="152"/>
      <c r="W7" s="151"/>
    </row>
    <row r="8" spans="1:23" x14ac:dyDescent="0.25">
      <c r="A8" s="1"/>
      <c r="B8" s="154" t="s">
        <v>67</v>
      </c>
      <c r="C8" s="155">
        <v>4831573</v>
      </c>
      <c r="D8" s="155">
        <v>1565303</v>
      </c>
      <c r="E8" s="155">
        <v>2335438</v>
      </c>
      <c r="F8" s="155">
        <v>4757683</v>
      </c>
      <c r="G8" s="155">
        <v>5188807</v>
      </c>
      <c r="H8" s="155">
        <v>5480280</v>
      </c>
      <c r="I8" s="156">
        <f>IFERROR(H8/G8-1,"-")</f>
        <v>5.6173413272068151E-2</v>
      </c>
      <c r="J8" s="155">
        <f t="shared" ref="J8:J20" si="0">H8-G8</f>
        <v>291473</v>
      </c>
      <c r="K8" s="156">
        <f t="shared" ref="K8:K20" si="1">H8/H$8</f>
        <v>1</v>
      </c>
      <c r="L8" s="79"/>
      <c r="N8" s="154" t="s">
        <v>67</v>
      </c>
      <c r="O8" s="155">
        <v>1762715</v>
      </c>
      <c r="P8" s="155">
        <v>550867</v>
      </c>
      <c r="Q8" s="155">
        <v>881045</v>
      </c>
      <c r="R8" s="155">
        <v>1757049</v>
      </c>
      <c r="S8" s="155">
        <v>1888332</v>
      </c>
      <c r="T8" s="155">
        <v>1938898</v>
      </c>
      <c r="U8" s="156">
        <f>IFERROR(T8/S8-1,"-")</f>
        <v>2.677813011694985E-2</v>
      </c>
      <c r="V8" s="155">
        <f>T8-S8</f>
        <v>50566</v>
      </c>
      <c r="W8" s="156">
        <f>T8/T$8</f>
        <v>1</v>
      </c>
    </row>
    <row r="9" spans="1:23" x14ac:dyDescent="0.25">
      <c r="A9" s="1" t="s">
        <v>95</v>
      </c>
      <c r="B9" s="157" t="s">
        <v>96</v>
      </c>
      <c r="C9" s="158">
        <v>1047557</v>
      </c>
      <c r="D9" s="158">
        <v>456683</v>
      </c>
      <c r="E9" s="158">
        <v>800301</v>
      </c>
      <c r="F9" s="158">
        <v>1016781</v>
      </c>
      <c r="G9" s="158">
        <v>1041269</v>
      </c>
      <c r="H9" s="158">
        <v>1058434</v>
      </c>
      <c r="I9" s="159">
        <f>IFERROR(H9/G9-1,"-")</f>
        <v>1.6484693196474609E-2</v>
      </c>
      <c r="J9" s="158">
        <f t="shared" si="0"/>
        <v>17165</v>
      </c>
      <c r="K9" s="159">
        <f t="shared" si="1"/>
        <v>0.19313502229813076</v>
      </c>
      <c r="L9" s="79"/>
      <c r="N9" s="157" t="s">
        <v>96</v>
      </c>
      <c r="O9" s="158">
        <v>222987</v>
      </c>
      <c r="P9" s="158">
        <v>117997</v>
      </c>
      <c r="Q9" s="158">
        <v>247584</v>
      </c>
      <c r="R9" s="158">
        <v>207208</v>
      </c>
      <c r="S9" s="158">
        <v>181512</v>
      </c>
      <c r="T9" s="158">
        <v>161819</v>
      </c>
      <c r="U9" s="159">
        <f>IFERROR(T9/S9-1,"-")</f>
        <v>-0.10849420423994005</v>
      </c>
      <c r="V9" s="158">
        <f t="shared" ref="V9:V19" si="2">T9-S9</f>
        <v>-19693</v>
      </c>
      <c r="W9" s="159">
        <f>T9/T$8</f>
        <v>8.345926397365927E-2</v>
      </c>
    </row>
    <row r="10" spans="1:23" x14ac:dyDescent="0.25">
      <c r="A10" s="160" t="s">
        <v>102</v>
      </c>
      <c r="B10" s="161" t="s">
        <v>102</v>
      </c>
      <c r="C10" s="162">
        <v>415150</v>
      </c>
      <c r="D10" s="162">
        <v>208389</v>
      </c>
      <c r="E10" s="162">
        <v>416048</v>
      </c>
      <c r="F10" s="162">
        <v>423208</v>
      </c>
      <c r="G10" s="162">
        <v>428791</v>
      </c>
      <c r="H10" s="162">
        <v>421973</v>
      </c>
      <c r="I10" s="163">
        <f>IFERROR(H10/G10-1,"-")</f>
        <v>-1.5900520300099585E-2</v>
      </c>
      <c r="J10" s="162">
        <f t="shared" si="0"/>
        <v>-6818</v>
      </c>
      <c r="K10" s="163">
        <f t="shared" si="1"/>
        <v>7.6998438036012765E-2</v>
      </c>
      <c r="L10" s="79"/>
      <c r="N10" s="161" t="s">
        <v>102</v>
      </c>
      <c r="O10" s="162">
        <v>113067</v>
      </c>
      <c r="P10" s="162">
        <v>68476</v>
      </c>
      <c r="Q10" s="162">
        <v>126666</v>
      </c>
      <c r="R10" s="162">
        <v>86811</v>
      </c>
      <c r="S10" s="162">
        <v>75374</v>
      </c>
      <c r="T10" s="162">
        <v>60650</v>
      </c>
      <c r="U10" s="163">
        <f>IFERROR(T10/S10-1,"-")</f>
        <v>-0.19534587523549229</v>
      </c>
      <c r="V10" s="162">
        <f t="shared" si="2"/>
        <v>-14724</v>
      </c>
      <c r="W10" s="163">
        <f>T10/T$8</f>
        <v>3.1280655300072513E-2</v>
      </c>
    </row>
    <row r="11" spans="1:23" x14ac:dyDescent="0.25">
      <c r="A11" s="160" t="s">
        <v>99</v>
      </c>
      <c r="B11" s="161" t="s">
        <v>99</v>
      </c>
      <c r="C11" s="162">
        <v>632407</v>
      </c>
      <c r="D11" s="162">
        <v>248294</v>
      </c>
      <c r="E11" s="162">
        <v>384253</v>
      </c>
      <c r="F11" s="162">
        <v>593573</v>
      </c>
      <c r="G11" s="162">
        <v>612478</v>
      </c>
      <c r="H11" s="162">
        <v>636461</v>
      </c>
      <c r="I11" s="163">
        <f>IFERROR(H11/G11-1,"-")</f>
        <v>3.915732483452472E-2</v>
      </c>
      <c r="J11" s="162">
        <f t="shared" si="0"/>
        <v>23983</v>
      </c>
      <c r="K11" s="163">
        <f t="shared" si="1"/>
        <v>0.116136584262118</v>
      </c>
      <c r="L11" s="79"/>
      <c r="N11" s="161" t="s">
        <v>99</v>
      </c>
      <c r="O11" s="162">
        <v>109920</v>
      </c>
      <c r="P11" s="162">
        <v>49521</v>
      </c>
      <c r="Q11" s="162">
        <v>120918</v>
      </c>
      <c r="R11" s="162">
        <v>120397</v>
      </c>
      <c r="S11" s="162">
        <v>106138</v>
      </c>
      <c r="T11" s="162">
        <v>101169</v>
      </c>
      <c r="U11" s="163">
        <f>IFERROR(T11/S11-1,"-")</f>
        <v>-4.6816408826245048E-2</v>
      </c>
      <c r="V11" s="162">
        <f t="shared" si="2"/>
        <v>-4969</v>
      </c>
      <c r="W11" s="163">
        <f>T11/T$8</f>
        <v>5.217860867358675E-2</v>
      </c>
    </row>
    <row r="12" spans="1:23" x14ac:dyDescent="0.25">
      <c r="A12" s="1"/>
      <c r="B12" s="157" t="s">
        <v>106</v>
      </c>
      <c r="C12" s="158">
        <v>3784016</v>
      </c>
      <c r="D12" s="158">
        <v>1108620</v>
      </c>
      <c r="E12" s="158">
        <v>1535137</v>
      </c>
      <c r="F12" s="158">
        <v>3740902</v>
      </c>
      <c r="G12" s="158">
        <v>4147538</v>
      </c>
      <c r="H12" s="158">
        <v>4421846</v>
      </c>
      <c r="I12" s="159">
        <f>IFERROR(H12/G12-1,"-")</f>
        <v>6.6137549553494157E-2</v>
      </c>
      <c r="J12" s="158">
        <f t="shared" si="0"/>
        <v>274308</v>
      </c>
      <c r="K12" s="159">
        <f t="shared" si="1"/>
        <v>0.80686497770186927</v>
      </c>
      <c r="L12" s="79"/>
      <c r="N12" s="157" t="s">
        <v>106</v>
      </c>
      <c r="O12" s="158">
        <v>1539728</v>
      </c>
      <c r="P12" s="158">
        <v>432870</v>
      </c>
      <c r="Q12" s="158">
        <v>633461</v>
      </c>
      <c r="R12" s="158">
        <v>1549841</v>
      </c>
      <c r="S12" s="158">
        <v>1706820</v>
      </c>
      <c r="T12" s="158">
        <v>1777079</v>
      </c>
      <c r="U12" s="159">
        <f>IFERROR(T12/S12-1,"-")</f>
        <v>4.1163684512719456E-2</v>
      </c>
      <c r="V12" s="158">
        <f t="shared" si="2"/>
        <v>70259</v>
      </c>
      <c r="W12" s="159">
        <f>T12/T$8</f>
        <v>0.91654073602634079</v>
      </c>
    </row>
    <row r="13" spans="1:23" s="56" customFormat="1" x14ac:dyDescent="0.25">
      <c r="B13" s="161" t="s">
        <v>109</v>
      </c>
      <c r="C13" s="162">
        <v>1721079</v>
      </c>
      <c r="D13" s="162">
        <v>436137</v>
      </c>
      <c r="E13" s="162">
        <v>446045</v>
      </c>
      <c r="F13" s="162">
        <v>1722453</v>
      </c>
      <c r="G13" s="162">
        <v>1939344</v>
      </c>
      <c r="H13" s="162">
        <v>2075266</v>
      </c>
      <c r="I13" s="163">
        <f t="shared" ref="I13:I20" si="3">IFERROR(H13/G13-1,"-")</f>
        <v>7.0086585979588945E-2</v>
      </c>
      <c r="J13" s="162">
        <f t="shared" si="0"/>
        <v>135922</v>
      </c>
      <c r="K13" s="163">
        <f t="shared" si="1"/>
        <v>0.37867882662929631</v>
      </c>
      <c r="L13" s="164"/>
      <c r="N13" s="161" t="s">
        <v>109</v>
      </c>
      <c r="O13" s="162">
        <v>757594</v>
      </c>
      <c r="P13" s="162">
        <v>187852</v>
      </c>
      <c r="Q13" s="162">
        <v>208305</v>
      </c>
      <c r="R13" s="162">
        <v>783677</v>
      </c>
      <c r="S13" s="162">
        <v>883653</v>
      </c>
      <c r="T13" s="162">
        <v>930359</v>
      </c>
      <c r="U13" s="163">
        <f t="shared" ref="U13:U20" si="4">IFERROR(T13/S13-1,"-")</f>
        <v>5.2855589241478373E-2</v>
      </c>
      <c r="V13" s="162">
        <f t="shared" si="2"/>
        <v>46706</v>
      </c>
      <c r="W13" s="163">
        <f t="shared" ref="W13:W20" si="5">T13/T$8</f>
        <v>0.47983906322044789</v>
      </c>
    </row>
    <row r="14" spans="1:23" s="56" customFormat="1" x14ac:dyDescent="0.25">
      <c r="B14" s="161" t="s">
        <v>112</v>
      </c>
      <c r="C14" s="162">
        <v>491040</v>
      </c>
      <c r="D14" s="162">
        <v>138922</v>
      </c>
      <c r="E14" s="162">
        <v>222501</v>
      </c>
      <c r="F14" s="162">
        <v>385709</v>
      </c>
      <c r="G14" s="162">
        <v>431586</v>
      </c>
      <c r="H14" s="162">
        <v>447017</v>
      </c>
      <c r="I14" s="163">
        <f t="shared" si="3"/>
        <v>3.5754171822070191E-2</v>
      </c>
      <c r="J14" s="162">
        <f t="shared" si="0"/>
        <v>15431</v>
      </c>
      <c r="K14" s="163">
        <f t="shared" si="1"/>
        <v>8.1568277533264719E-2</v>
      </c>
      <c r="L14" s="164"/>
      <c r="N14" s="161" t="s">
        <v>112</v>
      </c>
      <c r="O14" s="162">
        <v>201016</v>
      </c>
      <c r="P14" s="162">
        <v>57141</v>
      </c>
      <c r="Q14" s="162">
        <v>103865</v>
      </c>
      <c r="R14" s="162">
        <v>169299</v>
      </c>
      <c r="S14" s="162">
        <v>182538</v>
      </c>
      <c r="T14" s="162">
        <v>183463</v>
      </c>
      <c r="U14" s="163">
        <f t="shared" si="4"/>
        <v>5.0674380129069885E-3</v>
      </c>
      <c r="V14" s="162">
        <f t="shared" si="2"/>
        <v>925</v>
      </c>
      <c r="W14" s="163">
        <f t="shared" si="5"/>
        <v>9.4622306072831064E-2</v>
      </c>
    </row>
    <row r="15" spans="1:23" x14ac:dyDescent="0.25">
      <c r="A15" s="1"/>
      <c r="B15" s="161" t="s">
        <v>115</v>
      </c>
      <c r="C15" s="162">
        <v>166950</v>
      </c>
      <c r="D15" s="162">
        <v>58766</v>
      </c>
      <c r="E15" s="162">
        <v>128102</v>
      </c>
      <c r="F15" s="162">
        <v>197280</v>
      </c>
      <c r="G15" s="162">
        <v>216824</v>
      </c>
      <c r="H15" s="162">
        <v>230379</v>
      </c>
      <c r="I15" s="163">
        <f t="shared" si="3"/>
        <v>6.2516142124487972E-2</v>
      </c>
      <c r="J15" s="162">
        <f t="shared" si="0"/>
        <v>13555</v>
      </c>
      <c r="K15" s="163">
        <f t="shared" si="1"/>
        <v>4.2037815586064946E-2</v>
      </c>
      <c r="L15" s="79"/>
      <c r="N15" s="161" t="s">
        <v>115</v>
      </c>
      <c r="O15" s="162">
        <v>52571</v>
      </c>
      <c r="P15" s="162">
        <v>20504</v>
      </c>
      <c r="Q15" s="162">
        <v>42447</v>
      </c>
      <c r="R15" s="162">
        <v>63176</v>
      </c>
      <c r="S15" s="162">
        <v>65334</v>
      </c>
      <c r="T15" s="162">
        <v>57978</v>
      </c>
      <c r="U15" s="163">
        <f t="shared" si="4"/>
        <v>-0.11259068785012394</v>
      </c>
      <c r="V15" s="162">
        <f t="shared" si="2"/>
        <v>-7356</v>
      </c>
      <c r="W15" s="163">
        <f t="shared" si="5"/>
        <v>2.9902552893447721E-2</v>
      </c>
    </row>
    <row r="16" spans="1:23" x14ac:dyDescent="0.25">
      <c r="A16" s="1"/>
      <c r="B16" s="161" t="s">
        <v>122</v>
      </c>
      <c r="C16" s="162">
        <v>137818</v>
      </c>
      <c r="D16" s="162">
        <v>39662</v>
      </c>
      <c r="E16" s="162">
        <v>93209</v>
      </c>
      <c r="F16" s="162">
        <v>169583</v>
      </c>
      <c r="G16" s="162">
        <v>165044</v>
      </c>
      <c r="H16" s="162">
        <v>174675</v>
      </c>
      <c r="I16" s="163">
        <f t="shared" si="3"/>
        <v>5.8354135866799162E-2</v>
      </c>
      <c r="J16" s="162">
        <f t="shared" si="0"/>
        <v>9631</v>
      </c>
      <c r="K16" s="163">
        <f t="shared" si="1"/>
        <v>3.1873371433576388E-2</v>
      </c>
      <c r="L16" s="79"/>
      <c r="N16" s="161" t="s">
        <v>122</v>
      </c>
      <c r="O16" s="162">
        <v>61428</v>
      </c>
      <c r="P16" s="162">
        <v>17078</v>
      </c>
      <c r="Q16" s="162">
        <v>41550</v>
      </c>
      <c r="R16" s="162">
        <v>75901</v>
      </c>
      <c r="S16" s="162">
        <v>70878</v>
      </c>
      <c r="T16" s="162">
        <v>71598</v>
      </c>
      <c r="U16" s="163">
        <f t="shared" si="4"/>
        <v>1.0158300177770307E-2</v>
      </c>
      <c r="V16" s="162">
        <f t="shared" si="2"/>
        <v>720</v>
      </c>
      <c r="W16" s="163">
        <f t="shared" si="5"/>
        <v>3.6927161717635479E-2</v>
      </c>
    </row>
    <row r="17" spans="1:23" x14ac:dyDescent="0.25">
      <c r="A17" s="1"/>
      <c r="B17" s="161" t="s">
        <v>118</v>
      </c>
      <c r="C17" s="162">
        <v>133862</v>
      </c>
      <c r="D17" s="162">
        <v>55544</v>
      </c>
      <c r="E17" s="162">
        <v>93337</v>
      </c>
      <c r="F17" s="162">
        <v>146133</v>
      </c>
      <c r="G17" s="162">
        <v>151265</v>
      </c>
      <c r="H17" s="162">
        <v>157483</v>
      </c>
      <c r="I17" s="163">
        <f t="shared" si="3"/>
        <v>4.1106667107394301E-2</v>
      </c>
      <c r="J17" s="162">
        <f t="shared" si="0"/>
        <v>6218</v>
      </c>
      <c r="K17" s="163">
        <f t="shared" si="1"/>
        <v>2.8736305444247375E-2</v>
      </c>
      <c r="L17" s="79"/>
      <c r="N17" s="161" t="s">
        <v>118</v>
      </c>
      <c r="O17" s="162">
        <v>70272</v>
      </c>
      <c r="P17" s="162">
        <v>28980</v>
      </c>
      <c r="Q17" s="162">
        <v>51893</v>
      </c>
      <c r="R17" s="162">
        <v>82793</v>
      </c>
      <c r="S17" s="162">
        <v>80226</v>
      </c>
      <c r="T17" s="162">
        <v>81717</v>
      </c>
      <c r="U17" s="163">
        <f t="shared" si="4"/>
        <v>1.858499738239483E-2</v>
      </c>
      <c r="V17" s="162">
        <f t="shared" si="2"/>
        <v>1491</v>
      </c>
      <c r="W17" s="163">
        <f t="shared" si="5"/>
        <v>4.2146105674460442E-2</v>
      </c>
    </row>
    <row r="18" spans="1:23" x14ac:dyDescent="0.25">
      <c r="A18" s="1"/>
      <c r="B18" s="161" t="s">
        <v>127</v>
      </c>
      <c r="C18" s="162">
        <v>74390</v>
      </c>
      <c r="D18" s="162">
        <v>28784</v>
      </c>
      <c r="E18" s="162">
        <v>25400</v>
      </c>
      <c r="F18" s="162">
        <v>62340</v>
      </c>
      <c r="G18" s="162">
        <v>67966</v>
      </c>
      <c r="H18" s="162">
        <v>63716</v>
      </c>
      <c r="I18" s="163">
        <f t="shared" si="3"/>
        <v>-6.2531265632816413E-2</v>
      </c>
      <c r="J18" s="162">
        <f t="shared" si="0"/>
        <v>-4250</v>
      </c>
      <c r="K18" s="163">
        <f t="shared" si="1"/>
        <v>1.1626413248958082E-2</v>
      </c>
      <c r="L18" s="79"/>
      <c r="N18" s="161" t="s">
        <v>127</v>
      </c>
      <c r="O18" s="162">
        <v>30964</v>
      </c>
      <c r="P18" s="162">
        <v>11625</v>
      </c>
      <c r="Q18" s="162">
        <v>7603</v>
      </c>
      <c r="R18" s="162">
        <v>22864</v>
      </c>
      <c r="S18" s="162">
        <v>24590</v>
      </c>
      <c r="T18" s="162">
        <v>24160</v>
      </c>
      <c r="U18" s="163">
        <f t="shared" si="4"/>
        <v>-1.7486783245221682E-2</v>
      </c>
      <c r="V18" s="162">
        <f t="shared" si="2"/>
        <v>-430</v>
      </c>
      <c r="W18" s="163">
        <f t="shared" si="5"/>
        <v>1.2460686431158318E-2</v>
      </c>
    </row>
    <row r="19" spans="1:23" x14ac:dyDescent="0.25">
      <c r="A19" s="160" t="s">
        <v>143</v>
      </c>
      <c r="B19" s="161" t="s">
        <v>130</v>
      </c>
      <c r="C19" s="162">
        <v>106028</v>
      </c>
      <c r="D19" s="162">
        <v>42711</v>
      </c>
      <c r="E19" s="162">
        <v>22147</v>
      </c>
      <c r="F19" s="162">
        <v>56752</v>
      </c>
      <c r="G19" s="162">
        <v>70972</v>
      </c>
      <c r="H19" s="162">
        <v>68752</v>
      </c>
      <c r="I19" s="163">
        <f t="shared" si="3"/>
        <v>-3.1279941385335075E-2</v>
      </c>
      <c r="J19" s="162">
        <f t="shared" si="0"/>
        <v>-2220</v>
      </c>
      <c r="K19" s="163">
        <f t="shared" si="1"/>
        <v>1.2545344398461392E-2</v>
      </c>
      <c r="L19" s="79"/>
      <c r="N19" s="161" t="s">
        <v>130</v>
      </c>
      <c r="O19" s="162">
        <v>35546</v>
      </c>
      <c r="P19" s="162">
        <v>13377</v>
      </c>
      <c r="Q19" s="162">
        <v>5465</v>
      </c>
      <c r="R19" s="162">
        <v>19705</v>
      </c>
      <c r="S19" s="162">
        <v>25667</v>
      </c>
      <c r="T19" s="162">
        <v>23273</v>
      </c>
      <c r="U19" s="163">
        <f t="shared" si="4"/>
        <v>-9.3271515954338247E-2</v>
      </c>
      <c r="V19" s="162">
        <f t="shared" si="2"/>
        <v>-2394</v>
      </c>
      <c r="W19" s="163">
        <f t="shared" si="5"/>
        <v>1.2003210070875311E-2</v>
      </c>
    </row>
    <row r="20" spans="1:23" x14ac:dyDescent="0.25">
      <c r="A20" s="165" t="s">
        <v>144</v>
      </c>
      <c r="B20" s="166" t="s">
        <v>144</v>
      </c>
      <c r="C20" s="167">
        <f t="shared" ref="C20:H20" si="6">C12-SUM(C13:C19)</f>
        <v>952849</v>
      </c>
      <c r="D20" s="167">
        <f t="shared" si="6"/>
        <v>308094</v>
      </c>
      <c r="E20" s="167">
        <f t="shared" si="6"/>
        <v>504396</v>
      </c>
      <c r="F20" s="167">
        <f t="shared" si="6"/>
        <v>1000652</v>
      </c>
      <c r="G20" s="167">
        <f t="shared" si="6"/>
        <v>1104537</v>
      </c>
      <c r="H20" s="167">
        <f t="shared" si="6"/>
        <v>1204558</v>
      </c>
      <c r="I20" s="168">
        <f t="shared" si="3"/>
        <v>9.0554684904172511E-2</v>
      </c>
      <c r="J20" s="167">
        <f t="shared" si="0"/>
        <v>100021</v>
      </c>
      <c r="K20" s="168">
        <f t="shared" si="1"/>
        <v>0.21979862342800002</v>
      </c>
      <c r="L20" s="79"/>
      <c r="N20" s="166" t="s">
        <v>144</v>
      </c>
      <c r="O20" s="167">
        <f t="shared" ref="O20:T20" si="7">O12-SUM(O13:O19)</f>
        <v>330337</v>
      </c>
      <c r="P20" s="167">
        <f t="shared" si="7"/>
        <v>96313</v>
      </c>
      <c r="Q20" s="167">
        <f t="shared" si="7"/>
        <v>172333</v>
      </c>
      <c r="R20" s="167">
        <f t="shared" si="7"/>
        <v>332426</v>
      </c>
      <c r="S20" s="167">
        <f t="shared" si="7"/>
        <v>373934</v>
      </c>
      <c r="T20" s="167">
        <f t="shared" si="7"/>
        <v>404531</v>
      </c>
      <c r="U20" s="168">
        <f t="shared" si="4"/>
        <v>8.1824600063112651E-2</v>
      </c>
      <c r="V20" s="167">
        <f>T20-S20</f>
        <v>30597</v>
      </c>
      <c r="W20" s="168">
        <f t="shared" si="5"/>
        <v>0.20863964994548451</v>
      </c>
    </row>
    <row r="21" spans="1:23" x14ac:dyDescent="0.25">
      <c r="B21" s="153" t="s">
        <v>43</v>
      </c>
      <c r="C21" s="151"/>
      <c r="D21" s="151"/>
      <c r="E21" s="151"/>
      <c r="F21" s="151"/>
      <c r="G21" s="151"/>
      <c r="H21" s="152"/>
      <c r="I21" s="152"/>
      <c r="J21" s="152"/>
      <c r="K21" s="151"/>
      <c r="L21" s="169"/>
      <c r="M21" s="169"/>
      <c r="N21" s="169"/>
    </row>
    <row r="22" spans="1:23" x14ac:dyDescent="0.25">
      <c r="B22" s="154" t="s">
        <v>67</v>
      </c>
      <c r="C22" s="155">
        <v>1762715</v>
      </c>
      <c r="D22" s="155">
        <v>550867</v>
      </c>
      <c r="E22" s="155">
        <v>881045</v>
      </c>
      <c r="F22" s="155">
        <v>1757049</v>
      </c>
      <c r="G22" s="155">
        <v>1888332</v>
      </c>
      <c r="H22" s="155">
        <v>1938898</v>
      </c>
      <c r="I22" s="156">
        <f>IFERROR(H22/G22-1,"-")</f>
        <v>2.677813011694985E-2</v>
      </c>
      <c r="J22" s="155">
        <f>H22-G22</f>
        <v>50566</v>
      </c>
      <c r="K22" s="156">
        <f>H22/H$8</f>
        <v>0.35379542651105417</v>
      </c>
      <c r="L22" s="105"/>
      <c r="M22" s="105"/>
      <c r="N22" s="105"/>
    </row>
    <row r="23" spans="1:23" x14ac:dyDescent="0.25">
      <c r="B23" s="157" t="s">
        <v>96</v>
      </c>
      <c r="C23" s="158">
        <v>222987</v>
      </c>
      <c r="D23" s="158">
        <v>117997</v>
      </c>
      <c r="E23" s="158">
        <v>247584</v>
      </c>
      <c r="F23" s="158">
        <v>207208</v>
      </c>
      <c r="G23" s="158">
        <v>181512</v>
      </c>
      <c r="H23" s="158">
        <v>161819</v>
      </c>
      <c r="I23" s="159">
        <f>IFERROR(H23/G23-1,"-")</f>
        <v>-0.10849420423994005</v>
      </c>
      <c r="J23" s="158">
        <f t="shared" ref="J23:J33" si="8">H23-G23</f>
        <v>-19693</v>
      </c>
      <c r="K23" s="159">
        <f>H23/H$8</f>
        <v>2.9527505893859437E-2</v>
      </c>
    </row>
    <row r="24" spans="1:23" x14ac:dyDescent="0.25">
      <c r="B24" s="161" t="s">
        <v>102</v>
      </c>
      <c r="C24" s="162">
        <v>113067</v>
      </c>
      <c r="D24" s="162">
        <v>68476</v>
      </c>
      <c r="E24" s="162">
        <v>126666</v>
      </c>
      <c r="F24" s="162">
        <v>86811</v>
      </c>
      <c r="G24" s="162">
        <v>75374</v>
      </c>
      <c r="H24" s="162">
        <v>60650</v>
      </c>
      <c r="I24" s="163">
        <f>IFERROR(H24/G24-1,"-")</f>
        <v>-0.19534587523549229</v>
      </c>
      <c r="J24" s="162">
        <f t="shared" si="8"/>
        <v>-14724</v>
      </c>
      <c r="K24" s="163">
        <f>H24/H$8</f>
        <v>1.1066952783434423E-2</v>
      </c>
    </row>
    <row r="25" spans="1:23" x14ac:dyDescent="0.25">
      <c r="B25" s="161" t="s">
        <v>99</v>
      </c>
      <c r="C25" s="162">
        <v>109920</v>
      </c>
      <c r="D25" s="162">
        <v>49521</v>
      </c>
      <c r="E25" s="162">
        <v>120918</v>
      </c>
      <c r="F25" s="162">
        <v>120397</v>
      </c>
      <c r="G25" s="162">
        <v>106138</v>
      </c>
      <c r="H25" s="162">
        <v>101169</v>
      </c>
      <c r="I25" s="163">
        <f>IFERROR(H25/G25-1,"-")</f>
        <v>-4.6816408826245048E-2</v>
      </c>
      <c r="J25" s="162">
        <f t="shared" si="8"/>
        <v>-4969</v>
      </c>
      <c r="K25" s="163">
        <f>H25/H$8</f>
        <v>1.8460553110425014E-2</v>
      </c>
    </row>
    <row r="26" spans="1:23" x14ac:dyDescent="0.25">
      <c r="B26" s="157" t="s">
        <v>106</v>
      </c>
      <c r="C26" s="158">
        <v>1539728</v>
      </c>
      <c r="D26" s="158">
        <v>432870</v>
      </c>
      <c r="E26" s="158">
        <v>633461</v>
      </c>
      <c r="F26" s="158">
        <v>1549841</v>
      </c>
      <c r="G26" s="158">
        <v>1706820</v>
      </c>
      <c r="H26" s="158">
        <v>1777079</v>
      </c>
      <c r="I26" s="159">
        <f>IFERROR(H26/G26-1,"-")</f>
        <v>4.1163684512719456E-2</v>
      </c>
      <c r="J26" s="158">
        <f t="shared" si="8"/>
        <v>70259</v>
      </c>
      <c r="K26" s="159">
        <f>H26/H$8</f>
        <v>0.32426792061719473</v>
      </c>
    </row>
    <row r="27" spans="1:23" x14ac:dyDescent="0.25">
      <c r="B27" s="161" t="s">
        <v>109</v>
      </c>
      <c r="C27" s="162">
        <v>757594</v>
      </c>
      <c r="D27" s="162">
        <v>187852</v>
      </c>
      <c r="E27" s="162">
        <v>208305</v>
      </c>
      <c r="F27" s="162">
        <v>783677</v>
      </c>
      <c r="G27" s="162">
        <v>883653</v>
      </c>
      <c r="H27" s="162">
        <v>930359</v>
      </c>
      <c r="I27" s="163">
        <f t="shared" ref="I27:I34" si="9">IFERROR(H27/G27-1,"-")</f>
        <v>5.2855589241478373E-2</v>
      </c>
      <c r="J27" s="162">
        <f t="shared" si="8"/>
        <v>46706</v>
      </c>
      <c r="K27" s="163">
        <f t="shared" ref="K27:K34" si="10">H27/H$8</f>
        <v>0.16976486602874305</v>
      </c>
    </row>
    <row r="28" spans="1:23" x14ac:dyDescent="0.25">
      <c r="B28" s="161" t="s">
        <v>112</v>
      </c>
      <c r="C28" s="162">
        <v>201016</v>
      </c>
      <c r="D28" s="162">
        <v>57141</v>
      </c>
      <c r="E28" s="162">
        <v>103865</v>
      </c>
      <c r="F28" s="162">
        <v>169299</v>
      </c>
      <c r="G28" s="162">
        <v>182538</v>
      </c>
      <c r="H28" s="162">
        <v>183463</v>
      </c>
      <c r="I28" s="163">
        <f t="shared" si="9"/>
        <v>5.0674380129069885E-3</v>
      </c>
      <c r="J28" s="162">
        <f t="shared" si="8"/>
        <v>925</v>
      </c>
      <c r="K28" s="163">
        <f t="shared" si="10"/>
        <v>3.3476939134496779E-2</v>
      </c>
    </row>
    <row r="29" spans="1:23" x14ac:dyDescent="0.25">
      <c r="B29" s="161" t="s">
        <v>115</v>
      </c>
      <c r="C29" s="162">
        <v>52571</v>
      </c>
      <c r="D29" s="162">
        <v>20504</v>
      </c>
      <c r="E29" s="162">
        <v>42447</v>
      </c>
      <c r="F29" s="162">
        <v>63176</v>
      </c>
      <c r="G29" s="162">
        <v>65334</v>
      </c>
      <c r="H29" s="162">
        <v>57978</v>
      </c>
      <c r="I29" s="163">
        <f t="shared" si="9"/>
        <v>-0.11259068785012394</v>
      </c>
      <c r="J29" s="162">
        <f t="shared" si="8"/>
        <v>-7356</v>
      </c>
      <c r="K29" s="163">
        <f t="shared" si="10"/>
        <v>1.0579386454706694E-2</v>
      </c>
    </row>
    <row r="30" spans="1:23" x14ac:dyDescent="0.25">
      <c r="B30" s="161" t="s">
        <v>122</v>
      </c>
      <c r="C30" s="162">
        <v>61428</v>
      </c>
      <c r="D30" s="162">
        <v>17078</v>
      </c>
      <c r="E30" s="162">
        <v>41550</v>
      </c>
      <c r="F30" s="162">
        <v>75901</v>
      </c>
      <c r="G30" s="162">
        <v>70878</v>
      </c>
      <c r="H30" s="162">
        <v>71598</v>
      </c>
      <c r="I30" s="163">
        <f t="shared" si="9"/>
        <v>1.0158300177770307E-2</v>
      </c>
      <c r="J30" s="162">
        <f t="shared" si="8"/>
        <v>720</v>
      </c>
      <c r="K30" s="163">
        <f t="shared" si="10"/>
        <v>1.3064660929733518E-2</v>
      </c>
    </row>
    <row r="31" spans="1:23" x14ac:dyDescent="0.25">
      <c r="B31" s="161" t="s">
        <v>118</v>
      </c>
      <c r="C31" s="162">
        <v>70272</v>
      </c>
      <c r="D31" s="162">
        <v>28980</v>
      </c>
      <c r="E31" s="162">
        <v>51893</v>
      </c>
      <c r="F31" s="162">
        <v>82793</v>
      </c>
      <c r="G31" s="162">
        <v>80226</v>
      </c>
      <c r="H31" s="162">
        <v>81717</v>
      </c>
      <c r="I31" s="163">
        <f t="shared" si="9"/>
        <v>1.858499738239483E-2</v>
      </c>
      <c r="J31" s="162">
        <f t="shared" si="8"/>
        <v>1491</v>
      </c>
      <c r="K31" s="163">
        <f t="shared" si="10"/>
        <v>1.4911099432875692E-2</v>
      </c>
    </row>
    <row r="32" spans="1:23" x14ac:dyDescent="0.25">
      <c r="B32" s="161" t="s">
        <v>127</v>
      </c>
      <c r="C32" s="162">
        <v>30964</v>
      </c>
      <c r="D32" s="162">
        <v>11625</v>
      </c>
      <c r="E32" s="162">
        <v>7603</v>
      </c>
      <c r="F32" s="162">
        <v>22864</v>
      </c>
      <c r="G32" s="162">
        <v>24590</v>
      </c>
      <c r="H32" s="162">
        <v>24160</v>
      </c>
      <c r="I32" s="163">
        <f t="shared" si="9"/>
        <v>-1.7486783245221682E-2</v>
      </c>
      <c r="J32" s="162">
        <f t="shared" si="8"/>
        <v>-430</v>
      </c>
      <c r="K32" s="163">
        <f t="shared" si="10"/>
        <v>4.4085338705321629E-3</v>
      </c>
    </row>
    <row r="33" spans="2:14" x14ac:dyDescent="0.25">
      <c r="B33" s="161" t="s">
        <v>130</v>
      </c>
      <c r="C33" s="162">
        <v>35546</v>
      </c>
      <c r="D33" s="162">
        <v>13377</v>
      </c>
      <c r="E33" s="162">
        <v>5465</v>
      </c>
      <c r="F33" s="162">
        <v>19705</v>
      </c>
      <c r="G33" s="162">
        <v>25667</v>
      </c>
      <c r="H33" s="162">
        <v>23273</v>
      </c>
      <c r="I33" s="163">
        <f t="shared" si="9"/>
        <v>-9.3271515954338247E-2</v>
      </c>
      <c r="J33" s="162">
        <f t="shared" si="8"/>
        <v>-2394</v>
      </c>
      <c r="K33" s="163">
        <f t="shared" si="10"/>
        <v>4.2466808265271116E-3</v>
      </c>
    </row>
    <row r="34" spans="2:14" x14ac:dyDescent="0.25">
      <c r="B34" s="166" t="s">
        <v>144</v>
      </c>
      <c r="C34" s="167">
        <f t="shared" ref="C34:H34" si="11">C26-SUM(C27:C33)</f>
        <v>330337</v>
      </c>
      <c r="D34" s="167">
        <f t="shared" si="11"/>
        <v>96313</v>
      </c>
      <c r="E34" s="167">
        <f t="shared" si="11"/>
        <v>172333</v>
      </c>
      <c r="F34" s="167">
        <f t="shared" si="11"/>
        <v>332426</v>
      </c>
      <c r="G34" s="167">
        <f t="shared" si="11"/>
        <v>373934</v>
      </c>
      <c r="H34" s="167">
        <f t="shared" si="11"/>
        <v>404531</v>
      </c>
      <c r="I34" s="168">
        <f t="shared" si="9"/>
        <v>8.1824600063112651E-2</v>
      </c>
      <c r="J34" s="167">
        <f>H34-G34</f>
        <v>30597</v>
      </c>
      <c r="K34" s="168">
        <f t="shared" si="10"/>
        <v>7.3815753939579731E-2</v>
      </c>
    </row>
    <row r="35" spans="2:14" x14ac:dyDescent="0.25">
      <c r="B35" s="153" t="s">
        <v>44</v>
      </c>
      <c r="C35" s="151"/>
      <c r="D35" s="151"/>
      <c r="E35" s="151"/>
      <c r="F35" s="151"/>
      <c r="G35" s="151"/>
      <c r="H35" s="152"/>
      <c r="I35" s="152"/>
      <c r="J35" s="152"/>
      <c r="K35" s="151"/>
      <c r="L35" s="169"/>
      <c r="M35" s="169"/>
      <c r="N35" s="169"/>
    </row>
    <row r="36" spans="2:14" x14ac:dyDescent="0.25">
      <c r="B36" s="154" t="s">
        <v>67</v>
      </c>
      <c r="C36" s="155">
        <v>1299411</v>
      </c>
      <c r="D36" s="155">
        <v>375345</v>
      </c>
      <c r="E36" s="155">
        <v>492258</v>
      </c>
      <c r="F36" s="155">
        <v>1243535</v>
      </c>
      <c r="G36" s="155">
        <v>1319978</v>
      </c>
      <c r="H36" s="155">
        <v>1387823</v>
      </c>
      <c r="I36" s="156">
        <f>IFERROR(H36/G36-1,"-")</f>
        <v>5.139858391579244E-2</v>
      </c>
      <c r="J36" s="155">
        <f>H36-G36</f>
        <v>67845</v>
      </c>
      <c r="K36" s="156">
        <f>H36/H$8</f>
        <v>0.2532394330216704</v>
      </c>
      <c r="L36" s="105"/>
      <c r="M36" s="105"/>
      <c r="N36" s="105"/>
    </row>
    <row r="37" spans="2:14" x14ac:dyDescent="0.25">
      <c r="B37" s="157" t="s">
        <v>96</v>
      </c>
      <c r="C37" s="158">
        <v>127819</v>
      </c>
      <c r="D37" s="158">
        <v>51760</v>
      </c>
      <c r="E37" s="158">
        <v>83468</v>
      </c>
      <c r="F37" s="158">
        <v>123951</v>
      </c>
      <c r="G37" s="158">
        <v>118966</v>
      </c>
      <c r="H37" s="158">
        <v>114660</v>
      </c>
      <c r="I37" s="159">
        <f>IFERROR(H37/G37-1,"-")</f>
        <v>-3.6195215439705497E-2</v>
      </c>
      <c r="J37" s="158">
        <f t="shared" ref="J37:J47" si="12">H37-G37</f>
        <v>-4306</v>
      </c>
      <c r="K37" s="159">
        <f>H37/H$8</f>
        <v>2.0922288642186166E-2</v>
      </c>
    </row>
    <row r="38" spans="2:14" x14ac:dyDescent="0.25">
      <c r="B38" s="161" t="s">
        <v>102</v>
      </c>
      <c r="C38" s="162">
        <v>51328</v>
      </c>
      <c r="D38" s="162">
        <v>24912</v>
      </c>
      <c r="E38" s="162">
        <v>43482</v>
      </c>
      <c r="F38" s="162">
        <v>48094</v>
      </c>
      <c r="G38" s="162">
        <v>51902</v>
      </c>
      <c r="H38" s="162">
        <v>50245</v>
      </c>
      <c r="I38" s="163">
        <f>IFERROR(H38/G38-1,"-")</f>
        <v>-3.1925552001849655E-2</v>
      </c>
      <c r="J38" s="162">
        <f t="shared" si="12"/>
        <v>-1657</v>
      </c>
      <c r="K38" s="163">
        <f>H38/H$8</f>
        <v>9.1683271657652526E-3</v>
      </c>
    </row>
    <row r="39" spans="2:14" x14ac:dyDescent="0.25">
      <c r="B39" s="161" t="s">
        <v>99</v>
      </c>
      <c r="C39" s="162">
        <v>76491</v>
      </c>
      <c r="D39" s="162">
        <v>26848</v>
      </c>
      <c r="E39" s="162">
        <v>39986</v>
      </c>
      <c r="F39" s="162">
        <v>75857</v>
      </c>
      <c r="G39" s="162">
        <v>67064</v>
      </c>
      <c r="H39" s="162">
        <v>64415</v>
      </c>
      <c r="I39" s="163">
        <f>IFERROR(H39/G39-1,"-")</f>
        <v>-3.9499582488369267E-2</v>
      </c>
      <c r="J39" s="162">
        <f t="shared" si="12"/>
        <v>-2649</v>
      </c>
      <c r="K39" s="163">
        <f>H39/H$8</f>
        <v>1.1753961476420913E-2</v>
      </c>
    </row>
    <row r="40" spans="2:14" x14ac:dyDescent="0.25">
      <c r="B40" s="157" t="s">
        <v>106</v>
      </c>
      <c r="C40" s="158">
        <v>1171592</v>
      </c>
      <c r="D40" s="158">
        <v>323585</v>
      </c>
      <c r="E40" s="158">
        <v>408790</v>
      </c>
      <c r="F40" s="158">
        <v>1119584</v>
      </c>
      <c r="G40" s="158">
        <v>1201012</v>
      </c>
      <c r="H40" s="158">
        <v>1273163</v>
      </c>
      <c r="I40" s="159">
        <f>IFERROR(H40/G40-1,"-")</f>
        <v>6.007516994001727E-2</v>
      </c>
      <c r="J40" s="158">
        <f t="shared" si="12"/>
        <v>72151</v>
      </c>
      <c r="K40" s="159">
        <f>H40/H$8</f>
        <v>0.23231714437948425</v>
      </c>
    </row>
    <row r="41" spans="2:14" x14ac:dyDescent="0.25">
      <c r="B41" s="161" t="s">
        <v>109</v>
      </c>
      <c r="C41" s="162">
        <v>640459</v>
      </c>
      <c r="D41" s="162">
        <v>146501</v>
      </c>
      <c r="E41" s="162">
        <v>142606</v>
      </c>
      <c r="F41" s="162">
        <v>581865</v>
      </c>
      <c r="G41" s="162">
        <v>634691</v>
      </c>
      <c r="H41" s="162">
        <v>683651</v>
      </c>
      <c r="I41" s="163">
        <f t="shared" ref="I41:I48" si="13">IFERROR(H41/G41-1,"-")</f>
        <v>7.7139899573178239E-2</v>
      </c>
      <c r="J41" s="162">
        <f t="shared" si="12"/>
        <v>48960</v>
      </c>
      <c r="K41" s="163">
        <f t="shared" ref="K41:K48" si="14">H41/H$8</f>
        <v>0.12474745815907216</v>
      </c>
    </row>
    <row r="42" spans="2:14" x14ac:dyDescent="0.25">
      <c r="B42" s="161" t="s">
        <v>112</v>
      </c>
      <c r="C42" s="162">
        <v>52401</v>
      </c>
      <c r="D42" s="162">
        <v>16159</v>
      </c>
      <c r="E42" s="162">
        <v>21846</v>
      </c>
      <c r="F42" s="162">
        <v>39072</v>
      </c>
      <c r="G42" s="162">
        <v>45133</v>
      </c>
      <c r="H42" s="162">
        <v>44501</v>
      </c>
      <c r="I42" s="163">
        <f t="shared" si="13"/>
        <v>-1.4003057629672355E-2</v>
      </c>
      <c r="J42" s="162">
        <f t="shared" si="12"/>
        <v>-632</v>
      </c>
      <c r="K42" s="163">
        <f t="shared" si="14"/>
        <v>8.1202055369433684E-3</v>
      </c>
    </row>
    <row r="43" spans="2:14" x14ac:dyDescent="0.25">
      <c r="B43" s="161" t="s">
        <v>115</v>
      </c>
      <c r="C43" s="162">
        <v>24405</v>
      </c>
      <c r="D43" s="162">
        <v>9702</v>
      </c>
      <c r="E43" s="162">
        <v>19919</v>
      </c>
      <c r="F43" s="162">
        <v>27268</v>
      </c>
      <c r="G43" s="162">
        <v>28898</v>
      </c>
      <c r="H43" s="162">
        <v>29098</v>
      </c>
      <c r="I43" s="163">
        <f t="shared" si="13"/>
        <v>6.9208941795280143E-3</v>
      </c>
      <c r="J43" s="162">
        <f t="shared" si="12"/>
        <v>200</v>
      </c>
      <c r="K43" s="163">
        <f t="shared" si="14"/>
        <v>5.3095827220506981E-3</v>
      </c>
    </row>
    <row r="44" spans="2:14" x14ac:dyDescent="0.25">
      <c r="B44" s="161" t="s">
        <v>122</v>
      </c>
      <c r="C44" s="162">
        <v>53890</v>
      </c>
      <c r="D44" s="162">
        <v>15410</v>
      </c>
      <c r="E44" s="162">
        <v>30677</v>
      </c>
      <c r="F44" s="162">
        <v>57015</v>
      </c>
      <c r="G44" s="162">
        <v>55478</v>
      </c>
      <c r="H44" s="162">
        <v>57898</v>
      </c>
      <c r="I44" s="163">
        <f t="shared" si="13"/>
        <v>4.3620894769097696E-2</v>
      </c>
      <c r="J44" s="162">
        <f t="shared" si="12"/>
        <v>2420</v>
      </c>
      <c r="K44" s="163">
        <f t="shared" si="14"/>
        <v>1.0564788660433408E-2</v>
      </c>
    </row>
    <row r="45" spans="2:14" x14ac:dyDescent="0.25">
      <c r="B45" s="161" t="s">
        <v>118</v>
      </c>
      <c r="C45" s="162">
        <v>41202</v>
      </c>
      <c r="D45" s="162">
        <v>15534</v>
      </c>
      <c r="E45" s="162">
        <v>22807</v>
      </c>
      <c r="F45" s="162">
        <v>38767</v>
      </c>
      <c r="G45" s="162">
        <v>44187</v>
      </c>
      <c r="H45" s="162">
        <v>44633</v>
      </c>
      <c r="I45" s="163">
        <f t="shared" si="13"/>
        <v>1.0093466404146101E-2</v>
      </c>
      <c r="J45" s="162">
        <f t="shared" si="12"/>
        <v>446</v>
      </c>
      <c r="K45" s="163">
        <f t="shared" si="14"/>
        <v>8.1442918974942886E-3</v>
      </c>
    </row>
    <row r="46" spans="2:14" x14ac:dyDescent="0.25">
      <c r="B46" s="161" t="s">
        <v>127</v>
      </c>
      <c r="C46" s="162">
        <v>26919</v>
      </c>
      <c r="D46" s="162">
        <v>9750</v>
      </c>
      <c r="E46" s="162">
        <v>10533</v>
      </c>
      <c r="F46" s="162">
        <v>22457</v>
      </c>
      <c r="G46" s="162">
        <v>23505</v>
      </c>
      <c r="H46" s="162">
        <v>22219</v>
      </c>
      <c r="I46" s="163">
        <f t="shared" si="13"/>
        <v>-5.4711763454584172E-2</v>
      </c>
      <c r="J46" s="162">
        <f t="shared" si="12"/>
        <v>-1286</v>
      </c>
      <c r="K46" s="163">
        <f t="shared" si="14"/>
        <v>4.0543548869765777E-3</v>
      </c>
    </row>
    <row r="47" spans="2:14" x14ac:dyDescent="0.25">
      <c r="B47" s="161" t="s">
        <v>130</v>
      </c>
      <c r="C47" s="162">
        <v>42509</v>
      </c>
      <c r="D47" s="162">
        <v>16737</v>
      </c>
      <c r="E47" s="162">
        <v>10472</v>
      </c>
      <c r="F47" s="162">
        <v>22560</v>
      </c>
      <c r="G47" s="162">
        <v>26526</v>
      </c>
      <c r="H47" s="162">
        <v>24735</v>
      </c>
      <c r="I47" s="163">
        <f t="shared" si="13"/>
        <v>-6.7518660936439767E-2</v>
      </c>
      <c r="J47" s="162">
        <f t="shared" si="12"/>
        <v>-1791</v>
      </c>
      <c r="K47" s="163">
        <f t="shared" si="14"/>
        <v>4.5134555168714011E-3</v>
      </c>
    </row>
    <row r="48" spans="2:14" x14ac:dyDescent="0.25">
      <c r="B48" s="166" t="s">
        <v>144</v>
      </c>
      <c r="C48" s="167">
        <f t="shared" ref="C48:H48" si="15">C40-SUM(C41:C47)</f>
        <v>289807</v>
      </c>
      <c r="D48" s="167">
        <f t="shared" si="15"/>
        <v>93792</v>
      </c>
      <c r="E48" s="167">
        <f t="shared" si="15"/>
        <v>149930</v>
      </c>
      <c r="F48" s="167">
        <f t="shared" si="15"/>
        <v>330580</v>
      </c>
      <c r="G48" s="167">
        <f t="shared" si="15"/>
        <v>342594</v>
      </c>
      <c r="H48" s="167">
        <f t="shared" si="15"/>
        <v>366428</v>
      </c>
      <c r="I48" s="168">
        <f t="shared" si="13"/>
        <v>6.9569227715605031E-2</v>
      </c>
      <c r="J48" s="167">
        <f>H48-G48</f>
        <v>23834</v>
      </c>
      <c r="K48" s="168">
        <f t="shared" si="14"/>
        <v>6.6863006999642358E-2</v>
      </c>
    </row>
    <row r="49" spans="2:14" x14ac:dyDescent="0.25">
      <c r="B49" s="153" t="s">
        <v>45</v>
      </c>
      <c r="C49" s="151"/>
      <c r="D49" s="151"/>
      <c r="E49" s="151"/>
      <c r="F49" s="151"/>
      <c r="G49" s="151"/>
      <c r="H49" s="152"/>
      <c r="I49" s="152"/>
      <c r="J49" s="152"/>
      <c r="K49" s="151"/>
      <c r="L49" s="169"/>
      <c r="M49" s="169"/>
      <c r="N49" s="169"/>
    </row>
    <row r="50" spans="2:14" x14ac:dyDescent="0.25">
      <c r="B50" s="154" t="s">
        <v>67</v>
      </c>
      <c r="C50" s="155">
        <v>45076</v>
      </c>
      <c r="D50" s="155">
        <v>12633</v>
      </c>
      <c r="E50" s="155">
        <v>20161</v>
      </c>
      <c r="F50" s="155">
        <v>37751</v>
      </c>
      <c r="G50" s="155">
        <v>51166</v>
      </c>
      <c r="H50" s="155">
        <v>43737</v>
      </c>
      <c r="I50" s="156">
        <f>IFERROR(H50/G50-1,"-")</f>
        <v>-0.14519407418989172</v>
      </c>
      <c r="J50" s="155">
        <f>H50-G50</f>
        <v>-7429</v>
      </c>
      <c r="K50" s="156">
        <f>H50/H$8</f>
        <v>7.9807966016334931E-3</v>
      </c>
      <c r="L50" s="105"/>
      <c r="M50" s="105"/>
      <c r="N50" s="105"/>
    </row>
    <row r="51" spans="2:14" x14ac:dyDescent="0.25">
      <c r="B51" s="157" t="s">
        <v>96</v>
      </c>
      <c r="C51" s="158">
        <v>10509</v>
      </c>
      <c r="D51" s="158">
        <v>2339</v>
      </c>
      <c r="E51" s="158">
        <v>4950</v>
      </c>
      <c r="F51" s="158">
        <v>6762</v>
      </c>
      <c r="G51" s="158">
        <v>20250</v>
      </c>
      <c r="H51" s="158">
        <v>11054</v>
      </c>
      <c r="I51" s="159">
        <f>IFERROR(H51/G51-1,"-")</f>
        <v>-0.45412345679012345</v>
      </c>
      <c r="J51" s="158">
        <f t="shared" ref="J51:J61" si="16">H51-G51</f>
        <v>-9196</v>
      </c>
      <c r="K51" s="159">
        <f>H51/H$8</f>
        <v>2.0170502237111974E-3</v>
      </c>
    </row>
    <row r="52" spans="2:14" x14ac:dyDescent="0.25">
      <c r="B52" s="161" t="s">
        <v>102</v>
      </c>
      <c r="C52" s="162">
        <v>5944</v>
      </c>
      <c r="D52" s="162">
        <v>1658</v>
      </c>
      <c r="E52" s="162">
        <v>2415</v>
      </c>
      <c r="F52" s="162">
        <v>3515</v>
      </c>
      <c r="G52" s="162">
        <v>14811</v>
      </c>
      <c r="H52" s="162">
        <v>7251</v>
      </c>
      <c r="I52" s="163">
        <f>IFERROR(H52/G52-1,"-")</f>
        <v>-0.51043143609479436</v>
      </c>
      <c r="J52" s="162">
        <f t="shared" si="16"/>
        <v>-7560</v>
      </c>
      <c r="K52" s="163">
        <f>H52/H$8</f>
        <v>1.323107578444897E-3</v>
      </c>
    </row>
    <row r="53" spans="2:14" x14ac:dyDescent="0.25">
      <c r="B53" s="161" t="s">
        <v>99</v>
      </c>
      <c r="C53" s="162">
        <v>4565</v>
      </c>
      <c r="D53" s="162">
        <v>681</v>
      </c>
      <c r="E53" s="162">
        <v>2535</v>
      </c>
      <c r="F53" s="162">
        <v>3247</v>
      </c>
      <c r="G53" s="162">
        <v>5439</v>
      </c>
      <c r="H53" s="162">
        <v>3803</v>
      </c>
      <c r="I53" s="163">
        <f>IFERROR(H53/G53-1,"-")</f>
        <v>-0.30079058650487223</v>
      </c>
      <c r="J53" s="162">
        <f t="shared" si="16"/>
        <v>-1636</v>
      </c>
      <c r="K53" s="163">
        <f>H53/H$8</f>
        <v>6.9394264526630026E-4</v>
      </c>
    </row>
    <row r="54" spans="2:14" x14ac:dyDescent="0.25">
      <c r="B54" s="157" t="s">
        <v>106</v>
      </c>
      <c r="C54" s="158">
        <v>34567</v>
      </c>
      <c r="D54" s="158">
        <v>10294</v>
      </c>
      <c r="E54" s="158">
        <v>15211</v>
      </c>
      <c r="F54" s="158">
        <v>30989</v>
      </c>
      <c r="G54" s="158">
        <v>30916</v>
      </c>
      <c r="H54" s="158">
        <v>32683</v>
      </c>
      <c r="I54" s="159">
        <f>IFERROR(H54/G54-1,"-")</f>
        <v>5.7154871264070373E-2</v>
      </c>
      <c r="J54" s="158">
        <f t="shared" si="16"/>
        <v>1767</v>
      </c>
      <c r="K54" s="159">
        <f>H54/H$8</f>
        <v>5.9637463779222957E-3</v>
      </c>
    </row>
    <row r="55" spans="2:14" x14ac:dyDescent="0.25">
      <c r="B55" s="161" t="s">
        <v>109</v>
      </c>
      <c r="C55" s="162">
        <v>10275</v>
      </c>
      <c r="D55" s="162">
        <v>3060</v>
      </c>
      <c r="E55" s="162">
        <v>3030</v>
      </c>
      <c r="F55" s="162">
        <v>10352</v>
      </c>
      <c r="G55" s="162">
        <v>9308</v>
      </c>
      <c r="H55" s="162">
        <v>11037</v>
      </c>
      <c r="I55" s="163">
        <f t="shared" ref="I55:I62" si="17">IFERROR(H55/G55-1,"-")</f>
        <v>0.18575418994413417</v>
      </c>
      <c r="J55" s="162">
        <f t="shared" si="16"/>
        <v>1729</v>
      </c>
      <c r="K55" s="163">
        <f t="shared" ref="K55:K62" si="18">H55/H$8</f>
        <v>2.013948192428124E-3</v>
      </c>
    </row>
    <row r="56" spans="2:14" x14ac:dyDescent="0.25">
      <c r="B56" s="161" t="s">
        <v>112</v>
      </c>
      <c r="C56" s="162">
        <v>9881</v>
      </c>
      <c r="D56" s="162">
        <v>2874</v>
      </c>
      <c r="E56" s="162">
        <v>5150</v>
      </c>
      <c r="F56" s="162">
        <v>6811</v>
      </c>
      <c r="G56" s="162">
        <v>6211</v>
      </c>
      <c r="H56" s="162">
        <v>6595</v>
      </c>
      <c r="I56" s="163">
        <f t="shared" si="17"/>
        <v>6.1825792947995506E-2</v>
      </c>
      <c r="J56" s="162">
        <f t="shared" si="16"/>
        <v>384</v>
      </c>
      <c r="K56" s="163">
        <f t="shared" si="18"/>
        <v>1.2034056654039575E-3</v>
      </c>
    </row>
    <row r="57" spans="2:14" x14ac:dyDescent="0.25">
      <c r="B57" s="161" t="s">
        <v>115</v>
      </c>
      <c r="C57" s="162">
        <v>2186</v>
      </c>
      <c r="D57" s="162">
        <v>544</v>
      </c>
      <c r="E57" s="162">
        <v>1642</v>
      </c>
      <c r="F57" s="162">
        <v>2746</v>
      </c>
      <c r="G57" s="162">
        <v>2942</v>
      </c>
      <c r="H57" s="162">
        <v>2300</v>
      </c>
      <c r="I57" s="163">
        <f t="shared" si="17"/>
        <v>-0.21821889870836164</v>
      </c>
      <c r="J57" s="162">
        <f t="shared" si="16"/>
        <v>-642</v>
      </c>
      <c r="K57" s="163">
        <f t="shared" si="18"/>
        <v>4.1968658535695259E-4</v>
      </c>
    </row>
    <row r="58" spans="2:14" x14ac:dyDescent="0.25">
      <c r="B58" s="161" t="s">
        <v>122</v>
      </c>
      <c r="C58" s="162">
        <v>731</v>
      </c>
      <c r="D58" s="162">
        <v>284</v>
      </c>
      <c r="E58" s="162">
        <v>377</v>
      </c>
      <c r="F58" s="162">
        <v>868</v>
      </c>
      <c r="G58" s="162">
        <v>832</v>
      </c>
      <c r="H58" s="162">
        <v>1093</v>
      </c>
      <c r="I58" s="163">
        <f t="shared" si="17"/>
        <v>0.31370192307692313</v>
      </c>
      <c r="J58" s="162">
        <f t="shared" si="16"/>
        <v>261</v>
      </c>
      <c r="K58" s="163">
        <f t="shared" si="18"/>
        <v>1.994423642587605E-4</v>
      </c>
    </row>
    <row r="59" spans="2:14" x14ac:dyDescent="0.25">
      <c r="B59" s="161" t="s">
        <v>118</v>
      </c>
      <c r="C59" s="162">
        <v>686</v>
      </c>
      <c r="D59" s="162">
        <v>229</v>
      </c>
      <c r="E59" s="162">
        <v>476</v>
      </c>
      <c r="F59" s="162">
        <v>657</v>
      </c>
      <c r="G59" s="162">
        <v>709</v>
      </c>
      <c r="H59" s="162">
        <v>810</v>
      </c>
      <c r="I59" s="163">
        <f t="shared" si="17"/>
        <v>0.14245416078984485</v>
      </c>
      <c r="J59" s="162">
        <f t="shared" si="16"/>
        <v>101</v>
      </c>
      <c r="K59" s="163">
        <f t="shared" si="18"/>
        <v>1.4780266701701372E-4</v>
      </c>
    </row>
    <row r="60" spans="2:14" x14ac:dyDescent="0.25">
      <c r="B60" s="161" t="s">
        <v>127</v>
      </c>
      <c r="C60" s="162">
        <v>281</v>
      </c>
      <c r="D60" s="162">
        <v>136</v>
      </c>
      <c r="E60" s="162">
        <v>98</v>
      </c>
      <c r="F60" s="162">
        <v>136</v>
      </c>
      <c r="G60" s="162">
        <v>243</v>
      </c>
      <c r="H60" s="162">
        <v>141</v>
      </c>
      <c r="I60" s="163">
        <f t="shared" si="17"/>
        <v>-0.41975308641975306</v>
      </c>
      <c r="J60" s="162">
        <f t="shared" si="16"/>
        <v>-102</v>
      </c>
      <c r="K60" s="163">
        <f t="shared" si="18"/>
        <v>2.5728612406665352E-5</v>
      </c>
    </row>
    <row r="61" spans="2:14" x14ac:dyDescent="0.25">
      <c r="B61" s="161" t="s">
        <v>130</v>
      </c>
      <c r="C61" s="162">
        <v>591</v>
      </c>
      <c r="D61" s="162">
        <v>217</v>
      </c>
      <c r="E61" s="162">
        <v>91</v>
      </c>
      <c r="F61" s="162">
        <v>153</v>
      </c>
      <c r="G61" s="162">
        <v>195</v>
      </c>
      <c r="H61" s="162">
        <v>156</v>
      </c>
      <c r="I61" s="163">
        <f t="shared" si="17"/>
        <v>-0.19999999999999996</v>
      </c>
      <c r="J61" s="162">
        <f t="shared" si="16"/>
        <v>-39</v>
      </c>
      <c r="K61" s="163">
        <f t="shared" si="18"/>
        <v>2.8465698832906347E-5</v>
      </c>
    </row>
    <row r="62" spans="2:14" x14ac:dyDescent="0.25">
      <c r="B62" s="166" t="s">
        <v>144</v>
      </c>
      <c r="C62" s="167">
        <f t="shared" ref="C62:H62" si="19">C54-SUM(C55:C61)</f>
        <v>9936</v>
      </c>
      <c r="D62" s="167">
        <f t="shared" si="19"/>
        <v>2950</v>
      </c>
      <c r="E62" s="167">
        <f t="shared" si="19"/>
        <v>4347</v>
      </c>
      <c r="F62" s="167">
        <f t="shared" si="19"/>
        <v>9266</v>
      </c>
      <c r="G62" s="167">
        <f t="shared" si="19"/>
        <v>10476</v>
      </c>
      <c r="H62" s="167">
        <f t="shared" si="19"/>
        <v>10551</v>
      </c>
      <c r="I62" s="168">
        <f t="shared" si="17"/>
        <v>7.1592210767468245E-3</v>
      </c>
      <c r="J62" s="167">
        <f>H62-G62</f>
        <v>75</v>
      </c>
      <c r="K62" s="168">
        <f t="shared" si="18"/>
        <v>1.9252665922179159E-3</v>
      </c>
    </row>
    <row r="63" spans="2:14" x14ac:dyDescent="0.25">
      <c r="B63" s="153" t="s">
        <v>46</v>
      </c>
      <c r="C63" s="151"/>
      <c r="D63" s="151"/>
      <c r="E63" s="151"/>
      <c r="F63" s="151"/>
      <c r="G63" s="151"/>
      <c r="H63" s="152"/>
      <c r="I63" s="152"/>
      <c r="J63" s="152"/>
      <c r="K63" s="151"/>
      <c r="L63" s="169"/>
      <c r="M63" s="169"/>
      <c r="N63" s="169"/>
    </row>
    <row r="64" spans="2:14" x14ac:dyDescent="0.25">
      <c r="B64" s="154" t="s">
        <v>67</v>
      </c>
      <c r="C64" s="155">
        <v>137126</v>
      </c>
      <c r="D64" s="155">
        <v>55313</v>
      </c>
      <c r="E64" s="155">
        <v>70304</v>
      </c>
      <c r="F64" s="155">
        <v>161080</v>
      </c>
      <c r="G64" s="155">
        <v>179837</v>
      </c>
      <c r="H64" s="155">
        <v>231856</v>
      </c>
      <c r="I64" s="156">
        <f>IFERROR(H64/G64-1,"-")</f>
        <v>0.28925638216829674</v>
      </c>
      <c r="J64" s="155">
        <f>H64-G64</f>
        <v>52019</v>
      </c>
      <c r="K64" s="156">
        <f>H64/H$8</f>
        <v>4.2307327362835476E-2</v>
      </c>
      <c r="L64" s="105"/>
      <c r="M64" s="105"/>
      <c r="N64" s="105"/>
    </row>
    <row r="65" spans="2:14" x14ac:dyDescent="0.25">
      <c r="B65" s="157" t="s">
        <v>96</v>
      </c>
      <c r="C65" s="158">
        <v>41904</v>
      </c>
      <c r="D65" s="158">
        <v>24273</v>
      </c>
      <c r="E65" s="158">
        <v>26311</v>
      </c>
      <c r="F65" s="158">
        <v>32375</v>
      </c>
      <c r="G65" s="158">
        <v>47068</v>
      </c>
      <c r="H65" s="158">
        <v>61312</v>
      </c>
      <c r="I65" s="159">
        <f>IFERROR(H65/G65-1,"-")</f>
        <v>0.30262598793235318</v>
      </c>
      <c r="J65" s="158">
        <f t="shared" ref="J65:J75" si="20">H65-G65</f>
        <v>14244</v>
      </c>
      <c r="K65" s="159">
        <f>H65/H$8</f>
        <v>1.1187749531045859E-2</v>
      </c>
    </row>
    <row r="66" spans="2:14" x14ac:dyDescent="0.25">
      <c r="B66" s="161" t="s">
        <v>102</v>
      </c>
      <c r="C66" s="162">
        <v>22752</v>
      </c>
      <c r="D66" s="162">
        <v>8930</v>
      </c>
      <c r="E66" s="162">
        <v>21567</v>
      </c>
      <c r="F66" s="162">
        <v>23338</v>
      </c>
      <c r="G66" s="162">
        <v>31999</v>
      </c>
      <c r="H66" s="162">
        <v>37562</v>
      </c>
      <c r="I66" s="163">
        <f>IFERROR(H66/G66-1,"-")</f>
        <v>0.17384918278696215</v>
      </c>
      <c r="J66" s="162">
        <f t="shared" si="20"/>
        <v>5563</v>
      </c>
      <c r="K66" s="163">
        <f>H66/H$8</f>
        <v>6.8540293561642832E-3</v>
      </c>
    </row>
    <row r="67" spans="2:14" x14ac:dyDescent="0.25">
      <c r="B67" s="161" t="s">
        <v>99</v>
      </c>
      <c r="C67" s="162">
        <v>19152</v>
      </c>
      <c r="D67" s="162">
        <v>15343</v>
      </c>
      <c r="E67" s="162">
        <v>4744</v>
      </c>
      <c r="F67" s="162">
        <v>9037</v>
      </c>
      <c r="G67" s="162">
        <v>15069</v>
      </c>
      <c r="H67" s="162">
        <v>23750</v>
      </c>
      <c r="I67" s="163">
        <f>IFERROR(H67/G67-1,"-")</f>
        <v>0.57608334992368437</v>
      </c>
      <c r="J67" s="162">
        <f t="shared" si="20"/>
        <v>8681</v>
      </c>
      <c r="K67" s="163">
        <f>H67/H$8</f>
        <v>4.3337201748815755E-3</v>
      </c>
    </row>
    <row r="68" spans="2:14" x14ac:dyDescent="0.25">
      <c r="B68" s="157" t="s">
        <v>106</v>
      </c>
      <c r="C68" s="158">
        <v>95222</v>
      </c>
      <c r="D68" s="158">
        <v>31040</v>
      </c>
      <c r="E68" s="158">
        <v>43993</v>
      </c>
      <c r="F68" s="158">
        <v>128705</v>
      </c>
      <c r="G68" s="158">
        <v>132769</v>
      </c>
      <c r="H68" s="158">
        <v>170544</v>
      </c>
      <c r="I68" s="159">
        <f>IFERROR(H68/G68-1,"-")</f>
        <v>0.28451671700472247</v>
      </c>
      <c r="J68" s="158">
        <f t="shared" si="20"/>
        <v>37775</v>
      </c>
      <c r="K68" s="159">
        <f>H68/H$8</f>
        <v>3.1119577831789615E-2</v>
      </c>
    </row>
    <row r="69" spans="2:14" x14ac:dyDescent="0.25">
      <c r="B69" s="161" t="s">
        <v>109</v>
      </c>
      <c r="C69" s="162">
        <v>41026</v>
      </c>
      <c r="D69" s="162">
        <v>13899</v>
      </c>
      <c r="E69" s="162">
        <v>12264</v>
      </c>
      <c r="F69" s="162">
        <v>56081</v>
      </c>
      <c r="G69" s="162">
        <v>50457</v>
      </c>
      <c r="H69" s="162">
        <v>73242</v>
      </c>
      <c r="I69" s="163">
        <f t="shared" ref="I69:I76" si="21">IFERROR(H69/G69-1,"-")</f>
        <v>0.45157262619656335</v>
      </c>
      <c r="J69" s="162">
        <f t="shared" si="20"/>
        <v>22785</v>
      </c>
      <c r="K69" s="163">
        <f t="shared" ref="K69:K76" si="22">H69/H$8</f>
        <v>1.336464560204953E-2</v>
      </c>
    </row>
    <row r="70" spans="2:14" x14ac:dyDescent="0.25">
      <c r="B70" s="161" t="s">
        <v>112</v>
      </c>
      <c r="C70" s="162">
        <v>11534</v>
      </c>
      <c r="D70" s="162">
        <v>3374</v>
      </c>
      <c r="E70" s="162">
        <v>3586</v>
      </c>
      <c r="F70" s="162">
        <v>7748</v>
      </c>
      <c r="G70" s="162">
        <v>10955</v>
      </c>
      <c r="H70" s="162">
        <v>10731</v>
      </c>
      <c r="I70" s="163">
        <f t="shared" si="21"/>
        <v>-2.0447284345047945E-2</v>
      </c>
      <c r="J70" s="162">
        <f t="shared" si="20"/>
        <v>-224</v>
      </c>
      <c r="K70" s="163">
        <f t="shared" si="22"/>
        <v>1.9581116293328079E-3</v>
      </c>
    </row>
    <row r="71" spans="2:14" x14ac:dyDescent="0.25">
      <c r="B71" s="161" t="s">
        <v>115</v>
      </c>
      <c r="C71" s="162">
        <v>10880</v>
      </c>
      <c r="D71" s="162">
        <v>3449</v>
      </c>
      <c r="E71" s="162">
        <v>6294</v>
      </c>
      <c r="F71" s="162">
        <v>18047</v>
      </c>
      <c r="G71" s="162">
        <v>15837</v>
      </c>
      <c r="H71" s="162">
        <v>19123</v>
      </c>
      <c r="I71" s="163">
        <f t="shared" si="21"/>
        <v>0.20748879206920501</v>
      </c>
      <c r="J71" s="162">
        <f t="shared" si="20"/>
        <v>3286</v>
      </c>
      <c r="K71" s="163">
        <f t="shared" si="22"/>
        <v>3.4894202486004363E-3</v>
      </c>
    </row>
    <row r="72" spans="2:14" x14ac:dyDescent="0.25">
      <c r="B72" s="161" t="s">
        <v>122</v>
      </c>
      <c r="C72" s="162">
        <v>1784</v>
      </c>
      <c r="D72" s="162">
        <v>536</v>
      </c>
      <c r="E72" s="162">
        <v>3888</v>
      </c>
      <c r="F72" s="162">
        <v>3396</v>
      </c>
      <c r="G72" s="162">
        <v>3947</v>
      </c>
      <c r="H72" s="162">
        <v>6454</v>
      </c>
      <c r="I72" s="163">
        <f t="shared" si="21"/>
        <v>0.63516594882189015</v>
      </c>
      <c r="J72" s="162">
        <f t="shared" si="20"/>
        <v>2507</v>
      </c>
      <c r="K72" s="163">
        <f t="shared" si="22"/>
        <v>1.1776770529972921E-3</v>
      </c>
    </row>
    <row r="73" spans="2:14" x14ac:dyDescent="0.25">
      <c r="B73" s="161" t="s">
        <v>118</v>
      </c>
      <c r="C73" s="162">
        <v>2469</v>
      </c>
      <c r="D73" s="162">
        <v>1278</v>
      </c>
      <c r="E73" s="162">
        <v>1635</v>
      </c>
      <c r="F73" s="162">
        <v>3248</v>
      </c>
      <c r="G73" s="162">
        <v>2699</v>
      </c>
      <c r="H73" s="162">
        <v>4219</v>
      </c>
      <c r="I73" s="163">
        <f t="shared" si="21"/>
        <v>0.56317154501667277</v>
      </c>
      <c r="J73" s="162">
        <f t="shared" si="20"/>
        <v>1520</v>
      </c>
      <c r="K73" s="163">
        <f t="shared" si="22"/>
        <v>7.6985117548738385E-4</v>
      </c>
    </row>
    <row r="74" spans="2:14" x14ac:dyDescent="0.25">
      <c r="B74" s="161" t="s">
        <v>127</v>
      </c>
      <c r="C74" s="162">
        <v>2202</v>
      </c>
      <c r="D74" s="162">
        <v>686</v>
      </c>
      <c r="E74" s="162">
        <v>1848</v>
      </c>
      <c r="F74" s="162">
        <v>2875</v>
      </c>
      <c r="G74" s="162">
        <v>3786</v>
      </c>
      <c r="H74" s="162">
        <v>3186</v>
      </c>
      <c r="I74" s="163">
        <f t="shared" si="21"/>
        <v>-0.15847860538827263</v>
      </c>
      <c r="J74" s="162">
        <f t="shared" si="20"/>
        <v>-600</v>
      </c>
      <c r="K74" s="163">
        <f t="shared" si="22"/>
        <v>5.8135715693358734E-4</v>
      </c>
    </row>
    <row r="75" spans="2:14" x14ac:dyDescent="0.25">
      <c r="B75" s="161" t="s">
        <v>130</v>
      </c>
      <c r="C75" s="162">
        <v>2302</v>
      </c>
      <c r="D75" s="162">
        <v>932</v>
      </c>
      <c r="E75" s="162">
        <v>363</v>
      </c>
      <c r="F75" s="162">
        <v>967</v>
      </c>
      <c r="G75" s="162">
        <v>1128</v>
      </c>
      <c r="H75" s="162">
        <v>3135</v>
      </c>
      <c r="I75" s="163">
        <f t="shared" si="21"/>
        <v>1.7792553191489362</v>
      </c>
      <c r="J75" s="162">
        <f t="shared" si="20"/>
        <v>2007</v>
      </c>
      <c r="K75" s="163">
        <f t="shared" si="22"/>
        <v>5.7205106308436799E-4</v>
      </c>
    </row>
    <row r="76" spans="2:14" x14ac:dyDescent="0.25">
      <c r="B76" s="166" t="s">
        <v>144</v>
      </c>
      <c r="C76" s="167">
        <f t="shared" ref="C76:H76" si="23">C68-SUM(C69:C75)</f>
        <v>23025</v>
      </c>
      <c r="D76" s="167">
        <f t="shared" si="23"/>
        <v>6886</v>
      </c>
      <c r="E76" s="167">
        <f t="shared" si="23"/>
        <v>14115</v>
      </c>
      <c r="F76" s="167">
        <f t="shared" si="23"/>
        <v>36343</v>
      </c>
      <c r="G76" s="167">
        <f t="shared" si="23"/>
        <v>43960</v>
      </c>
      <c r="H76" s="167">
        <f t="shared" si="23"/>
        <v>50454</v>
      </c>
      <c r="I76" s="168">
        <f t="shared" si="21"/>
        <v>0.14772520473157424</v>
      </c>
      <c r="J76" s="167">
        <f>H76-G76</f>
        <v>6494</v>
      </c>
      <c r="K76" s="168">
        <f t="shared" si="22"/>
        <v>9.2064639033042107E-3</v>
      </c>
    </row>
    <row r="77" spans="2:14" x14ac:dyDescent="0.25">
      <c r="B77" s="153" t="s">
        <v>47</v>
      </c>
      <c r="C77" s="151"/>
      <c r="D77" s="151"/>
      <c r="E77" s="151"/>
      <c r="F77" s="151"/>
      <c r="G77" s="151"/>
      <c r="H77" s="152"/>
      <c r="I77" s="152"/>
      <c r="J77" s="152"/>
      <c r="K77" s="151"/>
      <c r="L77" s="169"/>
      <c r="M77" s="169"/>
      <c r="N77" s="169"/>
    </row>
    <row r="78" spans="2:14" x14ac:dyDescent="0.25">
      <c r="B78" s="154" t="s">
        <v>67</v>
      </c>
      <c r="C78" s="155">
        <v>791721</v>
      </c>
      <c r="D78" s="155">
        <v>225835</v>
      </c>
      <c r="E78" s="155">
        <v>354204</v>
      </c>
      <c r="F78" s="155">
        <v>710225</v>
      </c>
      <c r="G78" s="155">
        <v>797848</v>
      </c>
      <c r="H78" s="155">
        <v>914356</v>
      </c>
      <c r="I78" s="156">
        <f>IFERROR(H78/G78-1,"-")</f>
        <v>0.14602781482187077</v>
      </c>
      <c r="J78" s="155">
        <f>H78-G78</f>
        <v>116508</v>
      </c>
      <c r="K78" s="156">
        <f>H78/H$8</f>
        <v>0.16684475975680074</v>
      </c>
      <c r="L78" s="105"/>
      <c r="M78" s="105"/>
      <c r="N78" s="105"/>
    </row>
    <row r="79" spans="2:14" x14ac:dyDescent="0.25">
      <c r="B79" s="157" t="s">
        <v>96</v>
      </c>
      <c r="C79" s="158">
        <v>356283</v>
      </c>
      <c r="D79" s="158">
        <v>103133</v>
      </c>
      <c r="E79" s="158">
        <v>181693</v>
      </c>
      <c r="F79" s="158">
        <v>342343</v>
      </c>
      <c r="G79" s="158">
        <v>341923</v>
      </c>
      <c r="H79" s="158">
        <v>382237</v>
      </c>
      <c r="I79" s="159">
        <f>IFERROR(H79/G79-1,"-")</f>
        <v>0.1179037385610211</v>
      </c>
      <c r="J79" s="158">
        <f t="shared" ref="J79:J89" si="24">H79-G79</f>
        <v>40314</v>
      </c>
      <c r="K79" s="159">
        <f>H79/H$8</f>
        <v>6.9747713620471941E-2</v>
      </c>
    </row>
    <row r="80" spans="2:14" x14ac:dyDescent="0.25">
      <c r="B80" s="161" t="s">
        <v>102</v>
      </c>
      <c r="C80" s="162">
        <v>72064</v>
      </c>
      <c r="D80" s="162">
        <v>28320</v>
      </c>
      <c r="E80" s="162">
        <v>66989</v>
      </c>
      <c r="F80" s="162">
        <v>97391</v>
      </c>
      <c r="G80" s="162">
        <v>92103</v>
      </c>
      <c r="H80" s="162">
        <v>106284</v>
      </c>
      <c r="I80" s="163">
        <f>IFERROR(H80/G80-1,"-")</f>
        <v>0.15396892609361257</v>
      </c>
      <c r="J80" s="162">
        <f t="shared" si="24"/>
        <v>14181</v>
      </c>
      <c r="K80" s="163">
        <f>H80/H$8</f>
        <v>1.9393899581773195E-2</v>
      </c>
    </row>
    <row r="81" spans="2:14" x14ac:dyDescent="0.25">
      <c r="B81" s="161" t="s">
        <v>99</v>
      </c>
      <c r="C81" s="162">
        <v>284219</v>
      </c>
      <c r="D81" s="162">
        <v>74813</v>
      </c>
      <c r="E81" s="162">
        <v>114704</v>
      </c>
      <c r="F81" s="162">
        <v>244952</v>
      </c>
      <c r="G81" s="162">
        <v>249820</v>
      </c>
      <c r="H81" s="162">
        <v>275953</v>
      </c>
      <c r="I81" s="163">
        <f>IFERROR(H81/G81-1,"-")</f>
        <v>0.1046073172684332</v>
      </c>
      <c r="J81" s="162">
        <f t="shared" si="24"/>
        <v>26133</v>
      </c>
      <c r="K81" s="163">
        <f>H81/H$8</f>
        <v>5.0353814038698749E-2</v>
      </c>
    </row>
    <row r="82" spans="2:14" x14ac:dyDescent="0.25">
      <c r="B82" s="157" t="s">
        <v>106</v>
      </c>
      <c r="C82" s="158">
        <v>435438</v>
      </c>
      <c r="D82" s="158">
        <v>122702</v>
      </c>
      <c r="E82" s="158">
        <v>172511</v>
      </c>
      <c r="F82" s="158">
        <v>367882</v>
      </c>
      <c r="G82" s="158">
        <v>455925</v>
      </c>
      <c r="H82" s="158">
        <v>532119</v>
      </c>
      <c r="I82" s="159">
        <f>IFERROR(H82/G82-1,"-")</f>
        <v>0.16711959203816407</v>
      </c>
      <c r="J82" s="158">
        <f t="shared" si="24"/>
        <v>76194</v>
      </c>
      <c r="K82" s="159">
        <f>H82/H$8</f>
        <v>9.7097046136328802E-2</v>
      </c>
    </row>
    <row r="83" spans="2:14" x14ac:dyDescent="0.25">
      <c r="B83" s="161" t="s">
        <v>109</v>
      </c>
      <c r="C83" s="162">
        <v>75049</v>
      </c>
      <c r="D83" s="162">
        <v>21332</v>
      </c>
      <c r="E83" s="162">
        <v>16695</v>
      </c>
      <c r="F83" s="162">
        <v>71554</v>
      </c>
      <c r="G83" s="162">
        <v>93860</v>
      </c>
      <c r="H83" s="162">
        <v>110313</v>
      </c>
      <c r="I83" s="163">
        <f t="shared" ref="I83:I90" si="25">IFERROR(H83/G83-1,"-")</f>
        <v>0.17529298955891748</v>
      </c>
      <c r="J83" s="162">
        <f t="shared" si="24"/>
        <v>16453</v>
      </c>
      <c r="K83" s="163">
        <f t="shared" ref="K83:K90" si="26">H83/H$8</f>
        <v>2.0129080995861526E-2</v>
      </c>
    </row>
    <row r="84" spans="2:14" x14ac:dyDescent="0.25">
      <c r="B84" s="161" t="s">
        <v>112</v>
      </c>
      <c r="C84" s="162">
        <v>159354</v>
      </c>
      <c r="D84" s="162">
        <v>39522</v>
      </c>
      <c r="E84" s="162">
        <v>53227</v>
      </c>
      <c r="F84" s="162">
        <v>113120</v>
      </c>
      <c r="G84" s="162">
        <v>127349</v>
      </c>
      <c r="H84" s="162">
        <v>141364</v>
      </c>
      <c r="I84" s="163">
        <f t="shared" si="25"/>
        <v>0.11005190460859526</v>
      </c>
      <c r="J84" s="162">
        <f t="shared" si="24"/>
        <v>14015</v>
      </c>
      <c r="K84" s="163">
        <f t="shared" si="26"/>
        <v>2.57950323706088E-2</v>
      </c>
    </row>
    <row r="85" spans="2:14" x14ac:dyDescent="0.25">
      <c r="B85" s="161" t="s">
        <v>115</v>
      </c>
      <c r="C85" s="162">
        <v>25447</v>
      </c>
      <c r="D85" s="162">
        <v>8286</v>
      </c>
      <c r="E85" s="162">
        <v>19927</v>
      </c>
      <c r="F85" s="162">
        <v>30758</v>
      </c>
      <c r="G85" s="162">
        <v>42539</v>
      </c>
      <c r="H85" s="162">
        <v>57925</v>
      </c>
      <c r="I85" s="163">
        <f t="shared" si="25"/>
        <v>0.36169162415665634</v>
      </c>
      <c r="J85" s="162">
        <f t="shared" si="24"/>
        <v>15386</v>
      </c>
      <c r="K85" s="163">
        <f t="shared" si="26"/>
        <v>1.0569715416000642E-2</v>
      </c>
    </row>
    <row r="86" spans="2:14" x14ac:dyDescent="0.25">
      <c r="B86" s="161" t="s">
        <v>122</v>
      </c>
      <c r="C86" s="162">
        <v>9296</v>
      </c>
      <c r="D86" s="162">
        <v>2074</v>
      </c>
      <c r="E86" s="162">
        <v>5996</v>
      </c>
      <c r="F86" s="162">
        <v>10713</v>
      </c>
      <c r="G86" s="162">
        <v>12911</v>
      </c>
      <c r="H86" s="162">
        <v>18498</v>
      </c>
      <c r="I86" s="163">
        <f t="shared" si="25"/>
        <v>0.43273177910309046</v>
      </c>
      <c r="J86" s="162">
        <f t="shared" si="24"/>
        <v>5587</v>
      </c>
      <c r="K86" s="163">
        <f t="shared" si="26"/>
        <v>3.375374980840395E-3</v>
      </c>
    </row>
    <row r="87" spans="2:14" x14ac:dyDescent="0.25">
      <c r="B87" s="161" t="s">
        <v>118</v>
      </c>
      <c r="C87" s="162">
        <v>6249</v>
      </c>
      <c r="D87" s="162">
        <v>2082</v>
      </c>
      <c r="E87" s="162">
        <v>5201</v>
      </c>
      <c r="F87" s="162">
        <v>5872</v>
      </c>
      <c r="G87" s="162">
        <v>6968</v>
      </c>
      <c r="H87" s="162">
        <v>8896</v>
      </c>
      <c r="I87" s="163">
        <f t="shared" si="25"/>
        <v>0.27669345579793347</v>
      </c>
      <c r="J87" s="162">
        <f t="shared" si="24"/>
        <v>1928</v>
      </c>
      <c r="K87" s="163">
        <f t="shared" si="26"/>
        <v>1.623274723189326E-3</v>
      </c>
    </row>
    <row r="88" spans="2:14" x14ac:dyDescent="0.25">
      <c r="B88" s="161" t="s">
        <v>127</v>
      </c>
      <c r="C88" s="162">
        <v>8520</v>
      </c>
      <c r="D88" s="162">
        <v>3046</v>
      </c>
      <c r="E88" s="162">
        <v>2575</v>
      </c>
      <c r="F88" s="162">
        <v>7581</v>
      </c>
      <c r="G88" s="162">
        <v>8524</v>
      </c>
      <c r="H88" s="162">
        <v>7383</v>
      </c>
      <c r="I88" s="163">
        <f t="shared" si="25"/>
        <v>-0.13385734396996718</v>
      </c>
      <c r="J88" s="162">
        <f t="shared" si="24"/>
        <v>-1141</v>
      </c>
      <c r="K88" s="163">
        <f t="shared" si="26"/>
        <v>1.3471939389958177E-3</v>
      </c>
    </row>
    <row r="89" spans="2:14" x14ac:dyDescent="0.25">
      <c r="B89" s="161" t="s">
        <v>130</v>
      </c>
      <c r="C89" s="162">
        <v>13181</v>
      </c>
      <c r="D89" s="162">
        <v>4839</v>
      </c>
      <c r="E89" s="162">
        <v>2819</v>
      </c>
      <c r="F89" s="162">
        <v>7599</v>
      </c>
      <c r="G89" s="162">
        <v>9961</v>
      </c>
      <c r="H89" s="162">
        <v>9541</v>
      </c>
      <c r="I89" s="163">
        <f t="shared" si="25"/>
        <v>-4.216444132115249E-2</v>
      </c>
      <c r="J89" s="162">
        <f t="shared" si="24"/>
        <v>-420</v>
      </c>
      <c r="K89" s="163">
        <f t="shared" si="26"/>
        <v>1.7409694395176889E-3</v>
      </c>
    </row>
    <row r="90" spans="2:14" x14ac:dyDescent="0.25">
      <c r="B90" s="166" t="s">
        <v>144</v>
      </c>
      <c r="C90" s="167">
        <f t="shared" ref="C90:H90" si="27">C82-SUM(C83:C89)</f>
        <v>138342</v>
      </c>
      <c r="D90" s="167">
        <f t="shared" si="27"/>
        <v>41521</v>
      </c>
      <c r="E90" s="167">
        <f t="shared" si="27"/>
        <v>66071</v>
      </c>
      <c r="F90" s="167">
        <f t="shared" si="27"/>
        <v>120685</v>
      </c>
      <c r="G90" s="167">
        <f t="shared" si="27"/>
        <v>153813</v>
      </c>
      <c r="H90" s="167">
        <f t="shared" si="27"/>
        <v>178199</v>
      </c>
      <c r="I90" s="168">
        <f t="shared" si="25"/>
        <v>0.15854316605228425</v>
      </c>
      <c r="J90" s="167">
        <f>H90-G90</f>
        <v>24386</v>
      </c>
      <c r="K90" s="168">
        <f t="shared" si="26"/>
        <v>3.2516404271314601E-2</v>
      </c>
    </row>
    <row r="91" spans="2:14" x14ac:dyDescent="0.25">
      <c r="B91" s="153" t="s">
        <v>48</v>
      </c>
      <c r="C91" s="151"/>
      <c r="D91" s="151"/>
      <c r="E91" s="151"/>
      <c r="F91" s="151"/>
      <c r="G91" s="151"/>
      <c r="H91" s="152"/>
      <c r="I91" s="152"/>
      <c r="J91" s="152"/>
      <c r="K91" s="151"/>
      <c r="L91" s="169"/>
      <c r="M91" s="169"/>
      <c r="N91" s="169"/>
    </row>
    <row r="92" spans="2:14" x14ac:dyDescent="0.25">
      <c r="B92" s="154" t="s">
        <v>67</v>
      </c>
      <c r="C92" s="155">
        <v>55887</v>
      </c>
      <c r="D92" s="155">
        <v>24221</v>
      </c>
      <c r="E92" s="155">
        <v>33444</v>
      </c>
      <c r="F92" s="155">
        <v>51485</v>
      </c>
      <c r="G92" s="155">
        <v>58157</v>
      </c>
      <c r="H92" s="155">
        <v>57388</v>
      </c>
      <c r="I92" s="156">
        <f>IFERROR(H92/G92-1,"-")</f>
        <v>-1.3222827862510056E-2</v>
      </c>
      <c r="J92" s="155">
        <f>H92-G92</f>
        <v>-769</v>
      </c>
      <c r="K92" s="156">
        <f>H92/H$8</f>
        <v>1.0471727721941215E-2</v>
      </c>
      <c r="L92" s="105"/>
      <c r="M92" s="105"/>
      <c r="N92" s="105"/>
    </row>
    <row r="93" spans="2:14" x14ac:dyDescent="0.25">
      <c r="B93" s="157" t="s">
        <v>96</v>
      </c>
      <c r="C93" s="158">
        <v>37119</v>
      </c>
      <c r="D93" s="158">
        <v>16023</v>
      </c>
      <c r="E93" s="158">
        <v>21732</v>
      </c>
      <c r="F93" s="158">
        <v>33809</v>
      </c>
      <c r="G93" s="158">
        <v>37722</v>
      </c>
      <c r="H93" s="158">
        <v>35821</v>
      </c>
      <c r="I93" s="159">
        <f>IFERROR(H93/G93-1,"-")</f>
        <v>-5.0394994963151474E-2</v>
      </c>
      <c r="J93" s="158">
        <f t="shared" ref="J93:J103" si="28">H93-G93</f>
        <v>-1901</v>
      </c>
      <c r="K93" s="159">
        <f>H93/H$8</f>
        <v>6.5363448582919119E-3</v>
      </c>
    </row>
    <row r="94" spans="2:14" x14ac:dyDescent="0.25">
      <c r="B94" s="161" t="s">
        <v>102</v>
      </c>
      <c r="C94" s="162">
        <v>19153</v>
      </c>
      <c r="D94" s="162">
        <v>8684</v>
      </c>
      <c r="E94" s="162">
        <v>11001</v>
      </c>
      <c r="F94" s="162">
        <v>16289</v>
      </c>
      <c r="G94" s="162">
        <v>12024</v>
      </c>
      <c r="H94" s="162">
        <v>11877</v>
      </c>
      <c r="I94" s="163">
        <f>IFERROR(H94/G94-1,"-")</f>
        <v>-1.2225548902195627E-2</v>
      </c>
      <c r="J94" s="162">
        <f t="shared" si="28"/>
        <v>-147</v>
      </c>
      <c r="K94" s="163">
        <f>H94/H$8</f>
        <v>2.1672250322976199E-3</v>
      </c>
    </row>
    <row r="95" spans="2:14" x14ac:dyDescent="0.25">
      <c r="B95" s="161" t="s">
        <v>99</v>
      </c>
      <c r="C95" s="162">
        <v>17966</v>
      </c>
      <c r="D95" s="162">
        <v>7339</v>
      </c>
      <c r="E95" s="162">
        <v>10731</v>
      </c>
      <c r="F95" s="162">
        <v>17520</v>
      </c>
      <c r="G95" s="162">
        <v>25698</v>
      </c>
      <c r="H95" s="162">
        <v>23944</v>
      </c>
      <c r="I95" s="163">
        <f>IFERROR(H95/G95-1,"-")</f>
        <v>-6.8254338859055186E-2</v>
      </c>
      <c r="J95" s="162">
        <f t="shared" si="28"/>
        <v>-1754</v>
      </c>
      <c r="K95" s="163">
        <f>H95/H$8</f>
        <v>4.3691198259942924E-3</v>
      </c>
    </row>
    <row r="96" spans="2:14" x14ac:dyDescent="0.25">
      <c r="B96" s="157" t="s">
        <v>106</v>
      </c>
      <c r="C96" s="158">
        <v>18768</v>
      </c>
      <c r="D96" s="158">
        <v>8198</v>
      </c>
      <c r="E96" s="158">
        <v>11712</v>
      </c>
      <c r="F96" s="158">
        <v>17676</v>
      </c>
      <c r="G96" s="158">
        <v>20435</v>
      </c>
      <c r="H96" s="158">
        <v>21567</v>
      </c>
      <c r="I96" s="159">
        <f>IFERROR(H96/G96-1,"-")</f>
        <v>5.539515537068751E-2</v>
      </c>
      <c r="J96" s="158">
        <f t="shared" si="28"/>
        <v>1132</v>
      </c>
      <c r="K96" s="159">
        <f>H96/H$8</f>
        <v>3.9353828636493025E-3</v>
      </c>
    </row>
    <row r="97" spans="2:14" x14ac:dyDescent="0.25">
      <c r="B97" s="161" t="s">
        <v>109</v>
      </c>
      <c r="C97" s="162">
        <v>2421</v>
      </c>
      <c r="D97" s="162">
        <v>1288</v>
      </c>
      <c r="E97" s="162">
        <v>921</v>
      </c>
      <c r="F97" s="162">
        <v>2403</v>
      </c>
      <c r="G97" s="162">
        <v>2795</v>
      </c>
      <c r="H97" s="162">
        <v>3030</v>
      </c>
      <c r="I97" s="163">
        <f t="shared" ref="I97:I104" si="29">IFERROR(H97/G97-1,"-")</f>
        <v>8.4078711985688726E-2</v>
      </c>
      <c r="J97" s="162">
        <f t="shared" si="28"/>
        <v>235</v>
      </c>
      <c r="K97" s="163">
        <f t="shared" ref="K97:K104" si="30">H97/H$8</f>
        <v>5.5289145810068099E-4</v>
      </c>
    </row>
    <row r="98" spans="2:14" x14ac:dyDescent="0.25">
      <c r="B98" s="161" t="s">
        <v>112</v>
      </c>
      <c r="C98" s="162">
        <v>3905</v>
      </c>
      <c r="D98" s="162">
        <v>1481</v>
      </c>
      <c r="E98" s="162">
        <v>2395</v>
      </c>
      <c r="F98" s="162">
        <v>3482</v>
      </c>
      <c r="G98" s="162">
        <v>3814</v>
      </c>
      <c r="H98" s="162">
        <v>4234</v>
      </c>
      <c r="I98" s="163">
        <f t="shared" si="29"/>
        <v>0.11012060828526482</v>
      </c>
      <c r="J98" s="162">
        <f t="shared" si="28"/>
        <v>420</v>
      </c>
      <c r="K98" s="163">
        <f t="shared" si="30"/>
        <v>7.7258826191362485E-4</v>
      </c>
    </row>
    <row r="99" spans="2:14" x14ac:dyDescent="0.25">
      <c r="B99" s="161" t="s">
        <v>115</v>
      </c>
      <c r="C99" s="162">
        <v>3854</v>
      </c>
      <c r="D99" s="162">
        <v>1974</v>
      </c>
      <c r="E99" s="162">
        <v>3541</v>
      </c>
      <c r="F99" s="162">
        <v>3412</v>
      </c>
      <c r="G99" s="162">
        <v>3885</v>
      </c>
      <c r="H99" s="162">
        <v>3685</v>
      </c>
      <c r="I99" s="163">
        <f t="shared" si="29"/>
        <v>-5.1480051480051525E-2</v>
      </c>
      <c r="J99" s="162">
        <f t="shared" si="28"/>
        <v>-200</v>
      </c>
      <c r="K99" s="163">
        <f t="shared" si="30"/>
        <v>6.7241089871320446E-4</v>
      </c>
    </row>
    <row r="100" spans="2:14" x14ac:dyDescent="0.25">
      <c r="B100" s="161" t="s">
        <v>122</v>
      </c>
      <c r="C100" s="162">
        <v>699</v>
      </c>
      <c r="D100" s="162">
        <v>323</v>
      </c>
      <c r="E100" s="162">
        <v>432</v>
      </c>
      <c r="F100" s="162">
        <v>1172</v>
      </c>
      <c r="G100" s="162">
        <v>938</v>
      </c>
      <c r="H100" s="162">
        <v>933</v>
      </c>
      <c r="I100" s="163">
        <f t="shared" si="29"/>
        <v>-5.3304904051172386E-3</v>
      </c>
      <c r="J100" s="162">
        <f t="shared" si="28"/>
        <v>-5</v>
      </c>
      <c r="K100" s="163">
        <f t="shared" si="30"/>
        <v>1.7024677571218989E-4</v>
      </c>
    </row>
    <row r="101" spans="2:14" x14ac:dyDescent="0.25">
      <c r="B101" s="161" t="s">
        <v>118</v>
      </c>
      <c r="C101" s="162">
        <v>519</v>
      </c>
      <c r="D101" s="162">
        <v>351</v>
      </c>
      <c r="E101" s="162">
        <v>507</v>
      </c>
      <c r="F101" s="162">
        <v>682</v>
      </c>
      <c r="G101" s="162">
        <v>650</v>
      </c>
      <c r="H101" s="162">
        <v>903</v>
      </c>
      <c r="I101" s="163">
        <f t="shared" si="29"/>
        <v>0.38923076923076927</v>
      </c>
      <c r="J101" s="162">
        <f t="shared" si="28"/>
        <v>253</v>
      </c>
      <c r="K101" s="163">
        <f t="shared" si="30"/>
        <v>1.6477260285970789E-4</v>
      </c>
    </row>
    <row r="102" spans="2:14" x14ac:dyDescent="0.25">
      <c r="B102" s="161" t="s">
        <v>127</v>
      </c>
      <c r="C102" s="162">
        <v>155</v>
      </c>
      <c r="D102" s="162">
        <v>124</v>
      </c>
      <c r="E102" s="162">
        <v>105</v>
      </c>
      <c r="F102" s="162">
        <v>270</v>
      </c>
      <c r="G102" s="162">
        <v>153</v>
      </c>
      <c r="H102" s="162">
        <v>230</v>
      </c>
      <c r="I102" s="163">
        <f t="shared" si="29"/>
        <v>0.50326797385620914</v>
      </c>
      <c r="J102" s="162">
        <f t="shared" si="28"/>
        <v>77</v>
      </c>
      <c r="K102" s="163">
        <f t="shared" si="30"/>
        <v>4.1968658535695256E-5</v>
      </c>
    </row>
    <row r="103" spans="2:14" x14ac:dyDescent="0.25">
      <c r="B103" s="161" t="s">
        <v>130</v>
      </c>
      <c r="C103" s="162">
        <v>271</v>
      </c>
      <c r="D103" s="162">
        <v>89</v>
      </c>
      <c r="E103" s="162">
        <v>96</v>
      </c>
      <c r="F103" s="162">
        <v>168</v>
      </c>
      <c r="G103" s="162">
        <v>270</v>
      </c>
      <c r="H103" s="162">
        <v>384</v>
      </c>
      <c r="I103" s="163">
        <f t="shared" si="29"/>
        <v>0.42222222222222228</v>
      </c>
      <c r="J103" s="162">
        <f t="shared" si="28"/>
        <v>114</v>
      </c>
      <c r="K103" s="163">
        <f t="shared" si="30"/>
        <v>7.0069412511769477E-5</v>
      </c>
    </row>
    <row r="104" spans="2:14" x14ac:dyDescent="0.25">
      <c r="B104" s="166" t="s">
        <v>144</v>
      </c>
      <c r="C104" s="167">
        <f t="shared" ref="C104:H104" si="31">C96-SUM(C97:C103)</f>
        <v>6944</v>
      </c>
      <c r="D104" s="167">
        <f t="shared" si="31"/>
        <v>2568</v>
      </c>
      <c r="E104" s="167">
        <f t="shared" si="31"/>
        <v>3715</v>
      </c>
      <c r="F104" s="167">
        <f t="shared" si="31"/>
        <v>6087</v>
      </c>
      <c r="G104" s="167">
        <f t="shared" si="31"/>
        <v>7930</v>
      </c>
      <c r="H104" s="167">
        <f t="shared" si="31"/>
        <v>8168</v>
      </c>
      <c r="I104" s="168">
        <f t="shared" si="29"/>
        <v>3.0012610340479196E-2</v>
      </c>
      <c r="J104" s="167">
        <f>H104-G104</f>
        <v>238</v>
      </c>
      <c r="K104" s="168">
        <f t="shared" si="30"/>
        <v>1.4904347953024297E-3</v>
      </c>
    </row>
    <row r="105" spans="2:14" x14ac:dyDescent="0.25">
      <c r="B105" s="153" t="s">
        <v>49</v>
      </c>
      <c r="C105" s="151"/>
      <c r="D105" s="151"/>
      <c r="E105" s="151"/>
      <c r="F105" s="151"/>
      <c r="G105" s="151"/>
      <c r="H105" s="152"/>
      <c r="I105" s="152"/>
      <c r="J105" s="152"/>
      <c r="K105" s="151"/>
      <c r="L105" s="169"/>
      <c r="M105" s="169"/>
      <c r="N105" s="169"/>
    </row>
    <row r="106" spans="2:14" x14ac:dyDescent="0.25">
      <c r="B106" s="154" t="s">
        <v>67</v>
      </c>
      <c r="C106" s="155">
        <v>142901</v>
      </c>
      <c r="D106" s="155">
        <v>77467</v>
      </c>
      <c r="E106" s="155">
        <v>107459</v>
      </c>
      <c r="F106" s="155">
        <v>198873</v>
      </c>
      <c r="G106" s="155">
        <v>252588</v>
      </c>
      <c r="H106" s="155">
        <v>239146</v>
      </c>
      <c r="I106" s="156">
        <f>IFERROR(H106/G106-1,"-")</f>
        <v>-5.3217096615832848E-2</v>
      </c>
      <c r="J106" s="155">
        <f>H106-G106</f>
        <v>-13442</v>
      </c>
      <c r="K106" s="156">
        <f>H106/H$8</f>
        <v>4.3637551365988597E-2</v>
      </c>
      <c r="L106" s="105"/>
      <c r="M106" s="105"/>
      <c r="N106" s="105"/>
    </row>
    <row r="107" spans="2:14" x14ac:dyDescent="0.25">
      <c r="B107" s="157" t="s">
        <v>96</v>
      </c>
      <c r="C107" s="158">
        <v>31009</v>
      </c>
      <c r="D107" s="158">
        <v>30584</v>
      </c>
      <c r="E107" s="158">
        <v>44398</v>
      </c>
      <c r="F107" s="158">
        <v>48630</v>
      </c>
      <c r="G107" s="158">
        <v>55684</v>
      </c>
      <c r="H107" s="158">
        <v>49807</v>
      </c>
      <c r="I107" s="159">
        <f>IFERROR(H107/G107-1,"-")</f>
        <v>-0.10554198692622652</v>
      </c>
      <c r="J107" s="158">
        <f t="shared" ref="J107:J117" si="32">H107-G107</f>
        <v>-5877</v>
      </c>
      <c r="K107" s="159">
        <f>H107/H$8</f>
        <v>9.0884042421190154E-3</v>
      </c>
    </row>
    <row r="108" spans="2:14" x14ac:dyDescent="0.25">
      <c r="B108" s="161" t="s">
        <v>102</v>
      </c>
      <c r="C108" s="162">
        <v>11886</v>
      </c>
      <c r="D108" s="162">
        <v>4963</v>
      </c>
      <c r="E108" s="162">
        <v>24120</v>
      </c>
      <c r="F108" s="162">
        <v>16359</v>
      </c>
      <c r="G108" s="162">
        <v>19520</v>
      </c>
      <c r="H108" s="162">
        <v>16099</v>
      </c>
      <c r="I108" s="163">
        <f>IFERROR(H108/G108-1,"-")</f>
        <v>-0.17525614754098362</v>
      </c>
      <c r="J108" s="162">
        <f t="shared" si="32"/>
        <v>-3421</v>
      </c>
      <c r="K108" s="163">
        <f>H108/H$8</f>
        <v>2.937623625070252E-3</v>
      </c>
    </row>
    <row r="109" spans="2:14" x14ac:dyDescent="0.25">
      <c r="B109" s="161" t="s">
        <v>99</v>
      </c>
      <c r="C109" s="162">
        <v>19123</v>
      </c>
      <c r="D109" s="162">
        <v>25621</v>
      </c>
      <c r="E109" s="162">
        <v>20278</v>
      </c>
      <c r="F109" s="162">
        <v>32271</v>
      </c>
      <c r="G109" s="162">
        <v>36164</v>
      </c>
      <c r="H109" s="162">
        <v>33708</v>
      </c>
      <c r="I109" s="163">
        <f>IFERROR(H109/G109-1,"-")</f>
        <v>-6.791284149983412E-2</v>
      </c>
      <c r="J109" s="162">
        <f t="shared" si="32"/>
        <v>-2456</v>
      </c>
      <c r="K109" s="163">
        <f>H109/H$8</f>
        <v>6.1507806170487643E-3</v>
      </c>
    </row>
    <row r="110" spans="2:14" x14ac:dyDescent="0.25">
      <c r="B110" s="157" t="s">
        <v>106</v>
      </c>
      <c r="C110" s="158">
        <v>111892</v>
      </c>
      <c r="D110" s="158">
        <v>46883</v>
      </c>
      <c r="E110" s="158">
        <v>63061</v>
      </c>
      <c r="F110" s="158">
        <v>150243</v>
      </c>
      <c r="G110" s="158">
        <v>196904</v>
      </c>
      <c r="H110" s="158">
        <v>189339</v>
      </c>
      <c r="I110" s="159">
        <f>IFERROR(H110/G110-1,"-")</f>
        <v>-3.841973753707395E-2</v>
      </c>
      <c r="J110" s="158">
        <f t="shared" si="32"/>
        <v>-7565</v>
      </c>
      <c r="K110" s="159">
        <f>H110/H$8</f>
        <v>3.4549147123869584E-2</v>
      </c>
    </row>
    <row r="111" spans="2:14" x14ac:dyDescent="0.25">
      <c r="B111" s="161" t="s">
        <v>109</v>
      </c>
      <c r="C111" s="162">
        <v>61414</v>
      </c>
      <c r="D111" s="162">
        <v>26382</v>
      </c>
      <c r="E111" s="162">
        <v>26812</v>
      </c>
      <c r="F111" s="162">
        <v>90804</v>
      </c>
      <c r="G111" s="162">
        <v>128108</v>
      </c>
      <c r="H111" s="162">
        <v>116734</v>
      </c>
      <c r="I111" s="163">
        <f t="shared" ref="I111:I118" si="33">IFERROR(H111/G111-1,"-")</f>
        <v>-8.8784463109251588E-2</v>
      </c>
      <c r="J111" s="162">
        <f t="shared" si="32"/>
        <v>-11374</v>
      </c>
      <c r="K111" s="163">
        <f t="shared" ref="K111:K118" si="34">H111/H$8</f>
        <v>2.1300736458721086E-2</v>
      </c>
    </row>
    <row r="112" spans="2:14" x14ac:dyDescent="0.25">
      <c r="B112" s="161" t="s">
        <v>112</v>
      </c>
      <c r="C112" s="162">
        <v>9783</v>
      </c>
      <c r="D112" s="162">
        <v>3197</v>
      </c>
      <c r="E112" s="162">
        <v>7197</v>
      </c>
      <c r="F112" s="162">
        <v>6944</v>
      </c>
      <c r="G112" s="162">
        <v>8880</v>
      </c>
      <c r="H112" s="162">
        <v>8516</v>
      </c>
      <c r="I112" s="163">
        <f t="shared" si="33"/>
        <v>-4.0990990990991016E-2</v>
      </c>
      <c r="J112" s="162">
        <f t="shared" si="32"/>
        <v>-364</v>
      </c>
      <c r="K112" s="163">
        <f t="shared" si="34"/>
        <v>1.553935200391221E-3</v>
      </c>
    </row>
    <row r="113" spans="2:14" x14ac:dyDescent="0.25">
      <c r="B113" s="161" t="s">
        <v>115</v>
      </c>
      <c r="C113" s="162">
        <v>11371</v>
      </c>
      <c r="D113" s="162">
        <v>2498</v>
      </c>
      <c r="E113" s="162">
        <v>6746</v>
      </c>
      <c r="F113" s="162">
        <v>9830</v>
      </c>
      <c r="G113" s="162">
        <v>13414</v>
      </c>
      <c r="H113" s="162">
        <v>14245</v>
      </c>
      <c r="I113" s="163">
        <f t="shared" si="33"/>
        <v>6.1950201282242379E-2</v>
      </c>
      <c r="J113" s="162">
        <f t="shared" si="32"/>
        <v>831</v>
      </c>
      <c r="K113" s="163">
        <f t="shared" si="34"/>
        <v>2.5993197427868651E-3</v>
      </c>
    </row>
    <row r="114" spans="2:14" x14ac:dyDescent="0.25">
      <c r="B114" s="161" t="s">
        <v>122</v>
      </c>
      <c r="C114" s="162">
        <v>2496</v>
      </c>
      <c r="D114" s="162">
        <v>1300</v>
      </c>
      <c r="E114" s="162">
        <v>3663</v>
      </c>
      <c r="F114" s="162">
        <v>6290</v>
      </c>
      <c r="G114" s="162">
        <v>6514</v>
      </c>
      <c r="H114" s="162">
        <v>6482</v>
      </c>
      <c r="I114" s="163">
        <f t="shared" si="33"/>
        <v>-4.912496162112423E-3</v>
      </c>
      <c r="J114" s="162">
        <f t="shared" si="32"/>
        <v>-32</v>
      </c>
      <c r="K114" s="163">
        <f t="shared" si="34"/>
        <v>1.1827862809929419E-3</v>
      </c>
    </row>
    <row r="115" spans="2:14" x14ac:dyDescent="0.25">
      <c r="B115" s="161" t="s">
        <v>118</v>
      </c>
      <c r="C115" s="162">
        <v>3749</v>
      </c>
      <c r="D115" s="162">
        <v>2838</v>
      </c>
      <c r="E115" s="162">
        <v>4368</v>
      </c>
      <c r="F115" s="162">
        <v>4750</v>
      </c>
      <c r="G115" s="162">
        <v>5340</v>
      </c>
      <c r="H115" s="162">
        <v>5146</v>
      </c>
      <c r="I115" s="163">
        <f t="shared" si="33"/>
        <v>-3.6329588014981318E-2</v>
      </c>
      <c r="J115" s="162">
        <f t="shared" si="32"/>
        <v>-194</v>
      </c>
      <c r="K115" s="163">
        <f t="shared" si="34"/>
        <v>9.3900311662907738E-4</v>
      </c>
    </row>
    <row r="116" spans="2:14" x14ac:dyDescent="0.25">
      <c r="B116" s="161" t="s">
        <v>127</v>
      </c>
      <c r="C116" s="162">
        <v>826</v>
      </c>
      <c r="D116" s="162">
        <v>406</v>
      </c>
      <c r="E116" s="162">
        <v>369</v>
      </c>
      <c r="F116" s="162">
        <v>1261</v>
      </c>
      <c r="G116" s="162">
        <v>1457</v>
      </c>
      <c r="H116" s="162">
        <v>1177</v>
      </c>
      <c r="I116" s="163">
        <f t="shared" si="33"/>
        <v>-0.19217570350034319</v>
      </c>
      <c r="J116" s="162">
        <f t="shared" si="32"/>
        <v>-280</v>
      </c>
      <c r="K116" s="163">
        <f t="shared" si="34"/>
        <v>2.1477004824571009E-4</v>
      </c>
    </row>
    <row r="117" spans="2:14" x14ac:dyDescent="0.25">
      <c r="B117" s="161" t="s">
        <v>130</v>
      </c>
      <c r="C117" s="162">
        <v>1664</v>
      </c>
      <c r="D117" s="162">
        <v>932</v>
      </c>
      <c r="E117" s="162">
        <v>521</v>
      </c>
      <c r="F117" s="162">
        <v>980</v>
      </c>
      <c r="G117" s="162">
        <v>944</v>
      </c>
      <c r="H117" s="162">
        <v>1508</v>
      </c>
      <c r="I117" s="163">
        <f t="shared" si="33"/>
        <v>0.59745762711864403</v>
      </c>
      <c r="J117" s="162">
        <f t="shared" si="32"/>
        <v>564</v>
      </c>
      <c r="K117" s="163">
        <f t="shared" si="34"/>
        <v>2.7516842205142805E-4</v>
      </c>
    </row>
    <row r="118" spans="2:14" x14ac:dyDescent="0.25">
      <c r="B118" s="166" t="s">
        <v>144</v>
      </c>
      <c r="C118" s="167">
        <f t="shared" ref="C118:H118" si="35">C110-SUM(C111:C117)</f>
        <v>20589</v>
      </c>
      <c r="D118" s="167">
        <f t="shared" si="35"/>
        <v>9330</v>
      </c>
      <c r="E118" s="167">
        <f t="shared" si="35"/>
        <v>13385</v>
      </c>
      <c r="F118" s="167">
        <f t="shared" si="35"/>
        <v>29384</v>
      </c>
      <c r="G118" s="167">
        <f t="shared" si="35"/>
        <v>32247</v>
      </c>
      <c r="H118" s="167">
        <f t="shared" si="35"/>
        <v>35531</v>
      </c>
      <c r="I118" s="168">
        <f t="shared" si="33"/>
        <v>0.10183893075324835</v>
      </c>
      <c r="J118" s="167">
        <f>H118-G118</f>
        <v>3284</v>
      </c>
      <c r="K118" s="168">
        <f t="shared" si="34"/>
        <v>6.4834278540512533E-3</v>
      </c>
    </row>
    <row r="119" spans="2:14" x14ac:dyDescent="0.25">
      <c r="B119" s="153" t="s">
        <v>50</v>
      </c>
      <c r="C119" s="151"/>
      <c r="D119" s="151"/>
      <c r="E119" s="151"/>
      <c r="F119" s="151"/>
      <c r="G119" s="151"/>
      <c r="H119" s="152"/>
      <c r="I119" s="152"/>
      <c r="J119" s="152"/>
      <c r="K119" s="151"/>
      <c r="L119" s="169"/>
      <c r="M119" s="169"/>
      <c r="N119" s="169"/>
    </row>
    <row r="120" spans="2:14" x14ac:dyDescent="0.25">
      <c r="B120" s="154" t="s">
        <v>67</v>
      </c>
      <c r="C120" s="155">
        <v>220415</v>
      </c>
      <c r="D120" s="155">
        <v>103516</v>
      </c>
      <c r="E120" s="155">
        <v>164258</v>
      </c>
      <c r="F120" s="155">
        <v>229131</v>
      </c>
      <c r="G120" s="155">
        <v>239109</v>
      </c>
      <c r="H120" s="155">
        <v>250871</v>
      </c>
      <c r="I120" s="156">
        <f>IFERROR(H120/G120-1,"-")</f>
        <v>4.9190954752853289E-2</v>
      </c>
      <c r="J120" s="155">
        <f>H120-G120</f>
        <v>11762</v>
      </c>
      <c r="K120" s="156">
        <f>H120/H$8</f>
        <v>4.5777040589166977E-2</v>
      </c>
      <c r="L120" s="105"/>
      <c r="M120" s="105"/>
      <c r="N120" s="105"/>
    </row>
    <row r="121" spans="2:14" x14ac:dyDescent="0.25">
      <c r="B121" s="157" t="s">
        <v>96</v>
      </c>
      <c r="C121" s="158">
        <v>120142</v>
      </c>
      <c r="D121" s="158">
        <v>61571</v>
      </c>
      <c r="E121" s="158">
        <v>104557</v>
      </c>
      <c r="F121" s="158">
        <v>134886</v>
      </c>
      <c r="G121" s="158">
        <v>146430</v>
      </c>
      <c r="H121" s="158">
        <v>156566</v>
      </c>
      <c r="I121" s="159">
        <f>IFERROR(H121/G121-1,"-")</f>
        <v>6.9220788089872309E-2</v>
      </c>
      <c r="J121" s="158">
        <f t="shared" ref="J121:J131" si="36">H121-G121</f>
        <v>10136</v>
      </c>
      <c r="K121" s="159">
        <f>H121/H$8</f>
        <v>2.8568978227389841E-2</v>
      </c>
    </row>
    <row r="122" spans="2:14" x14ac:dyDescent="0.25">
      <c r="B122" s="161" t="s">
        <v>102</v>
      </c>
      <c r="C122" s="162">
        <v>61076</v>
      </c>
      <c r="D122" s="162">
        <v>27791</v>
      </c>
      <c r="E122" s="162">
        <v>53247</v>
      </c>
      <c r="F122" s="162">
        <v>69865</v>
      </c>
      <c r="G122" s="162">
        <v>66121</v>
      </c>
      <c r="H122" s="162">
        <v>75793</v>
      </c>
      <c r="I122" s="163">
        <f>IFERROR(H122/G122-1,"-")</f>
        <v>0.14627727953297742</v>
      </c>
      <c r="J122" s="162">
        <f t="shared" si="36"/>
        <v>9672</v>
      </c>
      <c r="K122" s="163">
        <f>H122/H$8</f>
        <v>1.3830132766938915E-2</v>
      </c>
    </row>
    <row r="123" spans="2:14" x14ac:dyDescent="0.25">
      <c r="B123" s="161" t="s">
        <v>99</v>
      </c>
      <c r="C123" s="162">
        <v>59066</v>
      </c>
      <c r="D123" s="162">
        <v>33780</v>
      </c>
      <c r="E123" s="162">
        <v>51310</v>
      </c>
      <c r="F123" s="162">
        <v>65021</v>
      </c>
      <c r="G123" s="162">
        <v>80309</v>
      </c>
      <c r="H123" s="162">
        <v>80773</v>
      </c>
      <c r="I123" s="163">
        <f>IFERROR(H123/G123-1,"-")</f>
        <v>5.7776836967213807E-3</v>
      </c>
      <c r="J123" s="162">
        <f t="shared" si="36"/>
        <v>464</v>
      </c>
      <c r="K123" s="163">
        <f>H123/H$8</f>
        <v>1.4738845460450926E-2</v>
      </c>
    </row>
    <row r="124" spans="2:14" x14ac:dyDescent="0.25">
      <c r="B124" s="157" t="s">
        <v>106</v>
      </c>
      <c r="C124" s="158">
        <v>100273</v>
      </c>
      <c r="D124" s="158">
        <v>41945</v>
      </c>
      <c r="E124" s="158">
        <v>59701</v>
      </c>
      <c r="F124" s="158">
        <v>94245</v>
      </c>
      <c r="G124" s="158">
        <v>92679</v>
      </c>
      <c r="H124" s="158">
        <v>94305</v>
      </c>
      <c r="I124" s="159">
        <f>IFERROR(H124/G124-1,"-")</f>
        <v>1.7544427540219454E-2</v>
      </c>
      <c r="J124" s="158">
        <f t="shared" si="36"/>
        <v>1626</v>
      </c>
      <c r="K124" s="159">
        <f>H124/H$8</f>
        <v>1.7208062361777136E-2</v>
      </c>
    </row>
    <row r="125" spans="2:14" x14ac:dyDescent="0.25">
      <c r="B125" s="161" t="s">
        <v>109</v>
      </c>
      <c r="C125" s="162">
        <v>10460</v>
      </c>
      <c r="D125" s="162">
        <v>3941</v>
      </c>
      <c r="E125" s="162">
        <v>3336</v>
      </c>
      <c r="F125" s="162">
        <v>9917</v>
      </c>
      <c r="G125" s="162">
        <v>11646</v>
      </c>
      <c r="H125" s="162">
        <v>10656</v>
      </c>
      <c r="I125" s="163">
        <f t="shared" ref="I125:I132" si="37">IFERROR(H125/G125-1,"-")</f>
        <v>-8.5007727975270453E-2</v>
      </c>
      <c r="J125" s="162">
        <f t="shared" si="36"/>
        <v>-990</v>
      </c>
      <c r="K125" s="163">
        <f t="shared" ref="K125:K132" si="38">H125/H$8</f>
        <v>1.9444261972016029E-3</v>
      </c>
    </row>
    <row r="126" spans="2:14" x14ac:dyDescent="0.25">
      <c r="B126" s="161" t="s">
        <v>112</v>
      </c>
      <c r="C126" s="162">
        <v>9550</v>
      </c>
      <c r="D126" s="162">
        <v>4053</v>
      </c>
      <c r="E126" s="162">
        <v>7314</v>
      </c>
      <c r="F126" s="162">
        <v>11261</v>
      </c>
      <c r="G126" s="162">
        <v>13316</v>
      </c>
      <c r="H126" s="162">
        <v>13127</v>
      </c>
      <c r="I126" s="163">
        <f t="shared" si="37"/>
        <v>-1.4193451486932962E-2</v>
      </c>
      <c r="J126" s="162">
        <f t="shared" si="36"/>
        <v>-189</v>
      </c>
      <c r="K126" s="163">
        <f t="shared" si="38"/>
        <v>2.3953155678177029E-3</v>
      </c>
    </row>
    <row r="127" spans="2:14" x14ac:dyDescent="0.25">
      <c r="B127" s="161" t="s">
        <v>115</v>
      </c>
      <c r="C127" s="162">
        <v>6709</v>
      </c>
      <c r="D127" s="162">
        <v>2906</v>
      </c>
      <c r="E127" s="162">
        <v>7134</v>
      </c>
      <c r="F127" s="162">
        <v>8524</v>
      </c>
      <c r="G127" s="162">
        <v>8756</v>
      </c>
      <c r="H127" s="162">
        <v>8567</v>
      </c>
      <c r="I127" s="163">
        <f t="shared" si="37"/>
        <v>-2.1585198720877163E-2</v>
      </c>
      <c r="J127" s="162">
        <f t="shared" si="36"/>
        <v>-189</v>
      </c>
      <c r="K127" s="163">
        <f t="shared" si="38"/>
        <v>1.5632412942404403E-3</v>
      </c>
    </row>
    <row r="128" spans="2:14" x14ac:dyDescent="0.25">
      <c r="B128" s="161" t="s">
        <v>122</v>
      </c>
      <c r="C128" s="162">
        <v>1866</v>
      </c>
      <c r="D128" s="162">
        <v>784</v>
      </c>
      <c r="E128" s="162">
        <v>1333</v>
      </c>
      <c r="F128" s="162">
        <v>2573</v>
      </c>
      <c r="G128" s="162">
        <v>2637</v>
      </c>
      <c r="H128" s="162">
        <v>2356</v>
      </c>
      <c r="I128" s="163">
        <f t="shared" si="37"/>
        <v>-0.10656048540007579</v>
      </c>
      <c r="J128" s="162">
        <f t="shared" si="36"/>
        <v>-281</v>
      </c>
      <c r="K128" s="163">
        <f t="shared" si="38"/>
        <v>4.2990504134825225E-4</v>
      </c>
    </row>
    <row r="129" spans="2:14" x14ac:dyDescent="0.25">
      <c r="B129" s="161" t="s">
        <v>118</v>
      </c>
      <c r="C129" s="162">
        <v>1484</v>
      </c>
      <c r="D129" s="162">
        <v>812</v>
      </c>
      <c r="E129" s="162">
        <v>1357</v>
      </c>
      <c r="F129" s="162">
        <v>1836</v>
      </c>
      <c r="G129" s="162">
        <v>1934</v>
      </c>
      <c r="H129" s="162">
        <v>2091</v>
      </c>
      <c r="I129" s="163">
        <f t="shared" si="37"/>
        <v>8.1178903826266913E-2</v>
      </c>
      <c r="J129" s="162">
        <f t="shared" si="36"/>
        <v>157</v>
      </c>
      <c r="K129" s="163">
        <f t="shared" si="38"/>
        <v>3.815498478179947E-4</v>
      </c>
    </row>
    <row r="130" spans="2:14" x14ac:dyDescent="0.25">
      <c r="B130" s="161" t="s">
        <v>127</v>
      </c>
      <c r="C130" s="162">
        <v>1623</v>
      </c>
      <c r="D130" s="162">
        <v>678</v>
      </c>
      <c r="E130" s="162">
        <v>555</v>
      </c>
      <c r="F130" s="162">
        <v>1075</v>
      </c>
      <c r="G130" s="162">
        <v>1341</v>
      </c>
      <c r="H130" s="162">
        <v>1334</v>
      </c>
      <c r="I130" s="163">
        <f t="shared" si="37"/>
        <v>-5.2199850857569396E-3</v>
      </c>
      <c r="J130" s="162">
        <f t="shared" si="36"/>
        <v>-7</v>
      </c>
      <c r="K130" s="163">
        <f t="shared" si="38"/>
        <v>2.434182195070325E-4</v>
      </c>
    </row>
    <row r="131" spans="2:14" x14ac:dyDescent="0.25">
      <c r="B131" s="161" t="s">
        <v>130</v>
      </c>
      <c r="C131" s="162">
        <v>2681</v>
      </c>
      <c r="D131" s="162">
        <v>1097</v>
      </c>
      <c r="E131" s="162">
        <v>919</v>
      </c>
      <c r="F131" s="162">
        <v>1885</v>
      </c>
      <c r="G131" s="162">
        <v>2455</v>
      </c>
      <c r="H131" s="162">
        <v>2493</v>
      </c>
      <c r="I131" s="163">
        <f t="shared" si="37"/>
        <v>1.5478615071283119E-2</v>
      </c>
      <c r="J131" s="162">
        <f t="shared" si="36"/>
        <v>38</v>
      </c>
      <c r="K131" s="163">
        <f t="shared" si="38"/>
        <v>4.5490376404125338E-4</v>
      </c>
    </row>
    <row r="132" spans="2:14" x14ac:dyDescent="0.25">
      <c r="B132" s="166" t="s">
        <v>144</v>
      </c>
      <c r="C132" s="167">
        <f t="shared" ref="C132:H132" si="39">C124-SUM(C125:C131)</f>
        <v>65900</v>
      </c>
      <c r="D132" s="167">
        <f t="shared" si="39"/>
        <v>27674</v>
      </c>
      <c r="E132" s="167">
        <f t="shared" si="39"/>
        <v>37753</v>
      </c>
      <c r="F132" s="167">
        <f t="shared" si="39"/>
        <v>57174</v>
      </c>
      <c r="G132" s="167">
        <f t="shared" si="39"/>
        <v>50594</v>
      </c>
      <c r="H132" s="167">
        <f t="shared" si="39"/>
        <v>53681</v>
      </c>
      <c r="I132" s="168">
        <f t="shared" si="37"/>
        <v>6.1015140135193935E-2</v>
      </c>
      <c r="J132" s="167">
        <f>H132-G132</f>
        <v>3087</v>
      </c>
      <c r="K132" s="168">
        <f t="shared" si="38"/>
        <v>9.795302429802857E-3</v>
      </c>
    </row>
    <row r="133" spans="2:14" x14ac:dyDescent="0.25">
      <c r="B133" s="153" t="s">
        <v>51</v>
      </c>
      <c r="C133" s="151"/>
      <c r="D133" s="151"/>
      <c r="E133" s="151"/>
      <c r="F133" s="151"/>
      <c r="G133" s="151"/>
      <c r="H133" s="152"/>
      <c r="I133" s="152"/>
      <c r="J133" s="152"/>
      <c r="K133" s="151"/>
      <c r="L133" s="169"/>
      <c r="M133" s="169"/>
      <c r="N133" s="169"/>
    </row>
    <row r="134" spans="2:14" x14ac:dyDescent="0.25">
      <c r="B134" s="154" t="s">
        <v>67</v>
      </c>
      <c r="C134" s="155">
        <v>250224</v>
      </c>
      <c r="D134" s="155">
        <v>96681</v>
      </c>
      <c r="E134" s="155">
        <v>140346</v>
      </c>
      <c r="F134" s="155">
        <v>257117</v>
      </c>
      <c r="G134" s="155">
        <v>278594</v>
      </c>
      <c r="H134" s="155">
        <v>287810</v>
      </c>
      <c r="I134" s="156">
        <f>IFERROR(H134/G134-1,"-")</f>
        <v>3.3080396562739978E-2</v>
      </c>
      <c r="J134" s="155">
        <f>H134-G134</f>
        <v>9216</v>
      </c>
      <c r="K134" s="156">
        <f>H134/H$8</f>
        <v>5.2517389622428051E-2</v>
      </c>
      <c r="L134" s="105"/>
      <c r="M134" s="105"/>
      <c r="N134" s="105"/>
    </row>
    <row r="135" spans="2:14" x14ac:dyDescent="0.25">
      <c r="B135" s="157" t="s">
        <v>96</v>
      </c>
      <c r="C135" s="158">
        <v>45577</v>
      </c>
      <c r="D135" s="158">
        <v>26839</v>
      </c>
      <c r="E135" s="158">
        <v>45216</v>
      </c>
      <c r="F135" s="158">
        <v>29061</v>
      </c>
      <c r="G135" s="158">
        <v>32018</v>
      </c>
      <c r="H135" s="158">
        <v>29188</v>
      </c>
      <c r="I135" s="159">
        <f>IFERROR(H135/G135-1,"-")</f>
        <v>-8.838778187269658E-2</v>
      </c>
      <c r="J135" s="158">
        <f t="shared" ref="J135:J145" si="40">H135-G135</f>
        <v>-2830</v>
      </c>
      <c r="K135" s="159">
        <f>H135/H$8</f>
        <v>5.3260052406081445E-3</v>
      </c>
    </row>
    <row r="136" spans="2:14" x14ac:dyDescent="0.25">
      <c r="B136" s="161" t="s">
        <v>102</v>
      </c>
      <c r="C136" s="162">
        <v>24890</v>
      </c>
      <c r="D136" s="162">
        <v>20058</v>
      </c>
      <c r="E136" s="162">
        <v>34195</v>
      </c>
      <c r="F136" s="162">
        <v>19943</v>
      </c>
      <c r="G136" s="162">
        <v>20738</v>
      </c>
      <c r="H136" s="162">
        <v>18376</v>
      </c>
      <c r="I136" s="163">
        <f>IFERROR(H136/G136-1,"-")</f>
        <v>-0.1138971935577201</v>
      </c>
      <c r="J136" s="162">
        <f t="shared" si="40"/>
        <v>-2362</v>
      </c>
      <c r="K136" s="163">
        <f>H136/H$8</f>
        <v>3.3531133445736348E-3</v>
      </c>
    </row>
    <row r="137" spans="2:14" x14ac:dyDescent="0.25">
      <c r="B137" s="161" t="s">
        <v>99</v>
      </c>
      <c r="C137" s="162">
        <v>20687</v>
      </c>
      <c r="D137" s="162">
        <v>6781</v>
      </c>
      <c r="E137" s="162">
        <v>11021</v>
      </c>
      <c r="F137" s="162">
        <v>9118</v>
      </c>
      <c r="G137" s="162">
        <v>11280</v>
      </c>
      <c r="H137" s="162">
        <v>10812</v>
      </c>
      <c r="I137" s="163">
        <f>IFERROR(H137/G137-1,"-")</f>
        <v>-4.1489361702127692E-2</v>
      </c>
      <c r="J137" s="162">
        <f t="shared" si="40"/>
        <v>-468</v>
      </c>
      <c r="K137" s="163">
        <f>H137/H$8</f>
        <v>1.9728918960345092E-3</v>
      </c>
    </row>
    <row r="138" spans="2:14" x14ac:dyDescent="0.25">
      <c r="B138" s="157" t="s">
        <v>106</v>
      </c>
      <c r="C138" s="158">
        <v>204647</v>
      </c>
      <c r="D138" s="158">
        <v>69842</v>
      </c>
      <c r="E138" s="158">
        <v>95130</v>
      </c>
      <c r="F138" s="158">
        <v>228056</v>
      </c>
      <c r="G138" s="158">
        <v>246576</v>
      </c>
      <c r="H138" s="158">
        <v>258622</v>
      </c>
      <c r="I138" s="159">
        <f>IFERROR(H138/G138-1,"-")</f>
        <v>4.8853091947310467E-2</v>
      </c>
      <c r="J138" s="158">
        <f t="shared" si="40"/>
        <v>12046</v>
      </c>
      <c r="K138" s="159">
        <f>H138/H$8</f>
        <v>4.7191384381819905E-2</v>
      </c>
    </row>
    <row r="139" spans="2:14" x14ac:dyDescent="0.25">
      <c r="B139" s="161" t="s">
        <v>109</v>
      </c>
      <c r="C139" s="162">
        <v>100583</v>
      </c>
      <c r="D139" s="162">
        <v>26093</v>
      </c>
      <c r="E139" s="162">
        <v>26467</v>
      </c>
      <c r="F139" s="162">
        <v>96562</v>
      </c>
      <c r="G139" s="162">
        <v>105830</v>
      </c>
      <c r="H139" s="162">
        <v>116159</v>
      </c>
      <c r="I139" s="163">
        <f t="shared" ref="I139:I146" si="41">IFERROR(H139/G139-1,"-")</f>
        <v>9.7599924407067995E-2</v>
      </c>
      <c r="J139" s="162">
        <f t="shared" si="40"/>
        <v>10329</v>
      </c>
      <c r="K139" s="163">
        <f t="shared" ref="K139:K146" si="42">H139/H$8</f>
        <v>2.119581481238185E-2</v>
      </c>
    </row>
    <row r="140" spans="2:14" x14ac:dyDescent="0.25">
      <c r="B140" s="161" t="s">
        <v>112</v>
      </c>
      <c r="C140" s="162">
        <v>15093</v>
      </c>
      <c r="D140" s="162">
        <v>6042</v>
      </c>
      <c r="E140" s="162">
        <v>9298</v>
      </c>
      <c r="F140" s="162">
        <v>16587</v>
      </c>
      <c r="G140" s="162">
        <v>20785</v>
      </c>
      <c r="H140" s="162">
        <v>21459</v>
      </c>
      <c r="I140" s="163">
        <f t="shared" si="41"/>
        <v>3.2427231176329174E-2</v>
      </c>
      <c r="J140" s="162">
        <f t="shared" si="40"/>
        <v>674</v>
      </c>
      <c r="K140" s="163">
        <f t="shared" si="42"/>
        <v>3.9156758413803677E-3</v>
      </c>
    </row>
    <row r="141" spans="2:14" x14ac:dyDescent="0.25">
      <c r="B141" s="161" t="s">
        <v>115</v>
      </c>
      <c r="C141" s="162">
        <v>19622</v>
      </c>
      <c r="D141" s="162">
        <v>6586</v>
      </c>
      <c r="E141" s="162">
        <v>15246</v>
      </c>
      <c r="F141" s="162">
        <v>26940</v>
      </c>
      <c r="G141" s="162">
        <v>25089</v>
      </c>
      <c r="H141" s="162">
        <v>24579</v>
      </c>
      <c r="I141" s="163">
        <f t="shared" si="41"/>
        <v>-2.0327633624297459E-2</v>
      </c>
      <c r="J141" s="162">
        <f t="shared" si="40"/>
        <v>-510</v>
      </c>
      <c r="K141" s="163">
        <f t="shared" si="42"/>
        <v>4.4849898180384946E-3</v>
      </c>
    </row>
    <row r="142" spans="2:14" x14ac:dyDescent="0.25">
      <c r="B142" s="161" t="s">
        <v>122</v>
      </c>
      <c r="C142" s="162">
        <v>3955</v>
      </c>
      <c r="D142" s="162">
        <v>1273</v>
      </c>
      <c r="E142" s="162">
        <v>4366</v>
      </c>
      <c r="F142" s="162">
        <v>9965</v>
      </c>
      <c r="G142" s="162">
        <v>8878</v>
      </c>
      <c r="H142" s="162">
        <v>6534</v>
      </c>
      <c r="I142" s="163">
        <f t="shared" si="41"/>
        <v>-0.26402342870015771</v>
      </c>
      <c r="J142" s="162">
        <f t="shared" si="40"/>
        <v>-2344</v>
      </c>
      <c r="K142" s="163">
        <f t="shared" si="42"/>
        <v>1.1922748472705774E-3</v>
      </c>
    </row>
    <row r="143" spans="2:14" x14ac:dyDescent="0.25">
      <c r="B143" s="161" t="s">
        <v>118</v>
      </c>
      <c r="C143" s="162">
        <v>4225</v>
      </c>
      <c r="D143" s="162">
        <v>1935</v>
      </c>
      <c r="E143" s="162">
        <v>3344</v>
      </c>
      <c r="F143" s="162">
        <v>4569</v>
      </c>
      <c r="G143" s="162">
        <v>5490</v>
      </c>
      <c r="H143" s="162">
        <v>5563</v>
      </c>
      <c r="I143" s="163">
        <f t="shared" si="41"/>
        <v>1.3296903460837894E-2</v>
      </c>
      <c r="J143" s="162">
        <f t="shared" si="40"/>
        <v>73</v>
      </c>
      <c r="K143" s="163">
        <f t="shared" si="42"/>
        <v>1.0150941192785771E-3</v>
      </c>
    </row>
    <row r="144" spans="2:14" x14ac:dyDescent="0.25">
      <c r="B144" s="161" t="s">
        <v>127</v>
      </c>
      <c r="C144" s="162">
        <v>2428</v>
      </c>
      <c r="D144" s="162">
        <v>1979</v>
      </c>
      <c r="E144" s="162">
        <v>1422</v>
      </c>
      <c r="F144" s="162">
        <v>3324</v>
      </c>
      <c r="G144" s="162">
        <v>3691</v>
      </c>
      <c r="H144" s="162">
        <v>3402</v>
      </c>
      <c r="I144" s="163">
        <f t="shared" si="41"/>
        <v>-7.8298564074776533E-2</v>
      </c>
      <c r="J144" s="162">
        <f t="shared" si="40"/>
        <v>-289</v>
      </c>
      <c r="K144" s="163">
        <f t="shared" si="42"/>
        <v>6.2077120147145768E-4</v>
      </c>
    </row>
    <row r="145" spans="2:14" x14ac:dyDescent="0.25">
      <c r="B145" s="161" t="s">
        <v>130</v>
      </c>
      <c r="C145" s="162">
        <v>6221</v>
      </c>
      <c r="D145" s="162">
        <v>4050</v>
      </c>
      <c r="E145" s="162">
        <v>947</v>
      </c>
      <c r="F145" s="162">
        <v>2079</v>
      </c>
      <c r="G145" s="162">
        <v>2885</v>
      </c>
      <c r="H145" s="162">
        <v>2731</v>
      </c>
      <c r="I145" s="163">
        <f t="shared" si="41"/>
        <v>-5.3379549393414161E-2</v>
      </c>
      <c r="J145" s="162">
        <f t="shared" si="40"/>
        <v>-154</v>
      </c>
      <c r="K145" s="163">
        <f t="shared" si="42"/>
        <v>4.9833220200427711E-4</v>
      </c>
    </row>
    <row r="146" spans="2:14" x14ac:dyDescent="0.25">
      <c r="B146" s="166" t="s">
        <v>144</v>
      </c>
      <c r="C146" s="167">
        <f t="shared" ref="C146:H146" si="43">C138-SUM(C139:C145)</f>
        <v>52520</v>
      </c>
      <c r="D146" s="167">
        <f t="shared" si="43"/>
        <v>21884</v>
      </c>
      <c r="E146" s="167">
        <f t="shared" si="43"/>
        <v>34040</v>
      </c>
      <c r="F146" s="167">
        <f t="shared" si="43"/>
        <v>68030</v>
      </c>
      <c r="G146" s="167">
        <f t="shared" si="43"/>
        <v>73928</v>
      </c>
      <c r="H146" s="167">
        <f t="shared" si="43"/>
        <v>78195</v>
      </c>
      <c r="I146" s="168">
        <f t="shared" si="41"/>
        <v>5.7718320528081346E-2</v>
      </c>
      <c r="J146" s="167">
        <f>H146-G146</f>
        <v>4267</v>
      </c>
      <c r="K146" s="168">
        <f t="shared" si="42"/>
        <v>1.4268431539994306E-2</v>
      </c>
    </row>
    <row r="147" spans="2:14" x14ac:dyDescent="0.25">
      <c r="B147" s="153" t="s">
        <v>52</v>
      </c>
      <c r="C147" s="151"/>
      <c r="D147" s="151"/>
      <c r="E147" s="151"/>
      <c r="F147" s="151"/>
      <c r="G147" s="151"/>
      <c r="H147" s="152"/>
      <c r="I147" s="152"/>
      <c r="J147" s="152"/>
      <c r="K147" s="151"/>
      <c r="L147" s="169"/>
      <c r="M147" s="169"/>
      <c r="N147" s="169"/>
    </row>
    <row r="148" spans="2:14" x14ac:dyDescent="0.25">
      <c r="B148" s="154" t="s">
        <v>67</v>
      </c>
      <c r="C148" s="155">
        <v>126097</v>
      </c>
      <c r="D148" s="155">
        <v>43425</v>
      </c>
      <c r="E148" s="155">
        <v>71959</v>
      </c>
      <c r="F148" s="155">
        <v>111437</v>
      </c>
      <c r="G148" s="155">
        <v>123198</v>
      </c>
      <c r="H148" s="155">
        <v>128395</v>
      </c>
      <c r="I148" s="156">
        <f>IFERROR(H148/G148-1,"-")</f>
        <v>4.2184126365687691E-2</v>
      </c>
      <c r="J148" s="155">
        <f>H148-G148</f>
        <v>5197</v>
      </c>
      <c r="K148" s="156">
        <f>H148/H$8</f>
        <v>2.3428547446480836E-2</v>
      </c>
      <c r="L148" s="105"/>
      <c r="M148" s="105"/>
      <c r="N148" s="105"/>
    </row>
    <row r="149" spans="2:14" x14ac:dyDescent="0.25">
      <c r="B149" s="157" t="s">
        <v>96</v>
      </c>
      <c r="C149" s="158">
        <v>54208</v>
      </c>
      <c r="D149" s="158">
        <v>22164</v>
      </c>
      <c r="E149" s="158">
        <v>40392</v>
      </c>
      <c r="F149" s="158">
        <v>57756</v>
      </c>
      <c r="G149" s="158">
        <v>59696</v>
      </c>
      <c r="H149" s="158">
        <v>55970</v>
      </c>
      <c r="I149" s="159">
        <f>IFERROR(H149/G149-1,"-")</f>
        <v>-6.2416242294291102E-2</v>
      </c>
      <c r="J149" s="158">
        <f t="shared" ref="J149:J159" si="44">H149-G149</f>
        <v>-3726</v>
      </c>
      <c r="K149" s="159">
        <f>H149/H$8</f>
        <v>1.0212981818447233E-2</v>
      </c>
    </row>
    <row r="150" spans="2:14" x14ac:dyDescent="0.25">
      <c r="B150" s="161" t="s">
        <v>102</v>
      </c>
      <c r="C150" s="162">
        <v>32990</v>
      </c>
      <c r="D150" s="162">
        <v>14597</v>
      </c>
      <c r="E150" s="162">
        <v>32366</v>
      </c>
      <c r="F150" s="162">
        <v>41603</v>
      </c>
      <c r="G150" s="162">
        <v>44199</v>
      </c>
      <c r="H150" s="162">
        <v>37836</v>
      </c>
      <c r="I150" s="163">
        <f>IFERROR(H150/G150-1,"-")</f>
        <v>-0.14396253308898388</v>
      </c>
      <c r="J150" s="162">
        <f t="shared" si="44"/>
        <v>-6363</v>
      </c>
      <c r="K150" s="163">
        <f>H150/H$8</f>
        <v>6.904026801550286E-3</v>
      </c>
    </row>
    <row r="151" spans="2:14" x14ac:dyDescent="0.25">
      <c r="B151" s="161" t="s">
        <v>99</v>
      </c>
      <c r="C151" s="162">
        <v>21218</v>
      </c>
      <c r="D151" s="162">
        <v>7567</v>
      </c>
      <c r="E151" s="162">
        <v>8026</v>
      </c>
      <c r="F151" s="162">
        <v>16153</v>
      </c>
      <c r="G151" s="162">
        <v>15497</v>
      </c>
      <c r="H151" s="162">
        <v>18134</v>
      </c>
      <c r="I151" s="163">
        <f>IFERROR(H151/G151-1,"-")</f>
        <v>0.17016196683229001</v>
      </c>
      <c r="J151" s="162">
        <f t="shared" si="44"/>
        <v>2637</v>
      </c>
      <c r="K151" s="163">
        <f>H151/H$8</f>
        <v>3.3089550168969467E-3</v>
      </c>
    </row>
    <row r="152" spans="2:14" x14ac:dyDescent="0.25">
      <c r="B152" s="157" t="s">
        <v>106</v>
      </c>
      <c r="C152" s="158">
        <v>71889</v>
      </c>
      <c r="D152" s="158">
        <v>21261</v>
      </c>
      <c r="E152" s="158">
        <v>31567</v>
      </c>
      <c r="F152" s="158">
        <v>53681</v>
      </c>
      <c r="G152" s="158">
        <v>63502</v>
      </c>
      <c r="H152" s="158">
        <v>72425</v>
      </c>
      <c r="I152" s="159">
        <f>IFERROR(H152/G152-1,"-")</f>
        <v>0.14051525936190989</v>
      </c>
      <c r="J152" s="158">
        <f t="shared" si="44"/>
        <v>8923</v>
      </c>
      <c r="K152" s="159">
        <f>H152/H$8</f>
        <v>1.3215565628033605E-2</v>
      </c>
    </row>
    <row r="153" spans="2:14" x14ac:dyDescent="0.25">
      <c r="B153" s="161" t="s">
        <v>109</v>
      </c>
      <c r="C153" s="162">
        <v>21798</v>
      </c>
      <c r="D153" s="162">
        <v>5789</v>
      </c>
      <c r="E153" s="162">
        <v>5609</v>
      </c>
      <c r="F153" s="162">
        <v>19238</v>
      </c>
      <c r="G153" s="162">
        <v>18996</v>
      </c>
      <c r="H153" s="162">
        <v>20085</v>
      </c>
      <c r="I153" s="163">
        <f t="shared" ref="I153:I160" si="45">IFERROR(H153/G153-1,"-")</f>
        <v>5.7327858496525552E-2</v>
      </c>
      <c r="J153" s="162">
        <f t="shared" si="44"/>
        <v>1089</v>
      </c>
      <c r="K153" s="163">
        <f t="shared" ref="K153:K160" si="46">H153/H$8</f>
        <v>3.6649587247366924E-3</v>
      </c>
    </row>
    <row r="154" spans="2:14" x14ac:dyDescent="0.25">
      <c r="B154" s="161" t="s">
        <v>112</v>
      </c>
      <c r="C154" s="162">
        <v>18523</v>
      </c>
      <c r="D154" s="162">
        <v>5079</v>
      </c>
      <c r="E154" s="162">
        <v>8623</v>
      </c>
      <c r="F154" s="162">
        <v>11385</v>
      </c>
      <c r="G154" s="162">
        <v>12605</v>
      </c>
      <c r="H154" s="162">
        <v>13027</v>
      </c>
      <c r="I154" s="163">
        <f t="shared" si="45"/>
        <v>3.3478778262594266E-2</v>
      </c>
      <c r="J154" s="162">
        <f t="shared" si="44"/>
        <v>422</v>
      </c>
      <c r="K154" s="163">
        <f t="shared" si="46"/>
        <v>2.3770683249760959E-3</v>
      </c>
    </row>
    <row r="155" spans="2:14" x14ac:dyDescent="0.25">
      <c r="B155" s="161" t="s">
        <v>115</v>
      </c>
      <c r="C155" s="162">
        <v>9905</v>
      </c>
      <c r="D155" s="162">
        <v>2317</v>
      </c>
      <c r="E155" s="162">
        <v>5206</v>
      </c>
      <c r="F155" s="162">
        <v>6579</v>
      </c>
      <c r="G155" s="162">
        <v>10130</v>
      </c>
      <c r="H155" s="162">
        <v>12879</v>
      </c>
      <c r="I155" s="163">
        <f t="shared" si="45"/>
        <v>0.2713721618953604</v>
      </c>
      <c r="J155" s="162">
        <f t="shared" si="44"/>
        <v>2749</v>
      </c>
      <c r="K155" s="163">
        <f t="shared" si="46"/>
        <v>2.3500624055705181E-3</v>
      </c>
    </row>
    <row r="156" spans="2:14" x14ac:dyDescent="0.25">
      <c r="B156" s="161" t="s">
        <v>122</v>
      </c>
      <c r="C156" s="162">
        <v>1673</v>
      </c>
      <c r="D156" s="162">
        <v>600</v>
      </c>
      <c r="E156" s="162">
        <v>927</v>
      </c>
      <c r="F156" s="162">
        <v>1690</v>
      </c>
      <c r="G156" s="162">
        <v>2031</v>
      </c>
      <c r="H156" s="162">
        <v>2829</v>
      </c>
      <c r="I156" s="163">
        <f t="shared" si="45"/>
        <v>0.39290989660265874</v>
      </c>
      <c r="J156" s="162">
        <f t="shared" si="44"/>
        <v>798</v>
      </c>
      <c r="K156" s="163">
        <f t="shared" si="46"/>
        <v>5.1621449998905165E-4</v>
      </c>
    </row>
    <row r="157" spans="2:14" x14ac:dyDescent="0.25">
      <c r="B157" s="161" t="s">
        <v>118</v>
      </c>
      <c r="C157" s="162">
        <v>3007</v>
      </c>
      <c r="D157" s="162">
        <v>1505</v>
      </c>
      <c r="E157" s="162">
        <v>1749</v>
      </c>
      <c r="F157" s="162">
        <v>2959</v>
      </c>
      <c r="G157" s="162">
        <v>3062</v>
      </c>
      <c r="H157" s="162">
        <v>3505</v>
      </c>
      <c r="I157" s="163">
        <f t="shared" si="45"/>
        <v>0.14467668190725025</v>
      </c>
      <c r="J157" s="162">
        <f t="shared" si="44"/>
        <v>443</v>
      </c>
      <c r="K157" s="163">
        <f t="shared" si="46"/>
        <v>6.3956586159831248E-4</v>
      </c>
    </row>
    <row r="158" spans="2:14" x14ac:dyDescent="0.25">
      <c r="B158" s="161" t="s">
        <v>127</v>
      </c>
      <c r="C158" s="162">
        <v>472</v>
      </c>
      <c r="D158" s="162">
        <v>354</v>
      </c>
      <c r="E158" s="162">
        <v>292</v>
      </c>
      <c r="F158" s="162">
        <v>497</v>
      </c>
      <c r="G158" s="162">
        <v>676</v>
      </c>
      <c r="H158" s="162">
        <v>484</v>
      </c>
      <c r="I158" s="163">
        <f t="shared" si="45"/>
        <v>-0.28402366863905326</v>
      </c>
      <c r="J158" s="162">
        <f t="shared" si="44"/>
        <v>-192</v>
      </c>
      <c r="K158" s="163">
        <f t="shared" si="46"/>
        <v>8.8316655353376099E-5</v>
      </c>
    </row>
    <row r="159" spans="2:14" x14ac:dyDescent="0.25">
      <c r="B159" s="161" t="s">
        <v>130</v>
      </c>
      <c r="C159" s="162">
        <v>1062</v>
      </c>
      <c r="D159" s="162">
        <v>441</v>
      </c>
      <c r="E159" s="162">
        <v>454</v>
      </c>
      <c r="F159" s="162">
        <v>656</v>
      </c>
      <c r="G159" s="162">
        <v>941</v>
      </c>
      <c r="H159" s="162">
        <v>796</v>
      </c>
      <c r="I159" s="163">
        <f t="shared" si="45"/>
        <v>-0.15409139213602552</v>
      </c>
      <c r="J159" s="162">
        <f t="shared" si="44"/>
        <v>-145</v>
      </c>
      <c r="K159" s="163">
        <f t="shared" si="46"/>
        <v>1.4524805301918881E-4</v>
      </c>
    </row>
    <row r="160" spans="2:14" x14ac:dyDescent="0.25">
      <c r="B160" s="166" t="s">
        <v>144</v>
      </c>
      <c r="C160" s="167">
        <f t="shared" ref="C160:H160" si="47">C152-SUM(C153:C159)</f>
        <v>15449</v>
      </c>
      <c r="D160" s="167">
        <f t="shared" si="47"/>
        <v>5176</v>
      </c>
      <c r="E160" s="167">
        <f t="shared" si="47"/>
        <v>8707</v>
      </c>
      <c r="F160" s="167">
        <f t="shared" si="47"/>
        <v>10677</v>
      </c>
      <c r="G160" s="167">
        <f t="shared" si="47"/>
        <v>15061</v>
      </c>
      <c r="H160" s="167">
        <f t="shared" si="47"/>
        <v>18820</v>
      </c>
      <c r="I160" s="168">
        <f t="shared" si="45"/>
        <v>0.24958502091494594</v>
      </c>
      <c r="J160" s="167">
        <f>H160-G160</f>
        <v>3759</v>
      </c>
      <c r="K160" s="168">
        <f t="shared" si="46"/>
        <v>3.4341311027903682E-3</v>
      </c>
    </row>
    <row r="161" spans="2:1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</row>
    <row r="162" spans="2:11" x14ac:dyDescent="0.25">
      <c r="B162" s="105" t="s">
        <v>54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2954-A14B-42E4-BCA9-F2ABE2D09BAA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4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4"/>
      <c r="D6" s="264"/>
      <c r="E6" s="264"/>
      <c r="F6" s="264"/>
      <c r="G6" s="264"/>
      <c r="H6" s="264"/>
      <c r="I6" s="264"/>
      <c r="J6" s="264"/>
      <c r="M6" s="264" t="s">
        <v>258</v>
      </c>
      <c r="N6" s="264"/>
      <c r="O6" s="264"/>
      <c r="P6" s="264"/>
      <c r="Q6" s="264"/>
      <c r="R6" s="264"/>
      <c r="S6" s="264"/>
      <c r="T6" s="264"/>
    </row>
    <row r="7" spans="1:20" ht="6" customHeight="1" x14ac:dyDescent="0.25"/>
    <row r="8" spans="1:20" ht="15.75" x14ac:dyDescent="0.25">
      <c r="B8" s="143"/>
      <c r="C8" s="297" t="s">
        <v>42</v>
      </c>
      <c r="D8" s="298"/>
      <c r="E8" s="298"/>
      <c r="F8" s="298"/>
      <c r="G8" s="298"/>
      <c r="H8" s="298"/>
      <c r="I8" s="298"/>
      <c r="J8" s="298"/>
    </row>
    <row r="9" spans="1:20" s="144" customFormat="1" ht="72" customHeight="1" x14ac:dyDescent="0.25">
      <c r="A9"/>
      <c r="B9" s="145"/>
      <c r="C9" s="170" t="s">
        <v>257</v>
      </c>
      <c r="D9" s="170" t="s">
        <v>223</v>
      </c>
      <c r="E9" s="170" t="s">
        <v>224</v>
      </c>
      <c r="F9" s="170" t="s">
        <v>225</v>
      </c>
      <c r="G9" s="170" t="s">
        <v>226</v>
      </c>
      <c r="H9" s="170" t="s">
        <v>227</v>
      </c>
      <c r="I9" s="171" t="str">
        <f>CONCATENATE("var. ",RIGHT(H9,2),"/",RIGHT(G9,2))</f>
        <v>var. 25/24</v>
      </c>
      <c r="J9" s="171" t="str">
        <f>CONCATENATE("Cuota s/ total lugares de residencia ",RIGHT(H9,4))</f>
        <v>Cuota s/ total lugares de residencia 2025</v>
      </c>
      <c r="M9" s="145"/>
      <c r="N9" s="170" t="s">
        <v>257</v>
      </c>
      <c r="O9" s="170" t="s">
        <v>223</v>
      </c>
      <c r="P9" s="170" t="s">
        <v>224</v>
      </c>
      <c r="Q9" s="170" t="s">
        <v>225</v>
      </c>
      <c r="R9" s="170" t="s">
        <v>226</v>
      </c>
      <c r="S9" s="170" t="s">
        <v>227</v>
      </c>
      <c r="T9" s="171" t="str">
        <f>CONCATENATE("Cuota s/ total lugares de residencia ",RIGHT(R9,4))</f>
        <v>Cuota s/ total lugares de residencia 2024</v>
      </c>
    </row>
    <row r="10" spans="1:20" x14ac:dyDescent="0.25">
      <c r="B10" s="150" t="s">
        <v>42</v>
      </c>
      <c r="C10" s="151"/>
      <c r="D10" s="151"/>
      <c r="E10" s="151"/>
      <c r="F10" s="151"/>
      <c r="G10" s="151"/>
      <c r="H10" s="151"/>
      <c r="I10" s="152"/>
      <c r="J10" s="152"/>
      <c r="M10" s="153" t="s">
        <v>43</v>
      </c>
      <c r="N10" s="172"/>
      <c r="O10" s="172"/>
      <c r="P10" s="172"/>
      <c r="Q10" s="172"/>
      <c r="R10" s="172"/>
      <c r="S10" s="173"/>
      <c r="T10" s="173"/>
    </row>
    <row r="11" spans="1:20" x14ac:dyDescent="0.25">
      <c r="B11" s="154" t="s">
        <v>67</v>
      </c>
      <c r="C11" s="174">
        <v>466593</v>
      </c>
      <c r="D11" s="174">
        <v>58605</v>
      </c>
      <c r="E11" s="174">
        <v>348878</v>
      </c>
      <c r="F11" s="174">
        <v>496191</v>
      </c>
      <c r="G11" s="174">
        <v>514135</v>
      </c>
      <c r="H11" s="174">
        <v>519530</v>
      </c>
      <c r="I11" s="175">
        <f t="shared" ref="I11:I23" si="0">IFERROR(H11/G11-1,"-")</f>
        <v>1.0493352913145459E-2</v>
      </c>
      <c r="J11" s="175">
        <f>H11/H11</f>
        <v>1</v>
      </c>
      <c r="K11" s="79"/>
      <c r="L11" s="79"/>
      <c r="M11" s="154" t="s">
        <v>67</v>
      </c>
      <c r="N11" s="174">
        <v>177772</v>
      </c>
      <c r="O11" s="174">
        <v>20169</v>
      </c>
      <c r="P11" s="174">
        <v>128271</v>
      </c>
      <c r="Q11" s="174">
        <v>176286</v>
      </c>
      <c r="R11" s="174">
        <v>189792</v>
      </c>
      <c r="S11" s="175">
        <f t="shared" ref="S11:S23" si="1">IFERROR(R11/Q11-1,"-")</f>
        <v>7.6614138388754638E-2</v>
      </c>
      <c r="T11" s="175">
        <f>R11/R11</f>
        <v>1</v>
      </c>
    </row>
    <row r="12" spans="1:20" x14ac:dyDescent="0.25">
      <c r="B12" s="157" t="s">
        <v>96</v>
      </c>
      <c r="C12" s="158">
        <v>57228</v>
      </c>
      <c r="D12" s="158">
        <v>21837</v>
      </c>
      <c r="E12" s="158">
        <v>49855</v>
      </c>
      <c r="F12" s="158">
        <v>71641</v>
      </c>
      <c r="G12" s="158">
        <v>62501</v>
      </c>
      <c r="H12" s="158">
        <v>64036</v>
      </c>
      <c r="I12" s="159">
        <f t="shared" si="0"/>
        <v>2.4559607046287235E-2</v>
      </c>
      <c r="J12" s="159">
        <f>H12/H11</f>
        <v>0.12325755971743692</v>
      </c>
      <c r="K12" s="79"/>
      <c r="L12" s="79"/>
      <c r="M12" s="157" t="s">
        <v>96</v>
      </c>
      <c r="N12" s="158">
        <v>11427</v>
      </c>
      <c r="O12" s="158">
        <v>7031</v>
      </c>
      <c r="P12" s="158">
        <v>11181</v>
      </c>
      <c r="Q12" s="158">
        <v>11250</v>
      </c>
      <c r="R12" s="158">
        <v>9374</v>
      </c>
      <c r="S12" s="159">
        <f t="shared" si="1"/>
        <v>-0.16675555555555555</v>
      </c>
      <c r="T12" s="159">
        <f>R12/R11</f>
        <v>4.9390912156466023E-2</v>
      </c>
    </row>
    <row r="13" spans="1:20" x14ac:dyDescent="0.25">
      <c r="B13" s="161" t="s">
        <v>102</v>
      </c>
      <c r="C13" s="162">
        <v>18477</v>
      </c>
      <c r="D13" s="162">
        <v>15270</v>
      </c>
      <c r="E13" s="162">
        <v>19221</v>
      </c>
      <c r="F13" s="162">
        <v>27326</v>
      </c>
      <c r="G13" s="162">
        <v>21146</v>
      </c>
      <c r="H13" s="162">
        <v>19952</v>
      </c>
      <c r="I13" s="163">
        <f t="shared" si="0"/>
        <v>-5.6464579589520447E-2</v>
      </c>
      <c r="J13" s="163">
        <f>H13/H11</f>
        <v>3.8403942024522165E-2</v>
      </c>
      <c r="K13" s="79"/>
      <c r="L13" s="79"/>
      <c r="M13" s="161" t="s">
        <v>102</v>
      </c>
      <c r="N13" s="162">
        <v>4837</v>
      </c>
      <c r="O13" s="162">
        <v>4844</v>
      </c>
      <c r="P13" s="162">
        <v>4705</v>
      </c>
      <c r="Q13" s="162">
        <v>4494</v>
      </c>
      <c r="R13" s="162">
        <v>2577</v>
      </c>
      <c r="S13" s="163">
        <f t="shared" si="1"/>
        <v>-0.42656875834445929</v>
      </c>
      <c r="T13" s="163">
        <f>R13/R11</f>
        <v>1.3578022255943348E-2</v>
      </c>
    </row>
    <row r="14" spans="1:20" x14ac:dyDescent="0.25">
      <c r="B14" s="161" t="s">
        <v>99</v>
      </c>
      <c r="C14" s="162">
        <v>38751</v>
      </c>
      <c r="D14" s="162">
        <v>6567</v>
      </c>
      <c r="E14" s="162">
        <v>30634</v>
      </c>
      <c r="F14" s="162">
        <v>44315</v>
      </c>
      <c r="G14" s="162">
        <v>41355</v>
      </c>
      <c r="H14" s="162">
        <v>44084</v>
      </c>
      <c r="I14" s="163">
        <f t="shared" si="0"/>
        <v>6.5989602224640231E-2</v>
      </c>
      <c r="J14" s="163">
        <f>H14/H11</f>
        <v>8.4853617692914746E-2</v>
      </c>
      <c r="K14" s="79"/>
      <c r="L14" s="79"/>
      <c r="M14" s="161" t="s">
        <v>99</v>
      </c>
      <c r="N14" s="162">
        <v>6590</v>
      </c>
      <c r="O14" s="162">
        <v>2187</v>
      </c>
      <c r="P14" s="162">
        <v>6476</v>
      </c>
      <c r="Q14" s="162">
        <v>6756</v>
      </c>
      <c r="R14" s="162">
        <v>6797</v>
      </c>
      <c r="S14" s="163">
        <f t="shared" si="1"/>
        <v>6.0686796921254338E-3</v>
      </c>
      <c r="T14" s="163">
        <f>R14/R11</f>
        <v>3.5812889900522678E-2</v>
      </c>
    </row>
    <row r="15" spans="1:20" x14ac:dyDescent="0.25">
      <c r="B15" s="157" t="s">
        <v>106</v>
      </c>
      <c r="C15" s="158">
        <v>409365</v>
      </c>
      <c r="D15" s="158">
        <v>36768</v>
      </c>
      <c r="E15" s="158">
        <v>299023</v>
      </c>
      <c r="F15" s="158">
        <v>424550</v>
      </c>
      <c r="G15" s="158">
        <v>451634</v>
      </c>
      <c r="H15" s="158">
        <v>455494</v>
      </c>
      <c r="I15" s="159">
        <f t="shared" si="0"/>
        <v>8.5467436021202658E-3</v>
      </c>
      <c r="J15" s="159">
        <f>H15/H11</f>
        <v>0.8767424402825631</v>
      </c>
      <c r="K15" s="79"/>
      <c r="L15" s="79"/>
      <c r="M15" s="157" t="s">
        <v>106</v>
      </c>
      <c r="N15" s="158">
        <v>166345</v>
      </c>
      <c r="O15" s="158">
        <v>13138</v>
      </c>
      <c r="P15" s="158">
        <v>117090</v>
      </c>
      <c r="Q15" s="158">
        <v>165036</v>
      </c>
      <c r="R15" s="158">
        <v>180418</v>
      </c>
      <c r="S15" s="159">
        <f t="shared" si="1"/>
        <v>9.3203907026345734E-2</v>
      </c>
      <c r="T15" s="159">
        <f>R15/R11</f>
        <v>0.95060908784353393</v>
      </c>
    </row>
    <row r="16" spans="1:20" x14ac:dyDescent="0.25">
      <c r="B16" s="161" t="s">
        <v>109</v>
      </c>
      <c r="C16" s="162">
        <v>162886</v>
      </c>
      <c r="D16" s="162">
        <v>4672</v>
      </c>
      <c r="E16" s="162">
        <v>96256</v>
      </c>
      <c r="F16" s="162">
        <v>165242</v>
      </c>
      <c r="G16" s="162">
        <v>183399</v>
      </c>
      <c r="H16" s="162">
        <v>188077</v>
      </c>
      <c r="I16" s="163">
        <f t="shared" si="0"/>
        <v>2.5507227411272648E-2</v>
      </c>
      <c r="J16" s="163">
        <f>H16/H11</f>
        <v>0.36201374319096108</v>
      </c>
      <c r="K16" s="79"/>
      <c r="L16" s="79"/>
      <c r="M16" s="161" t="s">
        <v>109</v>
      </c>
      <c r="N16" s="162">
        <v>74463</v>
      </c>
      <c r="O16" s="162">
        <v>1525</v>
      </c>
      <c r="P16" s="162">
        <v>44443</v>
      </c>
      <c r="Q16" s="162">
        <v>74914</v>
      </c>
      <c r="R16" s="162">
        <v>84180</v>
      </c>
      <c r="S16" s="163">
        <f t="shared" si="1"/>
        <v>0.12368849614224309</v>
      </c>
      <c r="T16" s="163">
        <f>R16/R11</f>
        <v>0.44353818917551846</v>
      </c>
    </row>
    <row r="17" spans="1:20" x14ac:dyDescent="0.25">
      <c r="B17" s="161" t="s">
        <v>112</v>
      </c>
      <c r="C17" s="162">
        <v>59498</v>
      </c>
      <c r="D17" s="162">
        <v>5565</v>
      </c>
      <c r="E17" s="162">
        <v>34917</v>
      </c>
      <c r="F17" s="162">
        <v>48636</v>
      </c>
      <c r="G17" s="162">
        <v>52305</v>
      </c>
      <c r="H17" s="162">
        <v>51762</v>
      </c>
      <c r="I17" s="163">
        <f t="shared" si="0"/>
        <v>-1.0381416690564915E-2</v>
      </c>
      <c r="J17" s="163">
        <f>H17/H11</f>
        <v>9.963236001770831E-2</v>
      </c>
      <c r="K17" s="79"/>
      <c r="L17" s="79"/>
      <c r="M17" s="161" t="s">
        <v>112</v>
      </c>
      <c r="N17" s="162">
        <v>19645</v>
      </c>
      <c r="O17" s="162">
        <v>2015</v>
      </c>
      <c r="P17" s="162">
        <v>13211</v>
      </c>
      <c r="Q17" s="162">
        <v>17039</v>
      </c>
      <c r="R17" s="162">
        <v>18209</v>
      </c>
      <c r="S17" s="163">
        <f t="shared" si="1"/>
        <v>6.8666001525911069E-2</v>
      </c>
      <c r="T17" s="163">
        <f>R17/R11</f>
        <v>9.5941873208565162E-2</v>
      </c>
    </row>
    <row r="18" spans="1:20" x14ac:dyDescent="0.25">
      <c r="B18" s="161" t="s">
        <v>115</v>
      </c>
      <c r="C18" s="162">
        <v>15797</v>
      </c>
      <c r="D18" s="162">
        <v>6288</v>
      </c>
      <c r="E18" s="162">
        <v>14292</v>
      </c>
      <c r="F18" s="162">
        <v>20310</v>
      </c>
      <c r="G18" s="162">
        <v>20435</v>
      </c>
      <c r="H18" s="162">
        <v>19938</v>
      </c>
      <c r="I18" s="163">
        <f t="shared" si="0"/>
        <v>-2.4321017861512084E-2</v>
      </c>
      <c r="J18" s="163">
        <f>H18/H11</f>
        <v>3.837699459126518E-2</v>
      </c>
      <c r="K18" s="79"/>
      <c r="L18" s="79"/>
      <c r="M18" s="161" t="s">
        <v>115</v>
      </c>
      <c r="N18" s="162">
        <v>5741</v>
      </c>
      <c r="O18" s="162">
        <v>2341</v>
      </c>
      <c r="P18" s="162">
        <v>4518</v>
      </c>
      <c r="Q18" s="162">
        <v>5836</v>
      </c>
      <c r="R18" s="162">
        <v>7093</v>
      </c>
      <c r="S18" s="163">
        <f t="shared" si="1"/>
        <v>0.21538725154215221</v>
      </c>
      <c r="T18" s="163">
        <f>R18/R11</f>
        <v>3.7372491991232507E-2</v>
      </c>
    </row>
    <row r="19" spans="1:20" x14ac:dyDescent="0.25">
      <c r="B19" s="161" t="s">
        <v>122</v>
      </c>
      <c r="C19" s="162">
        <v>12401</v>
      </c>
      <c r="D19" s="162">
        <v>580</v>
      </c>
      <c r="E19" s="162">
        <v>18123</v>
      </c>
      <c r="F19" s="162">
        <v>15395</v>
      </c>
      <c r="G19" s="162">
        <v>16147</v>
      </c>
      <c r="H19" s="162">
        <v>15057</v>
      </c>
      <c r="I19" s="163">
        <f t="shared" si="0"/>
        <v>-6.7504799653186343E-2</v>
      </c>
      <c r="J19" s="163">
        <f>H19/H11</f>
        <v>2.8981964467884435E-2</v>
      </c>
      <c r="K19" s="79"/>
      <c r="L19" s="79"/>
      <c r="M19" s="161" t="s">
        <v>122</v>
      </c>
      <c r="N19" s="162">
        <v>5613</v>
      </c>
      <c r="O19" s="162">
        <v>193</v>
      </c>
      <c r="P19" s="162">
        <v>7413</v>
      </c>
      <c r="Q19" s="162">
        <v>6463</v>
      </c>
      <c r="R19" s="162">
        <v>6265</v>
      </c>
      <c r="S19" s="163">
        <f t="shared" si="1"/>
        <v>-3.0635927587807532E-2</v>
      </c>
      <c r="T19" s="163">
        <f>R19/R11</f>
        <v>3.3009821278030684E-2</v>
      </c>
    </row>
    <row r="20" spans="1:20" x14ac:dyDescent="0.25">
      <c r="B20" s="161" t="s">
        <v>118</v>
      </c>
      <c r="C20" s="162">
        <v>15147</v>
      </c>
      <c r="D20" s="162">
        <v>2334</v>
      </c>
      <c r="E20" s="162">
        <v>16022</v>
      </c>
      <c r="F20" s="162">
        <v>16222</v>
      </c>
      <c r="G20" s="162">
        <v>16846</v>
      </c>
      <c r="H20" s="162">
        <v>15410</v>
      </c>
      <c r="I20" s="163">
        <f t="shared" si="0"/>
        <v>-8.5242787605366299E-2</v>
      </c>
      <c r="J20" s="163">
        <f>H20/H11</f>
        <v>2.966142474929263E-2</v>
      </c>
      <c r="K20" s="79"/>
      <c r="L20" s="79"/>
      <c r="M20" s="161" t="s">
        <v>118</v>
      </c>
      <c r="N20" s="162">
        <v>8489</v>
      </c>
      <c r="O20" s="162">
        <v>1005</v>
      </c>
      <c r="P20" s="162">
        <v>9547</v>
      </c>
      <c r="Q20" s="162">
        <v>8427</v>
      </c>
      <c r="R20" s="162">
        <v>8615</v>
      </c>
      <c r="S20" s="163">
        <f t="shared" si="1"/>
        <v>2.2309244096357039E-2</v>
      </c>
      <c r="T20" s="163">
        <f>R20/R11</f>
        <v>4.539179733603102E-2</v>
      </c>
    </row>
    <row r="21" spans="1:20" x14ac:dyDescent="0.25">
      <c r="B21" s="161" t="s">
        <v>127</v>
      </c>
      <c r="C21" s="162">
        <v>13553</v>
      </c>
      <c r="D21" s="162">
        <v>171</v>
      </c>
      <c r="E21" s="162">
        <v>10264</v>
      </c>
      <c r="F21" s="162">
        <v>13172</v>
      </c>
      <c r="G21" s="162">
        <v>11587</v>
      </c>
      <c r="H21" s="162">
        <v>10490</v>
      </c>
      <c r="I21" s="163">
        <f t="shared" si="0"/>
        <v>-9.4675066885302472E-2</v>
      </c>
      <c r="J21" s="163">
        <f>H21/H11</f>
        <v>2.0191326776124573E-2</v>
      </c>
      <c r="K21" s="79"/>
      <c r="L21" s="79"/>
      <c r="M21" s="161" t="s">
        <v>127</v>
      </c>
      <c r="N21" s="162">
        <v>5220</v>
      </c>
      <c r="O21" s="162">
        <v>15</v>
      </c>
      <c r="P21" s="162">
        <v>3148</v>
      </c>
      <c r="Q21" s="162">
        <v>4430</v>
      </c>
      <c r="R21" s="162">
        <v>4045</v>
      </c>
      <c r="S21" s="163">
        <f t="shared" si="1"/>
        <v>-8.6907449209932319E-2</v>
      </c>
      <c r="T21" s="163">
        <f>R21/R11</f>
        <v>2.1312805597706964E-2</v>
      </c>
    </row>
    <row r="22" spans="1:20" x14ac:dyDescent="0.25">
      <c r="A22" s="165"/>
      <c r="B22" s="161" t="s">
        <v>130</v>
      </c>
      <c r="C22" s="162">
        <v>20782</v>
      </c>
      <c r="D22" s="162">
        <v>960</v>
      </c>
      <c r="E22" s="162">
        <v>9924</v>
      </c>
      <c r="F22" s="162">
        <v>14512</v>
      </c>
      <c r="G22" s="162">
        <v>15668</v>
      </c>
      <c r="H22" s="162">
        <v>12918</v>
      </c>
      <c r="I22" s="163">
        <f t="shared" si="0"/>
        <v>-0.17551697727852944</v>
      </c>
      <c r="J22" s="163">
        <f>H22/H11</f>
        <v>2.4864781629549786E-2</v>
      </c>
      <c r="K22" s="79"/>
      <c r="L22" s="79"/>
      <c r="M22" s="161" t="s">
        <v>130</v>
      </c>
      <c r="N22" s="162">
        <v>6827</v>
      </c>
      <c r="O22" s="162">
        <v>74</v>
      </c>
      <c r="P22" s="162">
        <v>2476</v>
      </c>
      <c r="Q22" s="162">
        <v>5349</v>
      </c>
      <c r="R22" s="162">
        <v>5191</v>
      </c>
      <c r="S22" s="163">
        <f t="shared" si="1"/>
        <v>-2.9538231445129903E-2</v>
      </c>
      <c r="T22" s="163">
        <f>R22/R11</f>
        <v>2.7350994773225425E-2</v>
      </c>
    </row>
    <row r="23" spans="1:20" x14ac:dyDescent="0.25">
      <c r="B23" s="166" t="s">
        <v>144</v>
      </c>
      <c r="C23" s="167">
        <f t="shared" ref="C23:H23" si="2">C15-SUM(C16:C22)</f>
        <v>109301</v>
      </c>
      <c r="D23" s="167">
        <f t="shared" si="2"/>
        <v>16198</v>
      </c>
      <c r="E23" s="167">
        <f t="shared" si="2"/>
        <v>99225</v>
      </c>
      <c r="F23" s="167">
        <f t="shared" si="2"/>
        <v>131061</v>
      </c>
      <c r="G23" s="167">
        <f t="shared" si="2"/>
        <v>135247</v>
      </c>
      <c r="H23" s="167">
        <f t="shared" si="2"/>
        <v>141842</v>
      </c>
      <c r="I23" s="168">
        <f t="shared" si="0"/>
        <v>4.8762634291333651E-2</v>
      </c>
      <c r="J23" s="168">
        <f>H23/H11</f>
        <v>0.27301984485977709</v>
      </c>
      <c r="K23" s="169"/>
      <c r="L23" s="169"/>
      <c r="M23" s="166" t="s">
        <v>144</v>
      </c>
      <c r="N23" s="167">
        <f>N15-SUM(N16:N22)</f>
        <v>40347</v>
      </c>
      <c r="O23" s="167">
        <f>O15-SUM(O16:O22)</f>
        <v>5970</v>
      </c>
      <c r="P23" s="167">
        <f>P15-SUM(P16:P22)</f>
        <v>32334</v>
      </c>
      <c r="Q23" s="167">
        <f>Q15-SUM(Q16:Q22)</f>
        <v>42578</v>
      </c>
      <c r="R23" s="167">
        <f>R15-SUM(R16:R22)</f>
        <v>46820</v>
      </c>
      <c r="S23" s="168">
        <f t="shared" si="1"/>
        <v>9.9628916341772733E-2</v>
      </c>
      <c r="T23" s="168">
        <f>R23/R11</f>
        <v>0.24669111448322373</v>
      </c>
    </row>
    <row r="24" spans="1:20" x14ac:dyDescent="0.25">
      <c r="B24" s="153" t="s">
        <v>43</v>
      </c>
      <c r="C24" s="172"/>
      <c r="D24" s="172"/>
      <c r="E24" s="172"/>
      <c r="F24" s="172"/>
      <c r="G24" s="172"/>
      <c r="H24" s="172"/>
      <c r="I24" s="173"/>
      <c r="J24" s="173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4" t="s">
        <v>67</v>
      </c>
      <c r="C25" s="174">
        <v>168240</v>
      </c>
      <c r="D25" s="174">
        <v>20169</v>
      </c>
      <c r="E25" s="174">
        <v>128271</v>
      </c>
      <c r="F25" s="174">
        <v>176286</v>
      </c>
      <c r="G25" s="174">
        <v>189792</v>
      </c>
      <c r="H25" s="174">
        <v>182742</v>
      </c>
      <c r="I25" s="175">
        <f t="shared" ref="I25:I37" si="3">IFERROR(H25/G25-1,"-")</f>
        <v>-3.7145928174000975E-2</v>
      </c>
      <c r="J25" s="175">
        <f>H25/H25</f>
        <v>1</v>
      </c>
    </row>
    <row r="26" spans="1:20" x14ac:dyDescent="0.25">
      <c r="B26" s="157" t="s">
        <v>96</v>
      </c>
      <c r="C26" s="158">
        <v>10094</v>
      </c>
      <c r="D26" s="158">
        <v>7031</v>
      </c>
      <c r="E26" s="158">
        <v>11181</v>
      </c>
      <c r="F26" s="158">
        <v>11250</v>
      </c>
      <c r="G26" s="158">
        <v>9374</v>
      </c>
      <c r="H26" s="158">
        <v>8686</v>
      </c>
      <c r="I26" s="159">
        <f t="shared" si="3"/>
        <v>-7.3394495412844041E-2</v>
      </c>
      <c r="J26" s="159">
        <f>H26/H25</f>
        <v>4.7531492486675202E-2</v>
      </c>
    </row>
    <row r="27" spans="1:20" x14ac:dyDescent="0.25">
      <c r="B27" s="161" t="s">
        <v>102</v>
      </c>
      <c r="C27" s="162">
        <v>3875</v>
      </c>
      <c r="D27" s="162">
        <v>4844</v>
      </c>
      <c r="E27" s="162">
        <v>4705</v>
      </c>
      <c r="F27" s="162">
        <v>4494</v>
      </c>
      <c r="G27" s="162">
        <v>2577</v>
      </c>
      <c r="H27" s="162">
        <v>3099</v>
      </c>
      <c r="I27" s="163">
        <f t="shared" si="3"/>
        <v>0.20256111757857975</v>
      </c>
      <c r="J27" s="163">
        <f>H27/H25</f>
        <v>1.6958334701382277E-2</v>
      </c>
    </row>
    <row r="28" spans="1:20" x14ac:dyDescent="0.25">
      <c r="B28" s="161" t="s">
        <v>99</v>
      </c>
      <c r="C28" s="162">
        <v>6219</v>
      </c>
      <c r="D28" s="162">
        <v>2187</v>
      </c>
      <c r="E28" s="162">
        <v>6476</v>
      </c>
      <c r="F28" s="162">
        <v>6756</v>
      </c>
      <c r="G28" s="162">
        <v>6797</v>
      </c>
      <c r="H28" s="162">
        <v>5587</v>
      </c>
      <c r="I28" s="163">
        <f t="shared" si="3"/>
        <v>-0.1780197145799618</v>
      </c>
      <c r="J28" s="163">
        <f>H28/H25</f>
        <v>3.0573157785292928E-2</v>
      </c>
    </row>
    <row r="29" spans="1:20" x14ac:dyDescent="0.25">
      <c r="B29" s="157" t="s">
        <v>106</v>
      </c>
      <c r="C29" s="158">
        <v>158146</v>
      </c>
      <c r="D29" s="158">
        <v>13138</v>
      </c>
      <c r="E29" s="158">
        <v>117090</v>
      </c>
      <c r="F29" s="158">
        <v>165036</v>
      </c>
      <c r="G29" s="158">
        <v>180418</v>
      </c>
      <c r="H29" s="158">
        <v>174056</v>
      </c>
      <c r="I29" s="159">
        <f t="shared" si="3"/>
        <v>-3.5262556951080271E-2</v>
      </c>
      <c r="J29" s="159">
        <f>H29/H25</f>
        <v>0.95246850751332479</v>
      </c>
    </row>
    <row r="30" spans="1:20" x14ac:dyDescent="0.25">
      <c r="B30" s="161" t="s">
        <v>109</v>
      </c>
      <c r="C30" s="162">
        <v>72586</v>
      </c>
      <c r="D30" s="162">
        <v>1525</v>
      </c>
      <c r="E30" s="162">
        <v>44443</v>
      </c>
      <c r="F30" s="162">
        <v>74914</v>
      </c>
      <c r="G30" s="162">
        <v>84180</v>
      </c>
      <c r="H30" s="162">
        <v>84528</v>
      </c>
      <c r="I30" s="163">
        <f t="shared" si="3"/>
        <v>4.1339985744832664E-3</v>
      </c>
      <c r="J30" s="163">
        <f>H30/H25</f>
        <v>0.46255376432347245</v>
      </c>
    </row>
    <row r="31" spans="1:20" x14ac:dyDescent="0.25">
      <c r="B31" s="161" t="s">
        <v>112</v>
      </c>
      <c r="C31" s="162">
        <v>20463</v>
      </c>
      <c r="D31" s="162">
        <v>2015</v>
      </c>
      <c r="E31" s="162">
        <v>13211</v>
      </c>
      <c r="F31" s="162">
        <v>17039</v>
      </c>
      <c r="G31" s="162">
        <v>18209</v>
      </c>
      <c r="H31" s="162">
        <v>17560</v>
      </c>
      <c r="I31" s="163">
        <f t="shared" si="3"/>
        <v>-3.5641715635125526E-2</v>
      </c>
      <c r="J31" s="163">
        <f>H31/H25</f>
        <v>9.6091757778726292E-2</v>
      </c>
    </row>
    <row r="32" spans="1:20" x14ac:dyDescent="0.25">
      <c r="B32" s="161" t="s">
        <v>115</v>
      </c>
      <c r="C32" s="162">
        <v>5176</v>
      </c>
      <c r="D32" s="162">
        <v>2341</v>
      </c>
      <c r="E32" s="162">
        <v>4518</v>
      </c>
      <c r="F32" s="162">
        <v>5836</v>
      </c>
      <c r="G32" s="162">
        <v>7093</v>
      </c>
      <c r="H32" s="162">
        <v>5171</v>
      </c>
      <c r="I32" s="163">
        <f t="shared" si="3"/>
        <v>-0.27097138023403355</v>
      </c>
      <c r="J32" s="163">
        <f>H32/H25</f>
        <v>2.8296724343610118E-2</v>
      </c>
    </row>
    <row r="33" spans="2:10" x14ac:dyDescent="0.25">
      <c r="B33" s="161" t="s">
        <v>122</v>
      </c>
      <c r="C33" s="162">
        <v>5254</v>
      </c>
      <c r="D33" s="162">
        <v>193</v>
      </c>
      <c r="E33" s="162">
        <v>7413</v>
      </c>
      <c r="F33" s="162">
        <v>6463</v>
      </c>
      <c r="G33" s="162">
        <v>6265</v>
      </c>
      <c r="H33" s="162">
        <v>5497</v>
      </c>
      <c r="I33" s="163">
        <f t="shared" si="3"/>
        <v>-0.12258579409417403</v>
      </c>
      <c r="J33" s="163">
        <f>H33/H25</f>
        <v>3.0080660165698089E-2</v>
      </c>
    </row>
    <row r="34" spans="2:10" x14ac:dyDescent="0.25">
      <c r="B34" s="161" t="s">
        <v>118</v>
      </c>
      <c r="C34" s="162">
        <v>7908</v>
      </c>
      <c r="D34" s="162">
        <v>1005</v>
      </c>
      <c r="E34" s="162">
        <v>9547</v>
      </c>
      <c r="F34" s="162">
        <v>8427</v>
      </c>
      <c r="G34" s="162">
        <v>8615</v>
      </c>
      <c r="H34" s="162">
        <v>8227</v>
      </c>
      <c r="I34" s="163">
        <f t="shared" si="3"/>
        <v>-4.503772489843294E-2</v>
      </c>
      <c r="J34" s="163">
        <f>H34/H25</f>
        <v>4.5019754626741529E-2</v>
      </c>
    </row>
    <row r="35" spans="2:10" x14ac:dyDescent="0.25">
      <c r="B35" s="161" t="s">
        <v>127</v>
      </c>
      <c r="C35" s="162">
        <v>5312</v>
      </c>
      <c r="D35" s="162">
        <v>15</v>
      </c>
      <c r="E35" s="162">
        <v>3148</v>
      </c>
      <c r="F35" s="162">
        <v>4430</v>
      </c>
      <c r="G35" s="162">
        <v>4045</v>
      </c>
      <c r="H35" s="162">
        <v>3118</v>
      </c>
      <c r="I35" s="163">
        <f t="shared" si="3"/>
        <v>-0.22917181705809642</v>
      </c>
      <c r="J35" s="163">
        <f>H35/H25</f>
        <v>1.7062306421074522E-2</v>
      </c>
    </row>
    <row r="36" spans="2:10" x14ac:dyDescent="0.25">
      <c r="B36" s="161" t="s">
        <v>130</v>
      </c>
      <c r="C36" s="162">
        <v>6196</v>
      </c>
      <c r="D36" s="162">
        <v>74</v>
      </c>
      <c r="E36" s="162">
        <v>2476</v>
      </c>
      <c r="F36" s="162">
        <v>5349</v>
      </c>
      <c r="G36" s="162">
        <v>5191</v>
      </c>
      <c r="H36" s="162">
        <v>3976</v>
      </c>
      <c r="I36" s="163">
        <f t="shared" si="3"/>
        <v>-0.23405894817954154</v>
      </c>
      <c r="J36" s="163">
        <f>H36/H25</f>
        <v>2.1757450394545314E-2</v>
      </c>
    </row>
    <row r="37" spans="2:10" x14ac:dyDescent="0.25">
      <c r="B37" s="166" t="s">
        <v>144</v>
      </c>
      <c r="C37" s="167">
        <f t="shared" ref="C37:H37" si="4">C29-SUM(C30:C36)</f>
        <v>35251</v>
      </c>
      <c r="D37" s="167">
        <f t="shared" si="4"/>
        <v>5970</v>
      </c>
      <c r="E37" s="167">
        <f t="shared" si="4"/>
        <v>32334</v>
      </c>
      <c r="F37" s="167">
        <f t="shared" si="4"/>
        <v>42578</v>
      </c>
      <c r="G37" s="167">
        <f t="shared" si="4"/>
        <v>46820</v>
      </c>
      <c r="H37" s="167">
        <f t="shared" si="4"/>
        <v>45979</v>
      </c>
      <c r="I37" s="168">
        <f t="shared" si="3"/>
        <v>-1.7962409226826126E-2</v>
      </c>
      <c r="J37" s="168">
        <f>H37/H25</f>
        <v>0.25160608945945651</v>
      </c>
    </row>
    <row r="38" spans="2:10" x14ac:dyDescent="0.25">
      <c r="B38" s="153" t="s">
        <v>44</v>
      </c>
      <c r="C38" s="172"/>
      <c r="D38" s="172"/>
      <c r="E38" s="172"/>
      <c r="F38" s="172"/>
      <c r="G38" s="172"/>
      <c r="H38" s="172"/>
      <c r="I38" s="173"/>
      <c r="J38" s="173"/>
    </row>
    <row r="39" spans="2:10" x14ac:dyDescent="0.25">
      <c r="B39" s="154" t="s">
        <v>67</v>
      </c>
      <c r="C39" s="174">
        <v>130035</v>
      </c>
      <c r="D39" s="174">
        <v>10559</v>
      </c>
      <c r="E39" s="174">
        <v>94600</v>
      </c>
      <c r="F39" s="174">
        <v>128229</v>
      </c>
      <c r="G39" s="174">
        <v>128773</v>
      </c>
      <c r="H39" s="174">
        <v>137756</v>
      </c>
      <c r="I39" s="175">
        <f t="shared" ref="I39:I51" si="5">IFERROR(H39/G39-1,"-")</f>
        <v>6.975841208949074E-2</v>
      </c>
      <c r="J39" s="175">
        <f>H39/H39</f>
        <v>1</v>
      </c>
    </row>
    <row r="40" spans="2:10" x14ac:dyDescent="0.25">
      <c r="B40" s="157" t="s">
        <v>96</v>
      </c>
      <c r="C40" s="158">
        <v>6453</v>
      </c>
      <c r="D40" s="158">
        <v>2134</v>
      </c>
      <c r="E40" s="158">
        <v>5445</v>
      </c>
      <c r="F40" s="158">
        <v>6893</v>
      </c>
      <c r="G40" s="158">
        <v>5704</v>
      </c>
      <c r="H40" s="158">
        <v>7028</v>
      </c>
      <c r="I40" s="159">
        <f t="shared" si="5"/>
        <v>0.23211781206171112</v>
      </c>
      <c r="J40" s="159">
        <f>H40/H39</f>
        <v>5.1017741513981245E-2</v>
      </c>
    </row>
    <row r="41" spans="2:10" x14ac:dyDescent="0.25">
      <c r="B41" s="161" t="s">
        <v>102</v>
      </c>
      <c r="C41" s="162">
        <v>1279</v>
      </c>
      <c r="D41" s="162">
        <v>1721</v>
      </c>
      <c r="E41" s="162">
        <v>1892</v>
      </c>
      <c r="F41" s="162">
        <v>1677</v>
      </c>
      <c r="G41" s="162">
        <v>1754</v>
      </c>
      <c r="H41" s="162">
        <v>2296</v>
      </c>
      <c r="I41" s="163">
        <f t="shared" si="5"/>
        <v>0.30900798175598632</v>
      </c>
      <c r="J41" s="163">
        <f>H41/H39</f>
        <v>1.6667150614129329E-2</v>
      </c>
    </row>
    <row r="42" spans="2:10" x14ac:dyDescent="0.25">
      <c r="B42" s="161" t="s">
        <v>99</v>
      </c>
      <c r="C42" s="162">
        <v>5174</v>
      </c>
      <c r="D42" s="162">
        <v>413</v>
      </c>
      <c r="E42" s="162">
        <v>3553</v>
      </c>
      <c r="F42" s="162">
        <v>5216</v>
      </c>
      <c r="G42" s="162">
        <v>3950</v>
      </c>
      <c r="H42" s="162">
        <v>4732</v>
      </c>
      <c r="I42" s="163">
        <f t="shared" si="5"/>
        <v>0.1979746835443037</v>
      </c>
      <c r="J42" s="163">
        <f>H42/H39</f>
        <v>3.4350590899851915E-2</v>
      </c>
    </row>
    <row r="43" spans="2:10" x14ac:dyDescent="0.25">
      <c r="B43" s="157" t="s">
        <v>106</v>
      </c>
      <c r="C43" s="158">
        <v>123582</v>
      </c>
      <c r="D43" s="158">
        <v>8425</v>
      </c>
      <c r="E43" s="158">
        <v>89155</v>
      </c>
      <c r="F43" s="158">
        <v>121336</v>
      </c>
      <c r="G43" s="158">
        <v>123069</v>
      </c>
      <c r="H43" s="158">
        <v>130728</v>
      </c>
      <c r="I43" s="159">
        <f t="shared" si="5"/>
        <v>6.223338127391953E-2</v>
      </c>
      <c r="J43" s="159">
        <f>H43/H39</f>
        <v>0.9489822584860188</v>
      </c>
    </row>
    <row r="44" spans="2:10" x14ac:dyDescent="0.25">
      <c r="B44" s="161" t="s">
        <v>109</v>
      </c>
      <c r="C44" s="162">
        <v>56958</v>
      </c>
      <c r="D44" s="162">
        <v>985</v>
      </c>
      <c r="E44" s="162">
        <v>30129</v>
      </c>
      <c r="F44" s="162">
        <v>51401</v>
      </c>
      <c r="G44" s="162">
        <v>54345</v>
      </c>
      <c r="H44" s="162">
        <v>58979</v>
      </c>
      <c r="I44" s="163">
        <f t="shared" si="5"/>
        <v>8.5270034041770248E-2</v>
      </c>
      <c r="J44" s="163">
        <f>H44/H39</f>
        <v>0.42814106100641713</v>
      </c>
    </row>
    <row r="45" spans="2:10" x14ac:dyDescent="0.25">
      <c r="B45" s="161" t="s">
        <v>112</v>
      </c>
      <c r="C45" s="162">
        <v>6170</v>
      </c>
      <c r="D45" s="162">
        <v>704</v>
      </c>
      <c r="E45" s="162">
        <v>4146</v>
      </c>
      <c r="F45" s="162">
        <v>5163</v>
      </c>
      <c r="G45" s="162">
        <v>4900</v>
      </c>
      <c r="H45" s="162">
        <v>5183</v>
      </c>
      <c r="I45" s="163">
        <f t="shared" si="5"/>
        <v>5.7755102040816242E-2</v>
      </c>
      <c r="J45" s="163">
        <f>H45/H39</f>
        <v>3.7624495484770176E-2</v>
      </c>
    </row>
    <row r="46" spans="2:10" x14ac:dyDescent="0.25">
      <c r="B46" s="161" t="s">
        <v>115</v>
      </c>
      <c r="C46" s="162">
        <v>2312</v>
      </c>
      <c r="D46" s="162">
        <v>913</v>
      </c>
      <c r="E46" s="162">
        <v>2162</v>
      </c>
      <c r="F46" s="162">
        <v>2561</v>
      </c>
      <c r="G46" s="162">
        <v>2582</v>
      </c>
      <c r="H46" s="162">
        <v>2870</v>
      </c>
      <c r="I46" s="163">
        <f t="shared" si="5"/>
        <v>0.1115414407436095</v>
      </c>
      <c r="J46" s="163">
        <f>H46/H39</f>
        <v>2.0833938267661663E-2</v>
      </c>
    </row>
    <row r="47" spans="2:10" x14ac:dyDescent="0.25">
      <c r="B47" s="161" t="s">
        <v>122</v>
      </c>
      <c r="C47" s="162">
        <v>4741</v>
      </c>
      <c r="D47" s="162">
        <v>220</v>
      </c>
      <c r="E47" s="162">
        <v>5508</v>
      </c>
      <c r="F47" s="162">
        <v>5148</v>
      </c>
      <c r="G47" s="162">
        <v>5268</v>
      </c>
      <c r="H47" s="162">
        <v>4620</v>
      </c>
      <c r="I47" s="163">
        <f t="shared" si="5"/>
        <v>-0.12300683371298404</v>
      </c>
      <c r="J47" s="163">
        <f>H47/H39</f>
        <v>3.3537559162577307E-2</v>
      </c>
    </row>
    <row r="48" spans="2:10" x14ac:dyDescent="0.25">
      <c r="B48" s="161" t="s">
        <v>118</v>
      </c>
      <c r="C48" s="162">
        <v>4676</v>
      </c>
      <c r="D48" s="162">
        <v>398</v>
      </c>
      <c r="E48" s="162">
        <v>3591</v>
      </c>
      <c r="F48" s="162">
        <v>4976</v>
      </c>
      <c r="G48" s="162">
        <v>5192</v>
      </c>
      <c r="H48" s="162">
        <v>3888</v>
      </c>
      <c r="I48" s="163">
        <f t="shared" si="5"/>
        <v>-0.25115562403698</v>
      </c>
      <c r="J48" s="163">
        <f>H48/H39</f>
        <v>2.8223816022532593E-2</v>
      </c>
    </row>
    <row r="49" spans="2:10" x14ac:dyDescent="0.25">
      <c r="B49" s="161" t="s">
        <v>127</v>
      </c>
      <c r="C49" s="162">
        <v>4939</v>
      </c>
      <c r="D49" s="162">
        <v>106</v>
      </c>
      <c r="E49" s="162">
        <v>4088</v>
      </c>
      <c r="F49" s="162">
        <v>4147</v>
      </c>
      <c r="G49" s="162">
        <v>4118</v>
      </c>
      <c r="H49" s="162">
        <v>4073</v>
      </c>
      <c r="I49" s="163">
        <f t="shared" si="5"/>
        <v>-1.0927634774162254E-2</v>
      </c>
      <c r="J49" s="163">
        <f>H49/H39</f>
        <v>2.9566770231423678E-2</v>
      </c>
    </row>
    <row r="50" spans="2:10" x14ac:dyDescent="0.25">
      <c r="B50" s="161" t="s">
        <v>130</v>
      </c>
      <c r="C50" s="162">
        <v>8389</v>
      </c>
      <c r="D50" s="162">
        <v>740</v>
      </c>
      <c r="E50" s="162">
        <v>4920</v>
      </c>
      <c r="F50" s="162">
        <v>5151</v>
      </c>
      <c r="G50" s="162">
        <v>5999</v>
      </c>
      <c r="H50" s="162">
        <v>4856</v>
      </c>
      <c r="I50" s="163">
        <f t="shared" si="5"/>
        <v>-0.19053175529254873</v>
      </c>
      <c r="J50" s="163">
        <f>H50/H39</f>
        <v>3.5250733180405933E-2</v>
      </c>
    </row>
    <row r="51" spans="2:10" x14ac:dyDescent="0.25">
      <c r="B51" s="166" t="s">
        <v>144</v>
      </c>
      <c r="C51" s="167">
        <f t="shared" ref="C51:H51" si="6">C43-SUM(C44:C50)</f>
        <v>35397</v>
      </c>
      <c r="D51" s="167">
        <f t="shared" si="6"/>
        <v>4359</v>
      </c>
      <c r="E51" s="167">
        <f t="shared" si="6"/>
        <v>34611</v>
      </c>
      <c r="F51" s="167">
        <f t="shared" si="6"/>
        <v>42789</v>
      </c>
      <c r="G51" s="167">
        <f t="shared" si="6"/>
        <v>40665</v>
      </c>
      <c r="H51" s="167">
        <f t="shared" si="6"/>
        <v>46259</v>
      </c>
      <c r="I51" s="168">
        <f t="shared" si="5"/>
        <v>0.13756301487765898</v>
      </c>
      <c r="J51" s="168">
        <f>H51/H39</f>
        <v>0.33580388513023024</v>
      </c>
    </row>
    <row r="52" spans="2:10" x14ac:dyDescent="0.25">
      <c r="B52" s="153" t="s">
        <v>45</v>
      </c>
      <c r="C52" s="172"/>
      <c r="D52" s="172"/>
      <c r="E52" s="172"/>
      <c r="F52" s="172"/>
      <c r="G52" s="172"/>
      <c r="H52" s="172"/>
      <c r="I52" s="173"/>
      <c r="J52" s="173"/>
    </row>
    <row r="53" spans="2:10" x14ac:dyDescent="0.25">
      <c r="B53" s="154" t="s">
        <v>67</v>
      </c>
      <c r="C53" s="174">
        <v>5754</v>
      </c>
      <c r="D53" s="174">
        <v>719</v>
      </c>
      <c r="E53" s="174">
        <v>3045</v>
      </c>
      <c r="F53" s="174">
        <v>7316</v>
      </c>
      <c r="G53" s="174">
        <v>5066</v>
      </c>
      <c r="H53" s="174">
        <v>5202</v>
      </c>
      <c r="I53" s="175">
        <f t="shared" ref="I53:I65" si="7">IFERROR(H53/G53-1,"-")</f>
        <v>2.6845637583892579E-2</v>
      </c>
      <c r="J53" s="175">
        <f>H53/H53</f>
        <v>1</v>
      </c>
    </row>
    <row r="54" spans="2:10" x14ac:dyDescent="0.25">
      <c r="B54" s="157" t="s">
        <v>96</v>
      </c>
      <c r="C54" s="158">
        <v>1040</v>
      </c>
      <c r="D54" s="158">
        <v>134</v>
      </c>
      <c r="E54" s="158">
        <v>204</v>
      </c>
      <c r="F54" s="158">
        <v>3544</v>
      </c>
      <c r="G54" s="158">
        <v>620</v>
      </c>
      <c r="H54" s="158">
        <v>970</v>
      </c>
      <c r="I54" s="159">
        <f t="shared" si="7"/>
        <v>0.56451612903225801</v>
      </c>
      <c r="J54" s="159">
        <f>H54/H53</f>
        <v>0.18646674356016918</v>
      </c>
    </row>
    <row r="55" spans="2:10" x14ac:dyDescent="0.25">
      <c r="B55" s="161" t="s">
        <v>102</v>
      </c>
      <c r="C55" s="162">
        <v>522</v>
      </c>
      <c r="D55" s="162">
        <v>66</v>
      </c>
      <c r="E55" s="162">
        <v>39</v>
      </c>
      <c r="F55" s="162">
        <v>2768</v>
      </c>
      <c r="G55" s="162">
        <v>288</v>
      </c>
      <c r="H55" s="162">
        <v>426</v>
      </c>
      <c r="I55" s="163">
        <f t="shared" si="7"/>
        <v>0.47916666666666674</v>
      </c>
      <c r="J55" s="163">
        <f>H55/H53</f>
        <v>8.1891580161476352E-2</v>
      </c>
    </row>
    <row r="56" spans="2:10" x14ac:dyDescent="0.25">
      <c r="B56" s="161" t="s">
        <v>99</v>
      </c>
      <c r="C56" s="162">
        <v>518</v>
      </c>
      <c r="D56" s="162">
        <v>68</v>
      </c>
      <c r="E56" s="162">
        <v>165</v>
      </c>
      <c r="F56" s="162">
        <v>776</v>
      </c>
      <c r="G56" s="162">
        <v>332</v>
      </c>
      <c r="H56" s="162">
        <v>544</v>
      </c>
      <c r="I56" s="163">
        <f t="shared" si="7"/>
        <v>0.63855421686746983</v>
      </c>
      <c r="J56" s="163">
        <f>H56/H53</f>
        <v>0.10457516339869281</v>
      </c>
    </row>
    <row r="57" spans="2:10" x14ac:dyDescent="0.25">
      <c r="B57" s="157" t="s">
        <v>106</v>
      </c>
      <c r="C57" s="158">
        <v>4714</v>
      </c>
      <c r="D57" s="158">
        <v>585</v>
      </c>
      <c r="E57" s="158">
        <v>2841</v>
      </c>
      <c r="F57" s="158">
        <v>3772</v>
      </c>
      <c r="G57" s="158">
        <v>4446</v>
      </c>
      <c r="H57" s="158">
        <v>4232</v>
      </c>
      <c r="I57" s="159">
        <f t="shared" si="7"/>
        <v>-4.8133153396311301E-2</v>
      </c>
      <c r="J57" s="159">
        <f>H57/H53</f>
        <v>0.81353325643983088</v>
      </c>
    </row>
    <row r="58" spans="2:10" x14ac:dyDescent="0.25">
      <c r="B58" s="161" t="s">
        <v>109</v>
      </c>
      <c r="C58" s="162">
        <v>1066</v>
      </c>
      <c r="D58" s="162">
        <v>28</v>
      </c>
      <c r="E58" s="162">
        <v>776</v>
      </c>
      <c r="F58" s="162">
        <v>1116</v>
      </c>
      <c r="G58" s="162">
        <v>1062</v>
      </c>
      <c r="H58" s="162">
        <v>1412</v>
      </c>
      <c r="I58" s="163">
        <f t="shared" si="7"/>
        <v>0.32956685499058391</v>
      </c>
      <c r="J58" s="163">
        <f>H58/H53</f>
        <v>0.27143406382160706</v>
      </c>
    </row>
    <row r="59" spans="2:10" x14ac:dyDescent="0.25">
      <c r="B59" s="161" t="s">
        <v>112</v>
      </c>
      <c r="C59" s="162">
        <v>1176</v>
      </c>
      <c r="D59" s="162">
        <v>215</v>
      </c>
      <c r="E59" s="162">
        <v>962</v>
      </c>
      <c r="F59" s="162">
        <v>624</v>
      </c>
      <c r="G59" s="162">
        <v>1253</v>
      </c>
      <c r="H59" s="162">
        <v>1001</v>
      </c>
      <c r="I59" s="163">
        <f t="shared" si="7"/>
        <v>-0.2011173184357542</v>
      </c>
      <c r="J59" s="163">
        <f>H59/H53</f>
        <v>0.19242599000384467</v>
      </c>
    </row>
    <row r="60" spans="2:10" x14ac:dyDescent="0.25">
      <c r="B60" s="161" t="s">
        <v>115</v>
      </c>
      <c r="C60" s="162">
        <v>304</v>
      </c>
      <c r="D60" s="162">
        <v>48</v>
      </c>
      <c r="E60" s="162">
        <v>119</v>
      </c>
      <c r="F60" s="162">
        <v>367</v>
      </c>
      <c r="G60" s="162">
        <v>293</v>
      </c>
      <c r="H60" s="162">
        <v>199</v>
      </c>
      <c r="I60" s="163">
        <f t="shared" si="7"/>
        <v>-0.32081911262798635</v>
      </c>
      <c r="J60" s="163">
        <f>H60/H53</f>
        <v>3.8254517493271821E-2</v>
      </c>
    </row>
    <row r="61" spans="2:10" x14ac:dyDescent="0.25">
      <c r="B61" s="161" t="s">
        <v>122</v>
      </c>
      <c r="C61" s="162">
        <v>146</v>
      </c>
      <c r="D61" s="162">
        <v>14</v>
      </c>
      <c r="E61" s="162">
        <v>105</v>
      </c>
      <c r="F61" s="162">
        <v>82</v>
      </c>
      <c r="G61" s="162">
        <v>136</v>
      </c>
      <c r="H61" s="162">
        <v>144</v>
      </c>
      <c r="I61" s="163">
        <f t="shared" si="7"/>
        <v>5.8823529411764719E-2</v>
      </c>
      <c r="J61" s="163">
        <f>H61/H53</f>
        <v>2.768166089965398E-2</v>
      </c>
    </row>
    <row r="62" spans="2:10" x14ac:dyDescent="0.25">
      <c r="B62" s="161" t="s">
        <v>118</v>
      </c>
      <c r="C62" s="162">
        <v>115</v>
      </c>
      <c r="D62" s="162">
        <v>22</v>
      </c>
      <c r="E62" s="162">
        <v>97</v>
      </c>
      <c r="F62" s="162">
        <v>85</v>
      </c>
      <c r="G62" s="162">
        <v>194</v>
      </c>
      <c r="H62" s="162">
        <v>119</v>
      </c>
      <c r="I62" s="163">
        <f t="shared" si="7"/>
        <v>-0.38659793814432986</v>
      </c>
      <c r="J62" s="163">
        <f>H62/H53</f>
        <v>2.2875816993464051E-2</v>
      </c>
    </row>
    <row r="63" spans="2:10" x14ac:dyDescent="0.25">
      <c r="B63" s="161" t="s">
        <v>127</v>
      </c>
      <c r="C63" s="162">
        <v>103</v>
      </c>
      <c r="D63" s="162">
        <v>3</v>
      </c>
      <c r="E63" s="162">
        <v>18</v>
      </c>
      <c r="F63" s="162">
        <v>52</v>
      </c>
      <c r="G63" s="162">
        <v>40</v>
      </c>
      <c r="H63" s="162">
        <v>40</v>
      </c>
      <c r="I63" s="163">
        <f t="shared" si="7"/>
        <v>0</v>
      </c>
      <c r="J63" s="163">
        <f>H63/H53</f>
        <v>7.6893502499038834E-3</v>
      </c>
    </row>
    <row r="64" spans="2:10" x14ac:dyDescent="0.25">
      <c r="B64" s="161" t="s">
        <v>130</v>
      </c>
      <c r="C64" s="162">
        <v>173</v>
      </c>
      <c r="D64" s="162">
        <v>2</v>
      </c>
      <c r="E64" s="162">
        <v>33</v>
      </c>
      <c r="F64" s="162">
        <v>48</v>
      </c>
      <c r="G64" s="162">
        <v>15</v>
      </c>
      <c r="H64" s="162">
        <v>62</v>
      </c>
      <c r="I64" s="163">
        <f t="shared" si="7"/>
        <v>3.1333333333333337</v>
      </c>
      <c r="J64" s="163">
        <f>H64/H53</f>
        <v>1.1918492887351018E-2</v>
      </c>
    </row>
    <row r="65" spans="2:10" x14ac:dyDescent="0.25">
      <c r="B65" s="166" t="s">
        <v>144</v>
      </c>
      <c r="C65" s="167">
        <f t="shared" ref="C65:H65" si="8">C57-SUM(C58:C64)</f>
        <v>1631</v>
      </c>
      <c r="D65" s="167">
        <f t="shared" si="8"/>
        <v>253</v>
      </c>
      <c r="E65" s="167">
        <f t="shared" si="8"/>
        <v>731</v>
      </c>
      <c r="F65" s="167">
        <f t="shared" si="8"/>
        <v>1398</v>
      </c>
      <c r="G65" s="167">
        <f t="shared" si="8"/>
        <v>1453</v>
      </c>
      <c r="H65" s="167">
        <f t="shared" si="8"/>
        <v>1255</v>
      </c>
      <c r="I65" s="168">
        <f t="shared" si="7"/>
        <v>-0.1362697866483138</v>
      </c>
      <c r="J65" s="168">
        <f>H65/H53</f>
        <v>0.24125336409073433</v>
      </c>
    </row>
    <row r="66" spans="2:10" x14ac:dyDescent="0.25">
      <c r="B66" s="153" t="s">
        <v>46</v>
      </c>
      <c r="C66" s="172"/>
      <c r="D66" s="172"/>
      <c r="E66" s="172"/>
      <c r="F66" s="172"/>
      <c r="G66" s="172"/>
      <c r="H66" s="172"/>
      <c r="I66" s="173"/>
      <c r="J66" s="173"/>
    </row>
    <row r="67" spans="2:10" x14ac:dyDescent="0.25">
      <c r="B67" s="154" t="s">
        <v>67</v>
      </c>
      <c r="C67" s="174">
        <v>11826</v>
      </c>
      <c r="D67" s="174">
        <v>2138</v>
      </c>
      <c r="E67" s="174">
        <v>13086</v>
      </c>
      <c r="F67" s="174">
        <v>21478</v>
      </c>
      <c r="G67" s="174">
        <v>18765</v>
      </c>
      <c r="H67" s="174">
        <v>17806</v>
      </c>
      <c r="I67" s="175">
        <f t="shared" ref="I67:I79" si="9">IFERROR(H67/G67-1,"-")</f>
        <v>-5.1105782041033887E-2</v>
      </c>
      <c r="J67" s="175">
        <f>H67/H67</f>
        <v>1</v>
      </c>
    </row>
    <row r="68" spans="2:10" x14ac:dyDescent="0.25">
      <c r="B68" s="157" t="s">
        <v>96</v>
      </c>
      <c r="C68" s="158">
        <v>1515</v>
      </c>
      <c r="D68" s="158">
        <v>832</v>
      </c>
      <c r="E68" s="158">
        <v>2492</v>
      </c>
      <c r="F68" s="158">
        <v>3532</v>
      </c>
      <c r="G68" s="158">
        <v>3539</v>
      </c>
      <c r="H68" s="158">
        <v>2770</v>
      </c>
      <c r="I68" s="159">
        <f t="shared" si="9"/>
        <v>-0.21729302062729583</v>
      </c>
      <c r="J68" s="159">
        <f>H68/H67</f>
        <v>0.15556553970571718</v>
      </c>
    </row>
    <row r="69" spans="2:10" x14ac:dyDescent="0.25">
      <c r="B69" s="161" t="s">
        <v>102</v>
      </c>
      <c r="C69" s="162">
        <v>537</v>
      </c>
      <c r="D69" s="162">
        <v>821</v>
      </c>
      <c r="E69" s="162">
        <v>1497</v>
      </c>
      <c r="F69" s="162">
        <v>2750</v>
      </c>
      <c r="G69" s="162">
        <v>2023</v>
      </c>
      <c r="H69" s="162">
        <v>453</v>
      </c>
      <c r="I69" s="163">
        <f t="shared" si="9"/>
        <v>-0.77607513593672761</v>
      </c>
      <c r="J69" s="163">
        <f>H69/H67</f>
        <v>2.5440862630573963E-2</v>
      </c>
    </row>
    <row r="70" spans="2:10" x14ac:dyDescent="0.25">
      <c r="B70" s="161" t="s">
        <v>99</v>
      </c>
      <c r="C70" s="162">
        <v>978</v>
      </c>
      <c r="D70" s="162">
        <v>11</v>
      </c>
      <c r="E70" s="162">
        <v>995</v>
      </c>
      <c r="F70" s="162">
        <v>782</v>
      </c>
      <c r="G70" s="162">
        <v>1516</v>
      </c>
      <c r="H70" s="162">
        <v>2317</v>
      </c>
      <c r="I70" s="163">
        <f t="shared" si="9"/>
        <v>0.52836411609498679</v>
      </c>
      <c r="J70" s="163">
        <f>H70/H67</f>
        <v>0.13012467707514322</v>
      </c>
    </row>
    <row r="71" spans="2:10" x14ac:dyDescent="0.25">
      <c r="B71" s="157" t="s">
        <v>106</v>
      </c>
      <c r="C71" s="158">
        <v>10311</v>
      </c>
      <c r="D71" s="158">
        <v>1306</v>
      </c>
      <c r="E71" s="158">
        <v>10594</v>
      </c>
      <c r="F71" s="158">
        <v>17946</v>
      </c>
      <c r="G71" s="158">
        <v>15226</v>
      </c>
      <c r="H71" s="158">
        <v>15036</v>
      </c>
      <c r="I71" s="159">
        <f t="shared" si="9"/>
        <v>-1.2478654932352562E-2</v>
      </c>
      <c r="J71" s="159">
        <f>H71/H67</f>
        <v>0.84443446029428282</v>
      </c>
    </row>
    <row r="72" spans="2:10" x14ac:dyDescent="0.25">
      <c r="B72" s="161" t="s">
        <v>109</v>
      </c>
      <c r="C72" s="162">
        <v>4221</v>
      </c>
      <c r="D72" s="162">
        <v>9</v>
      </c>
      <c r="E72" s="162">
        <v>2386</v>
      </c>
      <c r="F72" s="162">
        <v>5807</v>
      </c>
      <c r="G72" s="162">
        <v>7509</v>
      </c>
      <c r="H72" s="162">
        <v>6216</v>
      </c>
      <c r="I72" s="163">
        <f t="shared" si="9"/>
        <v>-0.17219336795844986</v>
      </c>
      <c r="J72" s="163">
        <f>H72/H67</f>
        <v>0.34909581040098842</v>
      </c>
    </row>
    <row r="73" spans="2:10" x14ac:dyDescent="0.25">
      <c r="B73" s="161" t="s">
        <v>112</v>
      </c>
      <c r="C73" s="162">
        <v>1290</v>
      </c>
      <c r="D73" s="162">
        <v>273</v>
      </c>
      <c r="E73" s="162">
        <v>516</v>
      </c>
      <c r="F73" s="162">
        <v>1006</v>
      </c>
      <c r="G73" s="162">
        <v>1434</v>
      </c>
      <c r="H73" s="162">
        <v>1271</v>
      </c>
      <c r="I73" s="163">
        <f t="shared" si="9"/>
        <v>-0.11366806136680618</v>
      </c>
      <c r="J73" s="163">
        <f>H73/H67</f>
        <v>7.1380433561720774E-2</v>
      </c>
    </row>
    <row r="74" spans="2:10" x14ac:dyDescent="0.25">
      <c r="B74" s="161" t="s">
        <v>115</v>
      </c>
      <c r="C74" s="162">
        <v>873</v>
      </c>
      <c r="D74" s="162">
        <v>70</v>
      </c>
      <c r="E74" s="162">
        <v>1434</v>
      </c>
      <c r="F74" s="162">
        <v>2624</v>
      </c>
      <c r="G74" s="162">
        <v>569</v>
      </c>
      <c r="H74" s="162">
        <v>823</v>
      </c>
      <c r="I74" s="163">
        <f t="shared" si="9"/>
        <v>0.44639718804920925</v>
      </c>
      <c r="J74" s="163">
        <f>H74/H67</f>
        <v>4.6220375154442321E-2</v>
      </c>
    </row>
    <row r="75" spans="2:10" x14ac:dyDescent="0.25">
      <c r="B75" s="161" t="s">
        <v>122</v>
      </c>
      <c r="C75" s="162">
        <v>240</v>
      </c>
      <c r="D75" s="162">
        <v>0</v>
      </c>
      <c r="E75" s="162">
        <v>1282</v>
      </c>
      <c r="F75" s="162">
        <v>469</v>
      </c>
      <c r="G75" s="162">
        <v>696</v>
      </c>
      <c r="H75" s="162">
        <v>671</v>
      </c>
      <c r="I75" s="163">
        <f t="shared" si="9"/>
        <v>-3.5919540229885083E-2</v>
      </c>
      <c r="J75" s="163">
        <f>H75/H67</f>
        <v>3.7683926766258563E-2</v>
      </c>
    </row>
    <row r="76" spans="2:10" x14ac:dyDescent="0.25">
      <c r="B76" s="161" t="s">
        <v>118</v>
      </c>
      <c r="C76" s="162">
        <v>337</v>
      </c>
      <c r="D76" s="162">
        <v>519</v>
      </c>
      <c r="E76" s="162">
        <v>221</v>
      </c>
      <c r="F76" s="162">
        <v>322</v>
      </c>
      <c r="G76" s="162">
        <v>191</v>
      </c>
      <c r="H76" s="162">
        <v>346</v>
      </c>
      <c r="I76" s="163">
        <f t="shared" si="9"/>
        <v>0.81151832460732987</v>
      </c>
      <c r="J76" s="163">
        <f>H76/H67</f>
        <v>1.9431652252049871E-2</v>
      </c>
    </row>
    <row r="77" spans="2:10" x14ac:dyDescent="0.25">
      <c r="B77" s="161" t="s">
        <v>127</v>
      </c>
      <c r="C77" s="162">
        <v>296</v>
      </c>
      <c r="D77" s="162">
        <v>0</v>
      </c>
      <c r="E77" s="162">
        <v>736</v>
      </c>
      <c r="F77" s="162">
        <v>1226</v>
      </c>
      <c r="G77" s="162">
        <v>293</v>
      </c>
      <c r="H77" s="162">
        <v>460</v>
      </c>
      <c r="I77" s="163">
        <f t="shared" si="9"/>
        <v>0.56996587030716728</v>
      </c>
      <c r="J77" s="163">
        <f>H77/H67</f>
        <v>2.5833988543187688E-2</v>
      </c>
    </row>
    <row r="78" spans="2:10" x14ac:dyDescent="0.25">
      <c r="B78" s="161" t="s">
        <v>130</v>
      </c>
      <c r="C78" s="162">
        <v>346</v>
      </c>
      <c r="D78" s="162">
        <v>0</v>
      </c>
      <c r="E78" s="162">
        <v>209</v>
      </c>
      <c r="F78" s="162">
        <v>356</v>
      </c>
      <c r="G78" s="162">
        <v>572</v>
      </c>
      <c r="H78" s="162">
        <v>773</v>
      </c>
      <c r="I78" s="163">
        <f t="shared" si="9"/>
        <v>0.35139860139860146</v>
      </c>
      <c r="J78" s="163">
        <f>H78/H67</f>
        <v>4.3412332921487141E-2</v>
      </c>
    </row>
    <row r="79" spans="2:10" x14ac:dyDescent="0.25">
      <c r="B79" s="166" t="s">
        <v>144</v>
      </c>
      <c r="C79" s="167">
        <f t="shared" ref="C79:H79" si="10">C71-SUM(C72:C78)</f>
        <v>2708</v>
      </c>
      <c r="D79" s="167">
        <f t="shared" si="10"/>
        <v>435</v>
      </c>
      <c r="E79" s="167">
        <f t="shared" si="10"/>
        <v>3810</v>
      </c>
      <c r="F79" s="167">
        <f t="shared" si="10"/>
        <v>6136</v>
      </c>
      <c r="G79" s="167">
        <f t="shared" si="10"/>
        <v>3962</v>
      </c>
      <c r="H79" s="167">
        <f t="shared" si="10"/>
        <v>4476</v>
      </c>
      <c r="I79" s="168">
        <f t="shared" si="9"/>
        <v>0.12973245835436642</v>
      </c>
      <c r="J79" s="168">
        <f>H79/H67</f>
        <v>0.25137594069414804</v>
      </c>
    </row>
    <row r="80" spans="2:10" x14ac:dyDescent="0.25">
      <c r="B80" s="153" t="s">
        <v>47</v>
      </c>
      <c r="C80" s="172"/>
      <c r="D80" s="172"/>
      <c r="E80" s="172"/>
      <c r="F80" s="172"/>
      <c r="G80" s="172"/>
      <c r="H80" s="172"/>
      <c r="I80" s="173"/>
      <c r="J80" s="173"/>
    </row>
    <row r="81" spans="2:10" x14ac:dyDescent="0.25">
      <c r="B81" s="154" t="s">
        <v>67</v>
      </c>
      <c r="C81" s="174">
        <v>72063</v>
      </c>
      <c r="D81" s="174">
        <v>5686</v>
      </c>
      <c r="E81" s="174">
        <v>46455</v>
      </c>
      <c r="F81" s="174">
        <v>73539</v>
      </c>
      <c r="G81" s="174">
        <v>78833</v>
      </c>
      <c r="H81" s="174">
        <v>80690</v>
      </c>
      <c r="I81" s="175">
        <f t="shared" ref="I81:I93" si="11">IFERROR(H81/G81-1,"-")</f>
        <v>2.3556124973044268E-2</v>
      </c>
      <c r="J81" s="175">
        <f>H81/H81</f>
        <v>1</v>
      </c>
    </row>
    <row r="82" spans="2:10" x14ac:dyDescent="0.25">
      <c r="B82" s="157" t="s">
        <v>96</v>
      </c>
      <c r="C82" s="158">
        <v>18422</v>
      </c>
      <c r="D82" s="158">
        <v>2380</v>
      </c>
      <c r="E82" s="158">
        <v>14579</v>
      </c>
      <c r="F82" s="158">
        <v>22585</v>
      </c>
      <c r="G82" s="158">
        <v>20080</v>
      </c>
      <c r="H82" s="158">
        <v>21637</v>
      </c>
      <c r="I82" s="159">
        <f t="shared" si="11"/>
        <v>7.7539840637450119E-2</v>
      </c>
      <c r="J82" s="159">
        <f>H82/H81</f>
        <v>0.26814970876192834</v>
      </c>
    </row>
    <row r="83" spans="2:10" x14ac:dyDescent="0.25">
      <c r="B83" s="161" t="s">
        <v>102</v>
      </c>
      <c r="C83" s="162">
        <v>2829</v>
      </c>
      <c r="D83" s="162">
        <v>1193</v>
      </c>
      <c r="E83" s="162">
        <v>3448</v>
      </c>
      <c r="F83" s="162">
        <v>4038</v>
      </c>
      <c r="G83" s="162">
        <v>3609</v>
      </c>
      <c r="H83" s="162">
        <v>4218</v>
      </c>
      <c r="I83" s="163">
        <f t="shared" si="11"/>
        <v>0.16874480465502906</v>
      </c>
      <c r="J83" s="163">
        <f>H83/H81</f>
        <v>5.2274135580617179E-2</v>
      </c>
    </row>
    <row r="84" spans="2:10" x14ac:dyDescent="0.25">
      <c r="B84" s="161" t="s">
        <v>99</v>
      </c>
      <c r="C84" s="162">
        <v>15593</v>
      </c>
      <c r="D84" s="162">
        <v>1187</v>
      </c>
      <c r="E84" s="162">
        <v>11131</v>
      </c>
      <c r="F84" s="162">
        <v>18547</v>
      </c>
      <c r="G84" s="162">
        <v>16471</v>
      </c>
      <c r="H84" s="162">
        <v>17419</v>
      </c>
      <c r="I84" s="163">
        <f t="shared" si="11"/>
        <v>5.7555703964543792E-2</v>
      </c>
      <c r="J84" s="163">
        <f>H84/H81</f>
        <v>0.2158755731813112</v>
      </c>
    </row>
    <row r="85" spans="2:10" x14ac:dyDescent="0.25">
      <c r="B85" s="157" t="s">
        <v>106</v>
      </c>
      <c r="C85" s="158">
        <v>53641</v>
      </c>
      <c r="D85" s="158">
        <v>3306</v>
      </c>
      <c r="E85" s="158">
        <v>31876</v>
      </c>
      <c r="F85" s="158">
        <v>50954</v>
      </c>
      <c r="G85" s="158">
        <v>58753</v>
      </c>
      <c r="H85" s="158">
        <v>59053</v>
      </c>
      <c r="I85" s="159">
        <f t="shared" si="11"/>
        <v>5.1061222405663909E-3</v>
      </c>
      <c r="J85" s="159">
        <f>H85/H81</f>
        <v>0.73185029123807166</v>
      </c>
    </row>
    <row r="86" spans="2:10" x14ac:dyDescent="0.25">
      <c r="B86" s="161" t="s">
        <v>109</v>
      </c>
      <c r="C86" s="162">
        <v>7590</v>
      </c>
      <c r="D86" s="162">
        <v>357</v>
      </c>
      <c r="E86" s="162">
        <v>3579</v>
      </c>
      <c r="F86" s="162">
        <v>8849</v>
      </c>
      <c r="G86" s="162">
        <v>10897</v>
      </c>
      <c r="H86" s="162">
        <v>10975</v>
      </c>
      <c r="I86" s="163">
        <f t="shared" si="11"/>
        <v>7.157933376158665E-3</v>
      </c>
      <c r="J86" s="163">
        <f>H86/H81</f>
        <v>0.13601437600694014</v>
      </c>
    </row>
    <row r="87" spans="2:10" x14ac:dyDescent="0.25">
      <c r="B87" s="161" t="s">
        <v>112</v>
      </c>
      <c r="C87" s="162">
        <v>22711</v>
      </c>
      <c r="D87" s="162">
        <v>913</v>
      </c>
      <c r="E87" s="162">
        <v>10854</v>
      </c>
      <c r="F87" s="162">
        <v>17148</v>
      </c>
      <c r="G87" s="162">
        <v>18648</v>
      </c>
      <c r="H87" s="162">
        <v>18509</v>
      </c>
      <c r="I87" s="163">
        <f t="shared" si="11"/>
        <v>-7.4538824538824544E-3</v>
      </c>
      <c r="J87" s="163">
        <f>H87/H81</f>
        <v>0.22938406246127152</v>
      </c>
    </row>
    <row r="88" spans="2:10" x14ac:dyDescent="0.25">
      <c r="B88" s="161" t="s">
        <v>115</v>
      </c>
      <c r="C88" s="162">
        <v>2007</v>
      </c>
      <c r="D88" s="162">
        <v>656</v>
      </c>
      <c r="E88" s="162">
        <v>2131</v>
      </c>
      <c r="F88" s="162">
        <v>3539</v>
      </c>
      <c r="G88" s="162">
        <v>4470</v>
      </c>
      <c r="H88" s="162">
        <v>4566</v>
      </c>
      <c r="I88" s="163">
        <f t="shared" si="11"/>
        <v>2.1476510067114152E-2</v>
      </c>
      <c r="J88" s="163">
        <f>H88/H81</f>
        <v>5.6586937662659563E-2</v>
      </c>
    </row>
    <row r="89" spans="2:10" x14ac:dyDescent="0.25">
      <c r="B89" s="161" t="s">
        <v>122</v>
      </c>
      <c r="C89" s="162">
        <v>830</v>
      </c>
      <c r="D89" s="162">
        <v>32</v>
      </c>
      <c r="E89" s="162">
        <v>1258</v>
      </c>
      <c r="F89" s="162">
        <v>1055</v>
      </c>
      <c r="G89" s="162">
        <v>1503</v>
      </c>
      <c r="H89" s="162">
        <v>1759</v>
      </c>
      <c r="I89" s="163">
        <f t="shared" si="11"/>
        <v>0.17032601463739194</v>
      </c>
      <c r="J89" s="163">
        <f>H89/H81</f>
        <v>2.1799479489403892E-2</v>
      </c>
    </row>
    <row r="90" spans="2:10" x14ac:dyDescent="0.25">
      <c r="B90" s="161" t="s">
        <v>118</v>
      </c>
      <c r="C90" s="162">
        <v>698</v>
      </c>
      <c r="D90" s="162">
        <v>86</v>
      </c>
      <c r="E90" s="162">
        <v>707</v>
      </c>
      <c r="F90" s="162">
        <v>670</v>
      </c>
      <c r="G90" s="162">
        <v>736</v>
      </c>
      <c r="H90" s="162">
        <v>976</v>
      </c>
      <c r="I90" s="163">
        <f t="shared" si="11"/>
        <v>0.32608695652173902</v>
      </c>
      <c r="J90" s="163">
        <f>H90/H81</f>
        <v>1.2095674804808526E-2</v>
      </c>
    </row>
    <row r="91" spans="2:10" x14ac:dyDescent="0.25">
      <c r="B91" s="161" t="s">
        <v>127</v>
      </c>
      <c r="C91" s="162">
        <v>1819</v>
      </c>
      <c r="D91" s="162">
        <v>17</v>
      </c>
      <c r="E91" s="162">
        <v>1097</v>
      </c>
      <c r="F91" s="162">
        <v>1801</v>
      </c>
      <c r="G91" s="162">
        <v>1606</v>
      </c>
      <c r="H91" s="162">
        <v>1482</v>
      </c>
      <c r="I91" s="163">
        <f t="shared" si="11"/>
        <v>-7.7210460772104583E-2</v>
      </c>
      <c r="J91" s="163">
        <f>H91/H81</f>
        <v>1.8366588176973602E-2</v>
      </c>
    </row>
    <row r="92" spans="2:10" x14ac:dyDescent="0.25">
      <c r="B92" s="161" t="s">
        <v>130</v>
      </c>
      <c r="C92" s="162">
        <v>2720</v>
      </c>
      <c r="D92" s="162">
        <v>83</v>
      </c>
      <c r="E92" s="162">
        <v>1228</v>
      </c>
      <c r="F92" s="162">
        <v>1999</v>
      </c>
      <c r="G92" s="162">
        <v>2210</v>
      </c>
      <c r="H92" s="162">
        <v>1874</v>
      </c>
      <c r="I92" s="163">
        <f t="shared" si="11"/>
        <v>-0.15203619909502264</v>
      </c>
      <c r="J92" s="163">
        <f>H92/H81</f>
        <v>2.3224687073986863E-2</v>
      </c>
    </row>
    <row r="93" spans="2:10" x14ac:dyDescent="0.25">
      <c r="B93" s="166" t="s">
        <v>144</v>
      </c>
      <c r="C93" s="167">
        <f t="shared" ref="C93:H93" si="12">C85-SUM(C86:C92)</f>
        <v>15266</v>
      </c>
      <c r="D93" s="167">
        <f t="shared" si="12"/>
        <v>1162</v>
      </c>
      <c r="E93" s="167">
        <f t="shared" si="12"/>
        <v>11022</v>
      </c>
      <c r="F93" s="167">
        <f t="shared" si="12"/>
        <v>15893</v>
      </c>
      <c r="G93" s="167">
        <f t="shared" si="12"/>
        <v>18683</v>
      </c>
      <c r="H93" s="167">
        <f t="shared" si="12"/>
        <v>18912</v>
      </c>
      <c r="I93" s="168">
        <f t="shared" si="11"/>
        <v>1.2257132152224015E-2</v>
      </c>
      <c r="J93" s="168">
        <f>H93/H81</f>
        <v>0.23437848556202751</v>
      </c>
    </row>
    <row r="94" spans="2:10" x14ac:dyDescent="0.25">
      <c r="B94" s="153" t="s">
        <v>48</v>
      </c>
      <c r="C94" s="172"/>
      <c r="D94" s="172"/>
      <c r="E94" s="172"/>
      <c r="F94" s="172"/>
      <c r="G94" s="172"/>
      <c r="H94" s="172"/>
      <c r="I94" s="173"/>
      <c r="J94" s="173"/>
    </row>
    <row r="95" spans="2:10" x14ac:dyDescent="0.25">
      <c r="B95" s="154" t="s">
        <v>67</v>
      </c>
      <c r="C95" s="174">
        <v>5059</v>
      </c>
      <c r="D95" s="174">
        <v>1199</v>
      </c>
      <c r="E95" s="174">
        <v>3897</v>
      </c>
      <c r="F95" s="174">
        <v>5725</v>
      </c>
      <c r="G95" s="174">
        <v>5545</v>
      </c>
      <c r="H95" s="174">
        <v>5676</v>
      </c>
      <c r="I95" s="175">
        <f t="shared" ref="I95:I107" si="13">IFERROR(H95/G95-1,"-")</f>
        <v>2.362488728584311E-2</v>
      </c>
      <c r="J95" s="175">
        <f>H95/H95</f>
        <v>1</v>
      </c>
    </row>
    <row r="96" spans="2:10" x14ac:dyDescent="0.25">
      <c r="B96" s="157" t="s">
        <v>96</v>
      </c>
      <c r="C96" s="158">
        <v>2788</v>
      </c>
      <c r="D96" s="158">
        <v>586</v>
      </c>
      <c r="E96" s="158">
        <v>1891</v>
      </c>
      <c r="F96" s="158">
        <v>3142</v>
      </c>
      <c r="G96" s="158">
        <v>2238</v>
      </c>
      <c r="H96" s="158">
        <v>2761</v>
      </c>
      <c r="I96" s="159">
        <f t="shared" si="13"/>
        <v>0.23369079535299364</v>
      </c>
      <c r="J96" s="159">
        <f>H96/H95</f>
        <v>0.48643410852713176</v>
      </c>
    </row>
    <row r="97" spans="2:10" x14ac:dyDescent="0.25">
      <c r="B97" s="161" t="s">
        <v>102</v>
      </c>
      <c r="C97" s="162">
        <v>1416</v>
      </c>
      <c r="D97" s="162">
        <v>279</v>
      </c>
      <c r="E97" s="162">
        <v>758</v>
      </c>
      <c r="F97" s="162">
        <v>1501</v>
      </c>
      <c r="G97" s="162">
        <v>734</v>
      </c>
      <c r="H97" s="162">
        <v>950</v>
      </c>
      <c r="I97" s="163">
        <f t="shared" si="13"/>
        <v>0.29427792915531326</v>
      </c>
      <c r="J97" s="163">
        <f>H97/H95</f>
        <v>0.16737138830162085</v>
      </c>
    </row>
    <row r="98" spans="2:10" x14ac:dyDescent="0.25">
      <c r="B98" s="161" t="s">
        <v>99</v>
      </c>
      <c r="C98" s="162">
        <v>1372</v>
      </c>
      <c r="D98" s="162">
        <v>307</v>
      </c>
      <c r="E98" s="162">
        <v>1133</v>
      </c>
      <c r="F98" s="162">
        <v>1641</v>
      </c>
      <c r="G98" s="162">
        <v>1504</v>
      </c>
      <c r="H98" s="162">
        <v>1811</v>
      </c>
      <c r="I98" s="163">
        <f t="shared" si="13"/>
        <v>0.2041223404255319</v>
      </c>
      <c r="J98" s="163">
        <f>H98/H95</f>
        <v>0.31906272022551091</v>
      </c>
    </row>
    <row r="99" spans="2:10" x14ac:dyDescent="0.25">
      <c r="B99" s="157" t="s">
        <v>106</v>
      </c>
      <c r="C99" s="158">
        <v>2271</v>
      </c>
      <c r="D99" s="158">
        <v>613</v>
      </c>
      <c r="E99" s="158">
        <v>2006</v>
      </c>
      <c r="F99" s="158">
        <v>2583</v>
      </c>
      <c r="G99" s="158">
        <v>3307</v>
      </c>
      <c r="H99" s="158">
        <v>2915</v>
      </c>
      <c r="I99" s="159">
        <f t="shared" si="13"/>
        <v>-0.11853643785908674</v>
      </c>
      <c r="J99" s="159">
        <f>H99/H95</f>
        <v>0.51356589147286824</v>
      </c>
    </row>
    <row r="100" spans="2:10" x14ac:dyDescent="0.25">
      <c r="B100" s="161" t="s">
        <v>109</v>
      </c>
      <c r="C100" s="162">
        <v>359</v>
      </c>
      <c r="D100" s="162">
        <v>24</v>
      </c>
      <c r="E100" s="162">
        <v>326</v>
      </c>
      <c r="F100" s="162">
        <v>437</v>
      </c>
      <c r="G100" s="162">
        <v>466</v>
      </c>
      <c r="H100" s="162">
        <v>416</v>
      </c>
      <c r="I100" s="163">
        <f t="shared" si="13"/>
        <v>-0.10729613733905574</v>
      </c>
      <c r="J100" s="163">
        <f>H100/H95</f>
        <v>7.3291050035236088E-2</v>
      </c>
    </row>
    <row r="101" spans="2:10" x14ac:dyDescent="0.25">
      <c r="B101" s="161" t="s">
        <v>112</v>
      </c>
      <c r="C101" s="162">
        <v>524</v>
      </c>
      <c r="D101" s="162">
        <v>97</v>
      </c>
      <c r="E101" s="162">
        <v>410</v>
      </c>
      <c r="F101" s="162">
        <v>541</v>
      </c>
      <c r="G101" s="162">
        <v>738</v>
      </c>
      <c r="H101" s="162">
        <v>635</v>
      </c>
      <c r="I101" s="163">
        <f t="shared" si="13"/>
        <v>-0.13956639566395668</v>
      </c>
      <c r="J101" s="163">
        <f>H101/H95</f>
        <v>0.11187455954897815</v>
      </c>
    </row>
    <row r="102" spans="2:10" x14ac:dyDescent="0.25">
      <c r="B102" s="161" t="s">
        <v>115</v>
      </c>
      <c r="C102" s="162">
        <v>388</v>
      </c>
      <c r="D102" s="162">
        <v>241</v>
      </c>
      <c r="E102" s="162">
        <v>349</v>
      </c>
      <c r="F102" s="162">
        <v>499</v>
      </c>
      <c r="G102" s="162">
        <v>424</v>
      </c>
      <c r="H102" s="162">
        <v>431</v>
      </c>
      <c r="I102" s="163">
        <f t="shared" si="13"/>
        <v>1.6509433962264231E-2</v>
      </c>
      <c r="J102" s="163">
        <f>H102/H95</f>
        <v>7.5933756166314301E-2</v>
      </c>
    </row>
    <row r="103" spans="2:10" x14ac:dyDescent="0.25">
      <c r="B103" s="161" t="s">
        <v>122</v>
      </c>
      <c r="C103" s="162">
        <v>88</v>
      </c>
      <c r="D103" s="162">
        <v>5</v>
      </c>
      <c r="E103" s="162">
        <v>136</v>
      </c>
      <c r="F103" s="162">
        <v>151</v>
      </c>
      <c r="G103" s="162">
        <v>169</v>
      </c>
      <c r="H103" s="162">
        <v>190</v>
      </c>
      <c r="I103" s="163">
        <f t="shared" si="13"/>
        <v>0.12426035502958577</v>
      </c>
      <c r="J103" s="163">
        <f>H103/H95</f>
        <v>3.3474277660324174E-2</v>
      </c>
    </row>
    <row r="104" spans="2:10" x14ac:dyDescent="0.25">
      <c r="B104" s="161" t="s">
        <v>118</v>
      </c>
      <c r="C104" s="162">
        <v>81</v>
      </c>
      <c r="D104" s="162">
        <v>24</v>
      </c>
      <c r="E104" s="162">
        <v>104</v>
      </c>
      <c r="F104" s="162">
        <v>90</v>
      </c>
      <c r="G104" s="162">
        <v>176</v>
      </c>
      <c r="H104" s="162">
        <v>145</v>
      </c>
      <c r="I104" s="163">
        <f t="shared" si="13"/>
        <v>-0.17613636363636365</v>
      </c>
      <c r="J104" s="163">
        <f>H104/H95</f>
        <v>2.5546159267089499E-2</v>
      </c>
    </row>
    <row r="105" spans="2:10" x14ac:dyDescent="0.25">
      <c r="B105" s="161" t="s">
        <v>127</v>
      </c>
      <c r="C105" s="162">
        <v>48</v>
      </c>
      <c r="D105" s="162">
        <v>4</v>
      </c>
      <c r="E105" s="162">
        <v>50</v>
      </c>
      <c r="F105" s="162">
        <v>39</v>
      </c>
      <c r="G105" s="162">
        <v>66</v>
      </c>
      <c r="H105" s="162">
        <v>22</v>
      </c>
      <c r="I105" s="163">
        <f t="shared" si="13"/>
        <v>-0.66666666666666674</v>
      </c>
      <c r="J105" s="163">
        <f>H105/H95</f>
        <v>3.875968992248062E-3</v>
      </c>
    </row>
    <row r="106" spans="2:10" x14ac:dyDescent="0.25">
      <c r="B106" s="161" t="s">
        <v>130</v>
      </c>
      <c r="C106" s="162">
        <v>18</v>
      </c>
      <c r="D106" s="162">
        <v>7</v>
      </c>
      <c r="E106" s="162">
        <v>37</v>
      </c>
      <c r="F106" s="162">
        <v>64</v>
      </c>
      <c r="G106" s="162">
        <v>161</v>
      </c>
      <c r="H106" s="162">
        <v>83</v>
      </c>
      <c r="I106" s="163">
        <f t="shared" si="13"/>
        <v>-0.48447204968944102</v>
      </c>
      <c r="J106" s="163">
        <f>H106/H95</f>
        <v>1.4622973925299506E-2</v>
      </c>
    </row>
    <row r="107" spans="2:10" x14ac:dyDescent="0.25">
      <c r="B107" s="166" t="s">
        <v>144</v>
      </c>
      <c r="C107" s="167">
        <f t="shared" ref="C107:H107" si="14">C99-SUM(C100:C106)</f>
        <v>765</v>
      </c>
      <c r="D107" s="167">
        <f t="shared" si="14"/>
        <v>211</v>
      </c>
      <c r="E107" s="167">
        <f t="shared" si="14"/>
        <v>594</v>
      </c>
      <c r="F107" s="167">
        <f t="shared" si="14"/>
        <v>762</v>
      </c>
      <c r="G107" s="167">
        <f t="shared" si="14"/>
        <v>1107</v>
      </c>
      <c r="H107" s="167">
        <f t="shared" si="14"/>
        <v>993</v>
      </c>
      <c r="I107" s="168">
        <f t="shared" si="13"/>
        <v>-0.10298102981029811</v>
      </c>
      <c r="J107" s="168">
        <f>H107/H95</f>
        <v>0.17494714587737845</v>
      </c>
    </row>
    <row r="108" spans="2:10" x14ac:dyDescent="0.25">
      <c r="B108" s="153" t="s">
        <v>49</v>
      </c>
      <c r="C108" s="172"/>
      <c r="D108" s="172"/>
      <c r="E108" s="172"/>
      <c r="F108" s="172"/>
      <c r="G108" s="172"/>
      <c r="H108" s="172"/>
      <c r="I108" s="173"/>
      <c r="J108" s="173"/>
    </row>
    <row r="109" spans="2:10" x14ac:dyDescent="0.25">
      <c r="B109" s="154" t="s">
        <v>67</v>
      </c>
      <c r="C109" s="174">
        <v>15010</v>
      </c>
      <c r="D109" s="174">
        <v>3571</v>
      </c>
      <c r="E109" s="174">
        <v>15013</v>
      </c>
      <c r="F109" s="174">
        <v>18881</v>
      </c>
      <c r="G109" s="174">
        <v>21087</v>
      </c>
      <c r="H109" s="174">
        <v>23878</v>
      </c>
      <c r="I109" s="175">
        <f t="shared" ref="I109:I121" si="15">IFERROR(H109/G109-1,"-")</f>
        <v>0.13235642813107606</v>
      </c>
      <c r="J109" s="175">
        <f>H109/H109</f>
        <v>1</v>
      </c>
    </row>
    <row r="110" spans="2:10" x14ac:dyDescent="0.25">
      <c r="B110" s="157" t="s">
        <v>96</v>
      </c>
      <c r="C110" s="158">
        <v>1452</v>
      </c>
      <c r="D110" s="158">
        <v>995</v>
      </c>
      <c r="E110" s="158">
        <v>2517</v>
      </c>
      <c r="F110" s="158">
        <v>3251</v>
      </c>
      <c r="G110" s="158">
        <v>2867</v>
      </c>
      <c r="H110" s="158">
        <v>3099</v>
      </c>
      <c r="I110" s="159">
        <f t="shared" si="15"/>
        <v>8.0920823160097743E-2</v>
      </c>
      <c r="J110" s="159">
        <f>H110/H109</f>
        <v>0.12978473909037608</v>
      </c>
    </row>
    <row r="111" spans="2:10" x14ac:dyDescent="0.25">
      <c r="B111" s="161" t="s">
        <v>102</v>
      </c>
      <c r="C111" s="162">
        <v>485</v>
      </c>
      <c r="D111" s="162">
        <v>847</v>
      </c>
      <c r="E111" s="162">
        <v>1151</v>
      </c>
      <c r="F111" s="162">
        <v>633</v>
      </c>
      <c r="G111" s="162">
        <v>612</v>
      </c>
      <c r="H111" s="162">
        <v>734</v>
      </c>
      <c r="I111" s="163">
        <f t="shared" si="15"/>
        <v>0.19934640522875813</v>
      </c>
      <c r="J111" s="163">
        <f>H111/H109</f>
        <v>3.0739592930731217E-2</v>
      </c>
    </row>
    <row r="112" spans="2:10" x14ac:dyDescent="0.25">
      <c r="B112" s="161" t="s">
        <v>99</v>
      </c>
      <c r="C112" s="162">
        <v>967</v>
      </c>
      <c r="D112" s="162">
        <v>148</v>
      </c>
      <c r="E112" s="162">
        <v>1366</v>
      </c>
      <c r="F112" s="162">
        <v>2618</v>
      </c>
      <c r="G112" s="162">
        <v>2255</v>
      </c>
      <c r="H112" s="162">
        <v>2365</v>
      </c>
      <c r="I112" s="163">
        <f t="shared" si="15"/>
        <v>4.8780487804878092E-2</v>
      </c>
      <c r="J112" s="163">
        <f>H112/H109</f>
        <v>9.9045146159644867E-2</v>
      </c>
    </row>
    <row r="113" spans="2:10" x14ac:dyDescent="0.25">
      <c r="B113" s="157" t="s">
        <v>106</v>
      </c>
      <c r="C113" s="158">
        <v>13558</v>
      </c>
      <c r="D113" s="158">
        <v>2576</v>
      </c>
      <c r="E113" s="158">
        <v>12496</v>
      </c>
      <c r="F113" s="158">
        <v>15630</v>
      </c>
      <c r="G113" s="158">
        <v>18220</v>
      </c>
      <c r="H113" s="158">
        <v>20779</v>
      </c>
      <c r="I113" s="159">
        <f t="shared" si="15"/>
        <v>0.14045005488474205</v>
      </c>
      <c r="J113" s="159">
        <f>H113/H109</f>
        <v>0.87021526090962387</v>
      </c>
    </row>
    <row r="114" spans="2:10" x14ac:dyDescent="0.25">
      <c r="B114" s="161" t="s">
        <v>109</v>
      </c>
      <c r="C114" s="162">
        <v>6222</v>
      </c>
      <c r="D114" s="162">
        <v>1427</v>
      </c>
      <c r="E114" s="162">
        <v>6076</v>
      </c>
      <c r="F114" s="162">
        <v>8931</v>
      </c>
      <c r="G114" s="162">
        <v>10241</v>
      </c>
      <c r="H114" s="162">
        <v>11255</v>
      </c>
      <c r="I114" s="163">
        <f t="shared" si="15"/>
        <v>9.901376818670049E-2</v>
      </c>
      <c r="J114" s="163">
        <f>H114/H109</f>
        <v>0.47135438478934583</v>
      </c>
    </row>
    <row r="115" spans="2:10" x14ac:dyDescent="0.25">
      <c r="B115" s="161" t="s">
        <v>112</v>
      </c>
      <c r="C115" s="162">
        <v>1663</v>
      </c>
      <c r="D115" s="162">
        <v>523</v>
      </c>
      <c r="E115" s="162">
        <v>815</v>
      </c>
      <c r="F115" s="162">
        <v>940</v>
      </c>
      <c r="G115" s="162">
        <v>1095</v>
      </c>
      <c r="H115" s="162">
        <v>1094</v>
      </c>
      <c r="I115" s="163">
        <f t="shared" si="15"/>
        <v>-9.1324200913245335E-4</v>
      </c>
      <c r="J115" s="163">
        <f>H115/H109</f>
        <v>4.5816232515286034E-2</v>
      </c>
    </row>
    <row r="116" spans="2:10" x14ac:dyDescent="0.25">
      <c r="B116" s="161" t="s">
        <v>115</v>
      </c>
      <c r="C116" s="162">
        <v>1509</v>
      </c>
      <c r="D116" s="162">
        <v>329</v>
      </c>
      <c r="E116" s="162">
        <v>683</v>
      </c>
      <c r="F116" s="162">
        <v>905</v>
      </c>
      <c r="G116" s="162">
        <v>966</v>
      </c>
      <c r="H116" s="162">
        <v>1391</v>
      </c>
      <c r="I116" s="163">
        <f t="shared" si="15"/>
        <v>0.4399585921325051</v>
      </c>
      <c r="J116" s="163">
        <f>H116/H109</f>
        <v>5.8254460172543765E-2</v>
      </c>
    </row>
    <row r="117" spans="2:10" x14ac:dyDescent="0.25">
      <c r="B117" s="161" t="s">
        <v>122</v>
      </c>
      <c r="C117" s="162">
        <v>316</v>
      </c>
      <c r="D117" s="162">
        <v>0</v>
      </c>
      <c r="E117" s="162">
        <v>826</v>
      </c>
      <c r="F117" s="162">
        <v>603</v>
      </c>
      <c r="G117" s="162">
        <v>765</v>
      </c>
      <c r="H117" s="162">
        <v>753</v>
      </c>
      <c r="I117" s="163">
        <f t="shared" si="15"/>
        <v>-1.5686274509803977E-2</v>
      </c>
      <c r="J117" s="163">
        <f>H117/H109</f>
        <v>3.1535304464360502E-2</v>
      </c>
    </row>
    <row r="118" spans="2:10" x14ac:dyDescent="0.25">
      <c r="B118" s="161" t="s">
        <v>118</v>
      </c>
      <c r="C118" s="162">
        <v>415</v>
      </c>
      <c r="D118" s="162">
        <v>15</v>
      </c>
      <c r="E118" s="162">
        <v>632</v>
      </c>
      <c r="F118" s="162">
        <v>568</v>
      </c>
      <c r="G118" s="162">
        <v>589</v>
      </c>
      <c r="H118" s="162">
        <v>510</v>
      </c>
      <c r="I118" s="163">
        <f t="shared" si="15"/>
        <v>-0.13412563667232602</v>
      </c>
      <c r="J118" s="163">
        <f>H118/H109</f>
        <v>2.1358572744785996E-2</v>
      </c>
    </row>
    <row r="119" spans="2:10" x14ac:dyDescent="0.25">
      <c r="B119" s="161" t="s">
        <v>127</v>
      </c>
      <c r="C119" s="162">
        <v>132</v>
      </c>
      <c r="D119" s="162">
        <v>0</v>
      </c>
      <c r="E119" s="162">
        <v>142</v>
      </c>
      <c r="F119" s="162">
        <v>187</v>
      </c>
      <c r="G119" s="162">
        <v>241</v>
      </c>
      <c r="H119" s="162">
        <v>214</v>
      </c>
      <c r="I119" s="163">
        <f t="shared" si="15"/>
        <v>-0.11203319502074693</v>
      </c>
      <c r="J119" s="163">
        <f>H119/H109</f>
        <v>8.9622246419298092E-3</v>
      </c>
    </row>
    <row r="120" spans="2:10" x14ac:dyDescent="0.25">
      <c r="B120" s="161" t="s">
        <v>130</v>
      </c>
      <c r="C120" s="162">
        <v>418</v>
      </c>
      <c r="D120" s="162">
        <v>0</v>
      </c>
      <c r="E120" s="162">
        <v>262</v>
      </c>
      <c r="F120" s="162">
        <v>220</v>
      </c>
      <c r="G120" s="162">
        <v>320</v>
      </c>
      <c r="H120" s="162">
        <v>228</v>
      </c>
      <c r="I120" s="163">
        <f t="shared" si="15"/>
        <v>-0.28749999999999998</v>
      </c>
      <c r="J120" s="163">
        <f>H120/H109</f>
        <v>9.5485384035513855E-3</v>
      </c>
    </row>
    <row r="121" spans="2:10" x14ac:dyDescent="0.25">
      <c r="B121" s="166" t="s">
        <v>144</v>
      </c>
      <c r="C121" s="167">
        <f t="shared" ref="C121:H121" si="16">C113-SUM(C114:C120)</f>
        <v>2883</v>
      </c>
      <c r="D121" s="167">
        <f t="shared" si="16"/>
        <v>282</v>
      </c>
      <c r="E121" s="167">
        <f t="shared" si="16"/>
        <v>3060</v>
      </c>
      <c r="F121" s="167">
        <f t="shared" si="16"/>
        <v>3276</v>
      </c>
      <c r="G121" s="167">
        <f t="shared" si="16"/>
        <v>4003</v>
      </c>
      <c r="H121" s="167">
        <f t="shared" si="16"/>
        <v>5334</v>
      </c>
      <c r="I121" s="168">
        <f t="shared" si="15"/>
        <v>0.33250062453160134</v>
      </c>
      <c r="J121" s="168">
        <f>H121/H109</f>
        <v>0.22338554317782058</v>
      </c>
    </row>
    <row r="122" spans="2:10" x14ac:dyDescent="0.25">
      <c r="B122" s="153" t="s">
        <v>50</v>
      </c>
      <c r="C122" s="172"/>
      <c r="D122" s="172"/>
      <c r="E122" s="172"/>
      <c r="F122" s="172"/>
      <c r="G122" s="172"/>
      <c r="H122" s="172"/>
      <c r="I122" s="173"/>
      <c r="J122" s="173"/>
    </row>
    <row r="123" spans="2:10" x14ac:dyDescent="0.25">
      <c r="B123" s="154" t="s">
        <v>67</v>
      </c>
      <c r="C123" s="174">
        <v>22049</v>
      </c>
      <c r="D123" s="174">
        <v>4922</v>
      </c>
      <c r="E123" s="174">
        <v>15421</v>
      </c>
      <c r="F123" s="174">
        <v>25102</v>
      </c>
      <c r="G123" s="174">
        <v>25562</v>
      </c>
      <c r="H123" s="174">
        <v>26122</v>
      </c>
      <c r="I123" s="175">
        <f t="shared" ref="I123:I135" si="17">IFERROR(H123/G123-1,"-")</f>
        <v>2.1907518973476314E-2</v>
      </c>
      <c r="J123" s="175">
        <f>H123/H123</f>
        <v>1</v>
      </c>
    </row>
    <row r="124" spans="2:10" x14ac:dyDescent="0.25">
      <c r="B124" s="157" t="s">
        <v>96</v>
      </c>
      <c r="C124" s="158">
        <v>9528</v>
      </c>
      <c r="D124" s="158">
        <v>2644</v>
      </c>
      <c r="E124" s="158">
        <v>6968</v>
      </c>
      <c r="F124" s="158">
        <v>10899</v>
      </c>
      <c r="G124" s="158">
        <v>12408</v>
      </c>
      <c r="H124" s="158">
        <v>12364</v>
      </c>
      <c r="I124" s="159">
        <f t="shared" si="17"/>
        <v>-3.5460992907800915E-3</v>
      </c>
      <c r="J124" s="159">
        <f>H124/H123</f>
        <v>0.47331751014470563</v>
      </c>
    </row>
    <row r="125" spans="2:10" x14ac:dyDescent="0.25">
      <c r="B125" s="161" t="s">
        <v>102</v>
      </c>
      <c r="C125" s="162">
        <v>4489</v>
      </c>
      <c r="D125" s="162">
        <v>1197</v>
      </c>
      <c r="E125" s="162">
        <v>2810</v>
      </c>
      <c r="F125" s="162">
        <v>5196</v>
      </c>
      <c r="G125" s="162">
        <v>5576</v>
      </c>
      <c r="H125" s="162">
        <v>5053</v>
      </c>
      <c r="I125" s="163">
        <f t="shared" si="17"/>
        <v>-9.379483500717356E-2</v>
      </c>
      <c r="J125" s="163">
        <f>H125/H123</f>
        <v>0.19343848097389174</v>
      </c>
    </row>
    <row r="126" spans="2:10" x14ac:dyDescent="0.25">
      <c r="B126" s="161" t="s">
        <v>99</v>
      </c>
      <c r="C126" s="162">
        <v>5039</v>
      </c>
      <c r="D126" s="162">
        <v>1447</v>
      </c>
      <c r="E126" s="162">
        <v>4158</v>
      </c>
      <c r="F126" s="162">
        <v>5703</v>
      </c>
      <c r="G126" s="162">
        <v>6832</v>
      </c>
      <c r="H126" s="162">
        <v>7311</v>
      </c>
      <c r="I126" s="163">
        <f t="shared" si="17"/>
        <v>7.0111241217798659E-2</v>
      </c>
      <c r="J126" s="163">
        <f>H126/H123</f>
        <v>0.27987902917081386</v>
      </c>
    </row>
    <row r="127" spans="2:10" x14ac:dyDescent="0.25">
      <c r="B127" s="157" t="s">
        <v>106</v>
      </c>
      <c r="C127" s="158">
        <v>12521</v>
      </c>
      <c r="D127" s="158">
        <v>2278</v>
      </c>
      <c r="E127" s="158">
        <v>8453</v>
      </c>
      <c r="F127" s="158">
        <v>14203</v>
      </c>
      <c r="G127" s="158">
        <v>13154</v>
      </c>
      <c r="H127" s="158">
        <v>13758</v>
      </c>
      <c r="I127" s="159">
        <f t="shared" si="17"/>
        <v>4.5917591607115726E-2</v>
      </c>
      <c r="J127" s="159">
        <f>H127/H123</f>
        <v>0.52668248985529442</v>
      </c>
    </row>
    <row r="128" spans="2:10" x14ac:dyDescent="0.25">
      <c r="B128" s="161" t="s">
        <v>109</v>
      </c>
      <c r="C128" s="162">
        <v>1454</v>
      </c>
      <c r="D128" s="162">
        <v>62</v>
      </c>
      <c r="E128" s="162">
        <v>888</v>
      </c>
      <c r="F128" s="162">
        <v>1807</v>
      </c>
      <c r="G128" s="162">
        <v>1694</v>
      </c>
      <c r="H128" s="162">
        <v>1732</v>
      </c>
      <c r="I128" s="163">
        <f t="shared" si="17"/>
        <v>2.2432113341204207E-2</v>
      </c>
      <c r="J128" s="163">
        <f>H128/H123</f>
        <v>6.6304264604547886E-2</v>
      </c>
    </row>
    <row r="129" spans="2:10" x14ac:dyDescent="0.25">
      <c r="B129" s="161" t="s">
        <v>112</v>
      </c>
      <c r="C129" s="162">
        <v>1747</v>
      </c>
      <c r="D129" s="162">
        <v>253</v>
      </c>
      <c r="E129" s="162">
        <v>1147</v>
      </c>
      <c r="F129" s="162">
        <v>2380</v>
      </c>
      <c r="G129" s="162">
        <v>2202</v>
      </c>
      <c r="H129" s="162">
        <v>2567</v>
      </c>
      <c r="I129" s="163">
        <f t="shared" si="17"/>
        <v>0.16575840145322429</v>
      </c>
      <c r="J129" s="163">
        <f>H129/H123</f>
        <v>9.8269657759742751E-2</v>
      </c>
    </row>
    <row r="130" spans="2:10" x14ac:dyDescent="0.25">
      <c r="B130" s="161" t="s">
        <v>115</v>
      </c>
      <c r="C130" s="162">
        <v>720</v>
      </c>
      <c r="D130" s="162">
        <v>280</v>
      </c>
      <c r="E130" s="162">
        <v>739</v>
      </c>
      <c r="F130" s="162">
        <v>1130</v>
      </c>
      <c r="G130" s="162">
        <v>952</v>
      </c>
      <c r="H130" s="162">
        <v>934</v>
      </c>
      <c r="I130" s="163">
        <f t="shared" si="17"/>
        <v>-1.8907563025210128E-2</v>
      </c>
      <c r="J130" s="163">
        <f>H130/H123</f>
        <v>3.5755302044253888E-2</v>
      </c>
    </row>
    <row r="131" spans="2:10" x14ac:dyDescent="0.25">
      <c r="B131" s="161" t="s">
        <v>122</v>
      </c>
      <c r="C131" s="162">
        <v>274</v>
      </c>
      <c r="D131" s="162">
        <v>41</v>
      </c>
      <c r="E131" s="162">
        <v>301</v>
      </c>
      <c r="F131" s="162">
        <v>330</v>
      </c>
      <c r="G131" s="162">
        <v>309</v>
      </c>
      <c r="H131" s="162">
        <v>418</v>
      </c>
      <c r="I131" s="163">
        <f t="shared" si="17"/>
        <v>0.35275080906148859</v>
      </c>
      <c r="J131" s="163">
        <f>H131/H123</f>
        <v>1.6001837531582574E-2</v>
      </c>
    </row>
    <row r="132" spans="2:10" x14ac:dyDescent="0.25">
      <c r="B132" s="161" t="s">
        <v>118</v>
      </c>
      <c r="C132" s="162">
        <v>158</v>
      </c>
      <c r="D132" s="162">
        <v>48</v>
      </c>
      <c r="E132" s="162">
        <v>190</v>
      </c>
      <c r="F132" s="162">
        <v>257</v>
      </c>
      <c r="G132" s="162">
        <v>300</v>
      </c>
      <c r="H132" s="162">
        <v>355</v>
      </c>
      <c r="I132" s="163">
        <f t="shared" si="17"/>
        <v>0.18333333333333335</v>
      </c>
      <c r="J132" s="163">
        <f>H132/H123</f>
        <v>1.35900773294541E-2</v>
      </c>
    </row>
    <row r="133" spans="2:10" x14ac:dyDescent="0.25">
      <c r="B133" s="161" t="s">
        <v>127</v>
      </c>
      <c r="C133" s="162">
        <v>309</v>
      </c>
      <c r="D133" s="162">
        <v>2</v>
      </c>
      <c r="E133" s="162">
        <v>194</v>
      </c>
      <c r="F133" s="162">
        <v>205</v>
      </c>
      <c r="G133" s="162">
        <v>296</v>
      </c>
      <c r="H133" s="162">
        <v>223</v>
      </c>
      <c r="I133" s="163">
        <f t="shared" si="17"/>
        <v>-0.2466216216216216</v>
      </c>
      <c r="J133" s="163">
        <f>H133/H123</f>
        <v>8.5368654773753921E-3</v>
      </c>
    </row>
    <row r="134" spans="2:10" x14ac:dyDescent="0.25">
      <c r="B134" s="161" t="s">
        <v>130</v>
      </c>
      <c r="C134" s="162">
        <v>453</v>
      </c>
      <c r="D134" s="162">
        <v>24</v>
      </c>
      <c r="E134" s="162">
        <v>296</v>
      </c>
      <c r="F134" s="162">
        <v>485</v>
      </c>
      <c r="G134" s="162">
        <v>417</v>
      </c>
      <c r="H134" s="162">
        <v>459</v>
      </c>
      <c r="I134" s="163">
        <f t="shared" si="17"/>
        <v>0.10071942446043169</v>
      </c>
      <c r="J134" s="163">
        <f>H134/H123</f>
        <v>1.7571395758364597E-2</v>
      </c>
    </row>
    <row r="135" spans="2:10" x14ac:dyDescent="0.25">
      <c r="B135" s="166" t="s">
        <v>144</v>
      </c>
      <c r="C135" s="167">
        <f t="shared" ref="C135:H135" si="18">C127-SUM(C128:C134)</f>
        <v>7406</v>
      </c>
      <c r="D135" s="167">
        <f t="shared" si="18"/>
        <v>1568</v>
      </c>
      <c r="E135" s="167">
        <f t="shared" si="18"/>
        <v>4698</v>
      </c>
      <c r="F135" s="167">
        <f t="shared" si="18"/>
        <v>7609</v>
      </c>
      <c r="G135" s="167">
        <f t="shared" si="18"/>
        <v>6984</v>
      </c>
      <c r="H135" s="167">
        <f t="shared" si="18"/>
        <v>7070</v>
      </c>
      <c r="I135" s="168">
        <f t="shared" si="17"/>
        <v>1.2313860252004538E-2</v>
      </c>
      <c r="J135" s="168">
        <f>H135/H123</f>
        <v>0.27065308934997323</v>
      </c>
    </row>
    <row r="136" spans="2:10" x14ac:dyDescent="0.25">
      <c r="B136" s="153" t="s">
        <v>51</v>
      </c>
      <c r="C136" s="172"/>
      <c r="D136" s="172"/>
      <c r="E136" s="172"/>
      <c r="F136" s="172"/>
      <c r="G136" s="172"/>
      <c r="H136" s="172"/>
      <c r="I136" s="173"/>
      <c r="J136" s="173"/>
    </row>
    <row r="137" spans="2:10" x14ac:dyDescent="0.25">
      <c r="B137" s="154" t="s">
        <v>67</v>
      </c>
      <c r="C137" s="174">
        <v>23685</v>
      </c>
      <c r="D137" s="174">
        <v>7206</v>
      </c>
      <c r="E137" s="174">
        <v>20125</v>
      </c>
      <c r="F137" s="174">
        <v>27531</v>
      </c>
      <c r="G137" s="174">
        <v>27956</v>
      </c>
      <c r="H137" s="174">
        <v>27900</v>
      </c>
      <c r="I137" s="175">
        <f t="shared" ref="I137:I149" si="19">IFERROR(H137/G137-1,"-")</f>
        <v>-2.0031478036914852E-3</v>
      </c>
      <c r="J137" s="175">
        <f>H137/H137</f>
        <v>1</v>
      </c>
    </row>
    <row r="138" spans="2:10" x14ac:dyDescent="0.25">
      <c r="B138" s="157" t="s">
        <v>96</v>
      </c>
      <c r="C138" s="158">
        <v>1832</v>
      </c>
      <c r="D138" s="158">
        <v>3526</v>
      </c>
      <c r="E138" s="158">
        <v>1079</v>
      </c>
      <c r="F138" s="158">
        <v>1985</v>
      </c>
      <c r="G138" s="158">
        <v>1286</v>
      </c>
      <c r="H138" s="158">
        <v>1133</v>
      </c>
      <c r="I138" s="159">
        <f t="shared" si="19"/>
        <v>-0.11897356143079318</v>
      </c>
      <c r="J138" s="159">
        <f>H138/H137</f>
        <v>4.0609318996415768E-2</v>
      </c>
    </row>
    <row r="139" spans="2:10" x14ac:dyDescent="0.25">
      <c r="B139" s="161" t="s">
        <v>102</v>
      </c>
      <c r="C139" s="162">
        <v>782</v>
      </c>
      <c r="D139" s="162">
        <v>2995</v>
      </c>
      <c r="E139" s="162">
        <v>304</v>
      </c>
      <c r="F139" s="162">
        <v>1119</v>
      </c>
      <c r="G139" s="162">
        <v>616</v>
      </c>
      <c r="H139" s="162">
        <v>274</v>
      </c>
      <c r="I139" s="163">
        <f t="shared" si="19"/>
        <v>-0.55519480519480524</v>
      </c>
      <c r="J139" s="163">
        <f>H139/H137</f>
        <v>9.8207885304659494E-3</v>
      </c>
    </row>
    <row r="140" spans="2:10" x14ac:dyDescent="0.25">
      <c r="B140" s="161" t="s">
        <v>99</v>
      </c>
      <c r="C140" s="162">
        <v>1050</v>
      </c>
      <c r="D140" s="162">
        <v>531</v>
      </c>
      <c r="E140" s="162">
        <v>775</v>
      </c>
      <c r="F140" s="162">
        <v>866</v>
      </c>
      <c r="G140" s="162">
        <v>670</v>
      </c>
      <c r="H140" s="162">
        <v>859</v>
      </c>
      <c r="I140" s="163">
        <f t="shared" si="19"/>
        <v>0.28208955223880605</v>
      </c>
      <c r="J140" s="163">
        <f>H140/H137</f>
        <v>3.0788530465949822E-2</v>
      </c>
    </row>
    <row r="141" spans="2:10" x14ac:dyDescent="0.25">
      <c r="B141" s="157" t="s">
        <v>106</v>
      </c>
      <c r="C141" s="158">
        <v>21853</v>
      </c>
      <c r="D141" s="158">
        <v>3680</v>
      </c>
      <c r="E141" s="158">
        <v>19046</v>
      </c>
      <c r="F141" s="158">
        <v>25546</v>
      </c>
      <c r="G141" s="158">
        <v>26670</v>
      </c>
      <c r="H141" s="158">
        <v>26767</v>
      </c>
      <c r="I141" s="159">
        <f t="shared" si="19"/>
        <v>3.6370453693288507E-3</v>
      </c>
      <c r="J141" s="159">
        <f>H141/H137</f>
        <v>0.95939068100358427</v>
      </c>
    </row>
    <row r="142" spans="2:10" x14ac:dyDescent="0.25">
      <c r="B142" s="161" t="s">
        <v>109</v>
      </c>
      <c r="C142" s="162">
        <v>9815</v>
      </c>
      <c r="D142" s="162">
        <v>220</v>
      </c>
      <c r="E142" s="162">
        <v>6035</v>
      </c>
      <c r="F142" s="162">
        <v>9672</v>
      </c>
      <c r="G142" s="162">
        <v>10545</v>
      </c>
      <c r="H142" s="162">
        <v>11194</v>
      </c>
      <c r="I142" s="163">
        <f t="shared" si="19"/>
        <v>6.1545756282598285E-2</v>
      </c>
      <c r="J142" s="163">
        <f>H142/H137</f>
        <v>0.40121863799283153</v>
      </c>
    </row>
    <row r="143" spans="2:10" x14ac:dyDescent="0.25">
      <c r="B143" s="161" t="s">
        <v>112</v>
      </c>
      <c r="C143" s="162">
        <v>1332</v>
      </c>
      <c r="D143" s="162">
        <v>323</v>
      </c>
      <c r="E143" s="162">
        <v>1451</v>
      </c>
      <c r="F143" s="162">
        <v>2061</v>
      </c>
      <c r="G143" s="162">
        <v>2099</v>
      </c>
      <c r="H143" s="162">
        <v>2221</v>
      </c>
      <c r="I143" s="163">
        <f t="shared" si="19"/>
        <v>5.8122915674130526E-2</v>
      </c>
      <c r="J143" s="163">
        <f>H143/H137</f>
        <v>7.9605734767025094E-2</v>
      </c>
    </row>
    <row r="144" spans="2:10" x14ac:dyDescent="0.25">
      <c r="B144" s="161" t="s">
        <v>115</v>
      </c>
      <c r="C144" s="162">
        <v>1541</v>
      </c>
      <c r="D144" s="162">
        <v>1209</v>
      </c>
      <c r="E144" s="162">
        <v>1664</v>
      </c>
      <c r="F144" s="162">
        <v>1864</v>
      </c>
      <c r="G144" s="162">
        <v>2004</v>
      </c>
      <c r="H144" s="162">
        <v>1880</v>
      </c>
      <c r="I144" s="163">
        <f t="shared" si="19"/>
        <v>-6.187624750498999E-2</v>
      </c>
      <c r="J144" s="163">
        <f>H144/H137</f>
        <v>6.7383512544802862E-2</v>
      </c>
    </row>
    <row r="145" spans="2:10" x14ac:dyDescent="0.25">
      <c r="B145" s="161" t="s">
        <v>122</v>
      </c>
      <c r="C145" s="162">
        <v>358</v>
      </c>
      <c r="D145" s="162">
        <v>58</v>
      </c>
      <c r="E145" s="162">
        <v>1123</v>
      </c>
      <c r="F145" s="162">
        <v>840</v>
      </c>
      <c r="G145" s="162">
        <v>702</v>
      </c>
      <c r="H145" s="162">
        <v>606</v>
      </c>
      <c r="I145" s="163">
        <f t="shared" si="19"/>
        <v>-0.13675213675213671</v>
      </c>
      <c r="J145" s="163">
        <f>H145/H137</f>
        <v>2.1720430107526882E-2</v>
      </c>
    </row>
    <row r="146" spans="2:10" x14ac:dyDescent="0.25">
      <c r="B146" s="161" t="s">
        <v>118</v>
      </c>
      <c r="C146" s="162">
        <v>407</v>
      </c>
      <c r="D146" s="162">
        <v>188</v>
      </c>
      <c r="E146" s="162">
        <v>656</v>
      </c>
      <c r="F146" s="162">
        <v>468</v>
      </c>
      <c r="G146" s="162">
        <v>494</v>
      </c>
      <c r="H146" s="162">
        <v>433</v>
      </c>
      <c r="I146" s="163">
        <f t="shared" si="19"/>
        <v>-0.12348178137651822</v>
      </c>
      <c r="J146" s="163">
        <f>H146/H137</f>
        <v>1.5519713261648745E-2</v>
      </c>
    </row>
    <row r="147" spans="2:10" x14ac:dyDescent="0.25">
      <c r="B147" s="161" t="s">
        <v>127</v>
      </c>
      <c r="C147" s="162">
        <v>486</v>
      </c>
      <c r="D147" s="162">
        <v>18</v>
      </c>
      <c r="E147" s="162">
        <v>674</v>
      </c>
      <c r="F147" s="162">
        <v>960</v>
      </c>
      <c r="G147" s="162">
        <v>734</v>
      </c>
      <c r="H147" s="162">
        <v>755</v>
      </c>
      <c r="I147" s="163">
        <f t="shared" si="19"/>
        <v>2.8610354223433276E-2</v>
      </c>
      <c r="J147" s="163">
        <f>H147/H137</f>
        <v>2.7060931899641576E-2</v>
      </c>
    </row>
    <row r="148" spans="2:10" x14ac:dyDescent="0.25">
      <c r="B148" s="161" t="s">
        <v>130</v>
      </c>
      <c r="C148" s="162">
        <v>1888</v>
      </c>
      <c r="D148" s="162">
        <v>20</v>
      </c>
      <c r="E148" s="162">
        <v>285</v>
      </c>
      <c r="F148" s="162">
        <v>615</v>
      </c>
      <c r="G148" s="162">
        <v>557</v>
      </c>
      <c r="H148" s="162">
        <v>441</v>
      </c>
      <c r="I148" s="163">
        <f t="shared" si="19"/>
        <v>-0.20825852782764809</v>
      </c>
      <c r="J148" s="163">
        <f>H148/H137</f>
        <v>1.5806451612903227E-2</v>
      </c>
    </row>
    <row r="149" spans="2:10" x14ac:dyDescent="0.25">
      <c r="B149" s="166" t="s">
        <v>144</v>
      </c>
      <c r="C149" s="167">
        <f t="shared" ref="C149:H149" si="20">C141-SUM(C142:C148)</f>
        <v>6026</v>
      </c>
      <c r="D149" s="167">
        <f t="shared" si="20"/>
        <v>1644</v>
      </c>
      <c r="E149" s="167">
        <f t="shared" si="20"/>
        <v>7158</v>
      </c>
      <c r="F149" s="167">
        <f t="shared" si="20"/>
        <v>9066</v>
      </c>
      <c r="G149" s="167">
        <f t="shared" si="20"/>
        <v>9535</v>
      </c>
      <c r="H149" s="167">
        <f t="shared" si="20"/>
        <v>9237</v>
      </c>
      <c r="I149" s="168">
        <f t="shared" si="19"/>
        <v>-3.1253277399056145E-2</v>
      </c>
      <c r="J149" s="168">
        <f>H149/H137</f>
        <v>0.33107526881720428</v>
      </c>
    </row>
    <row r="150" spans="2:10" x14ac:dyDescent="0.25">
      <c r="B150" s="153" t="s">
        <v>52</v>
      </c>
      <c r="C150" s="172"/>
      <c r="D150" s="172"/>
      <c r="E150" s="172"/>
      <c r="F150" s="172"/>
      <c r="G150" s="172"/>
      <c r="H150" s="172"/>
      <c r="I150" s="173"/>
      <c r="J150" s="173"/>
    </row>
    <row r="151" spans="2:10" x14ac:dyDescent="0.25">
      <c r="B151" s="154" t="s">
        <v>67</v>
      </c>
      <c r="C151" s="174">
        <v>12872</v>
      </c>
      <c r="D151" s="174">
        <v>2436</v>
      </c>
      <c r="E151" s="174">
        <v>8965</v>
      </c>
      <c r="F151" s="174">
        <v>12104</v>
      </c>
      <c r="G151" s="174">
        <v>12756</v>
      </c>
      <c r="H151" s="174">
        <v>11758</v>
      </c>
      <c r="I151" s="175">
        <f t="shared" ref="I151:I163" si="21">IFERROR(H151/G151-1,"-")</f>
        <v>-7.823769206647857E-2</v>
      </c>
      <c r="J151" s="175">
        <f>H151/H151</f>
        <v>1</v>
      </c>
    </row>
    <row r="152" spans="2:10" x14ac:dyDescent="0.25">
      <c r="B152" s="157" t="s">
        <v>96</v>
      </c>
      <c r="C152" s="158">
        <v>4104</v>
      </c>
      <c r="D152" s="158">
        <v>1575</v>
      </c>
      <c r="E152" s="158">
        <v>3499</v>
      </c>
      <c r="F152" s="158">
        <v>4560</v>
      </c>
      <c r="G152" s="158">
        <v>4385</v>
      </c>
      <c r="H152" s="158">
        <v>3588</v>
      </c>
      <c r="I152" s="159">
        <f t="shared" si="21"/>
        <v>-0.18175598631698975</v>
      </c>
      <c r="J152" s="159">
        <f>H152/H151</f>
        <v>0.30515393774451438</v>
      </c>
    </row>
    <row r="153" spans="2:10" x14ac:dyDescent="0.25">
      <c r="B153" s="161" t="s">
        <v>102</v>
      </c>
      <c r="C153" s="162">
        <v>2263</v>
      </c>
      <c r="D153" s="162">
        <v>1307</v>
      </c>
      <c r="E153" s="162">
        <v>2617</v>
      </c>
      <c r="F153" s="162">
        <v>3150</v>
      </c>
      <c r="G153" s="162">
        <v>3357</v>
      </c>
      <c r="H153" s="162">
        <v>2449</v>
      </c>
      <c r="I153" s="163">
        <f t="shared" si="21"/>
        <v>-0.27047959487637774</v>
      </c>
      <c r="J153" s="163">
        <f>H153/H151</f>
        <v>0.20828372172138118</v>
      </c>
    </row>
    <row r="154" spans="2:10" x14ac:dyDescent="0.25">
      <c r="B154" s="161" t="s">
        <v>99</v>
      </c>
      <c r="C154" s="162">
        <v>1841</v>
      </c>
      <c r="D154" s="162">
        <v>268</v>
      </c>
      <c r="E154" s="162">
        <v>882</v>
      </c>
      <c r="F154" s="162">
        <v>1410</v>
      </c>
      <c r="G154" s="162">
        <v>1028</v>
      </c>
      <c r="H154" s="162">
        <v>1139</v>
      </c>
      <c r="I154" s="163">
        <f t="shared" si="21"/>
        <v>0.10797665369649811</v>
      </c>
      <c r="J154" s="163">
        <f>H154/H151</f>
        <v>9.6870216023133185E-2</v>
      </c>
    </row>
    <row r="155" spans="2:10" x14ac:dyDescent="0.25">
      <c r="B155" s="157" t="s">
        <v>106</v>
      </c>
      <c r="C155" s="158">
        <v>8768</v>
      </c>
      <c r="D155" s="158">
        <v>861</v>
      </c>
      <c r="E155" s="158">
        <v>5466</v>
      </c>
      <c r="F155" s="158">
        <v>7544</v>
      </c>
      <c r="G155" s="158">
        <v>8371</v>
      </c>
      <c r="H155" s="158">
        <v>8170</v>
      </c>
      <c r="I155" s="159">
        <f t="shared" si="21"/>
        <v>-2.4011468163899208E-2</v>
      </c>
      <c r="J155" s="159">
        <f>H155/H151</f>
        <v>0.69484606225548562</v>
      </c>
    </row>
    <row r="156" spans="2:10" x14ac:dyDescent="0.25">
      <c r="B156" s="161" t="s">
        <v>109</v>
      </c>
      <c r="C156" s="162">
        <v>2615</v>
      </c>
      <c r="D156" s="162">
        <v>35</v>
      </c>
      <c r="E156" s="162">
        <v>1618</v>
      </c>
      <c r="F156" s="162">
        <v>2308</v>
      </c>
      <c r="G156" s="162">
        <v>2460</v>
      </c>
      <c r="H156" s="162">
        <v>1370</v>
      </c>
      <c r="I156" s="163">
        <f t="shared" si="21"/>
        <v>-0.44308943089430897</v>
      </c>
      <c r="J156" s="163">
        <f>H156/H151</f>
        <v>0.11651641435618303</v>
      </c>
    </row>
    <row r="157" spans="2:10" x14ac:dyDescent="0.25">
      <c r="B157" s="161" t="s">
        <v>112</v>
      </c>
      <c r="C157" s="162">
        <v>2422</v>
      </c>
      <c r="D157" s="162">
        <v>249</v>
      </c>
      <c r="E157" s="162">
        <v>1405</v>
      </c>
      <c r="F157" s="162">
        <v>1734</v>
      </c>
      <c r="G157" s="162">
        <v>1727</v>
      </c>
      <c r="H157" s="162">
        <v>1721</v>
      </c>
      <c r="I157" s="163">
        <f t="shared" si="21"/>
        <v>-3.4742327735958201E-3</v>
      </c>
      <c r="J157" s="163">
        <f>H157/H151</f>
        <v>0.14636843000510291</v>
      </c>
    </row>
    <row r="158" spans="2:10" x14ac:dyDescent="0.25">
      <c r="B158" s="161" t="s">
        <v>115</v>
      </c>
      <c r="C158" s="162">
        <v>967</v>
      </c>
      <c r="D158" s="162">
        <v>201</v>
      </c>
      <c r="E158" s="162">
        <v>493</v>
      </c>
      <c r="F158" s="162">
        <v>985</v>
      </c>
      <c r="G158" s="162">
        <v>1082</v>
      </c>
      <c r="H158" s="162">
        <v>1673</v>
      </c>
      <c r="I158" s="163">
        <f t="shared" si="21"/>
        <v>0.54621072088724576</v>
      </c>
      <c r="J158" s="163">
        <f>H158/H151</f>
        <v>0.14228610307875489</v>
      </c>
    </row>
    <row r="159" spans="2:10" x14ac:dyDescent="0.25">
      <c r="B159" s="161" t="s">
        <v>122</v>
      </c>
      <c r="C159" s="162">
        <v>154</v>
      </c>
      <c r="D159" s="162">
        <v>17</v>
      </c>
      <c r="E159" s="162">
        <v>171</v>
      </c>
      <c r="F159" s="162">
        <v>254</v>
      </c>
      <c r="G159" s="162">
        <v>334</v>
      </c>
      <c r="H159" s="162">
        <v>399</v>
      </c>
      <c r="I159" s="163">
        <f t="shared" si="21"/>
        <v>0.1946107784431137</v>
      </c>
      <c r="J159" s="163">
        <f>H159/H151</f>
        <v>3.3934342575267902E-2</v>
      </c>
    </row>
    <row r="160" spans="2:10" x14ac:dyDescent="0.25">
      <c r="B160" s="161" t="s">
        <v>118</v>
      </c>
      <c r="C160" s="162">
        <v>352</v>
      </c>
      <c r="D160" s="162">
        <v>29</v>
      </c>
      <c r="E160" s="162">
        <v>277</v>
      </c>
      <c r="F160" s="162">
        <v>359</v>
      </c>
      <c r="G160" s="162">
        <v>359</v>
      </c>
      <c r="H160" s="162">
        <v>411</v>
      </c>
      <c r="I160" s="163">
        <f t="shared" si="21"/>
        <v>0.14484679665738165</v>
      </c>
      <c r="J160" s="163">
        <f>H160/H151</f>
        <v>3.4954924306854908E-2</v>
      </c>
    </row>
    <row r="161" spans="2:10" x14ac:dyDescent="0.25">
      <c r="B161" s="161" t="s">
        <v>127</v>
      </c>
      <c r="C161" s="162">
        <v>109</v>
      </c>
      <c r="D161" s="162">
        <v>6</v>
      </c>
      <c r="E161" s="162">
        <v>117</v>
      </c>
      <c r="F161" s="162">
        <v>125</v>
      </c>
      <c r="G161" s="162">
        <v>148</v>
      </c>
      <c r="H161" s="162">
        <v>103</v>
      </c>
      <c r="I161" s="163">
        <f t="shared" si="21"/>
        <v>-0.30405405405405406</v>
      </c>
      <c r="J161" s="163">
        <f>H161/H151</f>
        <v>8.7599931961217896E-3</v>
      </c>
    </row>
    <row r="162" spans="2:10" x14ac:dyDescent="0.25">
      <c r="B162" s="161" t="s">
        <v>130</v>
      </c>
      <c r="C162" s="162">
        <v>181</v>
      </c>
      <c r="D162" s="162">
        <v>10</v>
      </c>
      <c r="E162" s="162">
        <v>178</v>
      </c>
      <c r="F162" s="162">
        <v>225</v>
      </c>
      <c r="G162" s="162">
        <v>226</v>
      </c>
      <c r="H162" s="162">
        <v>166</v>
      </c>
      <c r="I162" s="163">
        <f t="shared" si="21"/>
        <v>-0.26548672566371678</v>
      </c>
      <c r="J162" s="163">
        <f>H162/H151</f>
        <v>1.4118047286953563E-2</v>
      </c>
    </row>
    <row r="163" spans="2:10" x14ac:dyDescent="0.25">
      <c r="B163" s="166" t="s">
        <v>144</v>
      </c>
      <c r="C163" s="167">
        <f t="shared" ref="C163:H163" si="22">C155-SUM(C156:C162)</f>
        <v>1968</v>
      </c>
      <c r="D163" s="167">
        <f t="shared" si="22"/>
        <v>314</v>
      </c>
      <c r="E163" s="167">
        <f t="shared" si="22"/>
        <v>1207</v>
      </c>
      <c r="F163" s="167">
        <f t="shared" si="22"/>
        <v>1554</v>
      </c>
      <c r="G163" s="167">
        <f t="shared" si="22"/>
        <v>2035</v>
      </c>
      <c r="H163" s="167">
        <f t="shared" si="22"/>
        <v>2327</v>
      </c>
      <c r="I163" s="168">
        <f t="shared" si="21"/>
        <v>0.14348894348894348</v>
      </c>
      <c r="J163" s="168">
        <f>H163/H151</f>
        <v>0.19790780745024664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54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A98F-6394-4643-AA3B-20D3A89A09AD}">
  <sheetPr>
    <tabColor theme="7" tint="0.79998168889431442"/>
    <pageSetUpPr fitToPage="1"/>
  </sheetPr>
  <dimension ref="A1:Y163"/>
  <sheetViews>
    <sheetView showGridLines="0" workbookViewId="0">
      <selection activeCell="I17" sqref="I1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</row>
    <row r="4" spans="1:25" ht="6" customHeight="1" x14ac:dyDescent="0.25"/>
    <row r="5" spans="1:25" ht="15.75" x14ac:dyDescent="0.25">
      <c r="B5" s="179"/>
      <c r="C5" s="297" t="s">
        <v>61</v>
      </c>
      <c r="D5" s="298"/>
      <c r="E5" s="298"/>
      <c r="F5" s="298"/>
      <c r="G5" s="298"/>
      <c r="H5" s="298"/>
      <c r="I5" s="298"/>
      <c r="J5" s="298"/>
      <c r="K5" s="297" t="s">
        <v>60</v>
      </c>
      <c r="L5" s="298"/>
      <c r="M5" s="298"/>
      <c r="N5" s="298"/>
      <c r="O5" s="298"/>
      <c r="P5" s="298"/>
      <c r="Q5" s="298"/>
      <c r="R5" s="298"/>
      <c r="S5" s="297" t="s">
        <v>136</v>
      </c>
      <c r="T5" s="298"/>
      <c r="U5" s="298"/>
      <c r="V5" s="298"/>
      <c r="W5" s="298"/>
      <c r="X5" s="298"/>
      <c r="Y5" s="298"/>
    </row>
    <row r="6" spans="1:25" s="144" customFormat="1" ht="72" customHeight="1" x14ac:dyDescent="0.25">
      <c r="B6" s="145"/>
      <c r="C6" s="170" t="s">
        <v>312</v>
      </c>
      <c r="D6" s="170" t="s">
        <v>313</v>
      </c>
      <c r="E6" s="170" t="s">
        <v>314</v>
      </c>
      <c r="F6" s="170" t="s">
        <v>315</v>
      </c>
      <c r="G6" s="170" t="s">
        <v>316</v>
      </c>
      <c r="H6" s="170" t="s">
        <v>317</v>
      </c>
      <c r="I6" s="171" t="str">
        <f>CONCATENATE("var. ",RIGHT(H6,2),"/",RIGHT(G6,2))</f>
        <v>var. 25/24</v>
      </c>
      <c r="J6" s="171" t="str">
        <f>CONCATENATE("Cuota s/ total lugares de residencia ",RIGHT(H6,4))</f>
        <v>Cuota s/ total lugares de residencia 2025</v>
      </c>
      <c r="K6" s="170" t="s">
        <v>312</v>
      </c>
      <c r="L6" s="170" t="s">
        <v>313</v>
      </c>
      <c r="M6" s="170" t="s">
        <v>314</v>
      </c>
      <c r="N6" s="170" t="s">
        <v>315</v>
      </c>
      <c r="O6" s="170" t="s">
        <v>316</v>
      </c>
      <c r="P6" s="170" t="s">
        <v>317</v>
      </c>
      <c r="Q6" s="171" t="str">
        <f>CONCATENATE("var. ",RIGHT(P6,2),"/",RIGHT(O6,2))</f>
        <v>var. 25/24</v>
      </c>
      <c r="R6" s="171" t="str">
        <f>CONCATENATE("Cuota s/ total lugares de residencia ",RIGHT(P6,4))</f>
        <v>Cuota s/ total lugares de residencia 2025</v>
      </c>
      <c r="S6" s="170" t="s">
        <v>312</v>
      </c>
      <c r="T6" s="170" t="s">
        <v>314</v>
      </c>
      <c r="U6" s="170" t="s">
        <v>315</v>
      </c>
      <c r="V6" s="170" t="s">
        <v>316</v>
      </c>
      <c r="W6" s="170" t="s">
        <v>317</v>
      </c>
      <c r="X6" s="171" t="str">
        <f>CONCATENATE("var. ",RIGHT(W6,2),"/",RIGHT(V6,2))</f>
        <v>var. 25/24</v>
      </c>
      <c r="Y6" s="171" t="str">
        <f>CONCATENATE("Cuota s/ total lugares de residencia ",RIGHT(W6,4))</f>
        <v>Cuota s/ total lugares de residencia 2025</v>
      </c>
    </row>
    <row r="7" spans="1:25" x14ac:dyDescent="0.25">
      <c r="A7" s="1"/>
      <c r="B7" s="150" t="s">
        <v>42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</row>
    <row r="8" spans="1:25" x14ac:dyDescent="0.25">
      <c r="A8" s="1"/>
      <c r="B8" s="154" t="s">
        <v>67</v>
      </c>
      <c r="C8" s="174">
        <f t="shared" ref="C8:H8" si="0">C9+C12</f>
        <v>59717</v>
      </c>
      <c r="D8" s="174">
        <f t="shared" si="0"/>
        <v>9452</v>
      </c>
      <c r="E8" s="174">
        <f t="shared" si="0"/>
        <v>37300</v>
      </c>
      <c r="F8" s="174">
        <f t="shared" si="0"/>
        <v>59970</v>
      </c>
      <c r="G8" s="174">
        <f t="shared" si="0"/>
        <v>56945</v>
      </c>
      <c r="H8" s="174">
        <f t="shared" si="0"/>
        <v>64075</v>
      </c>
      <c r="I8" s="175">
        <f>IFERROR(H8/G8-1,"-")</f>
        <v>0.12520853455088243</v>
      </c>
      <c r="J8" s="175">
        <f t="shared" ref="J8:J20" si="1">H8/H$8</f>
        <v>1</v>
      </c>
      <c r="K8" s="174">
        <f t="shared" ref="K8:P8" si="2">K9+K12</f>
        <v>233512</v>
      </c>
      <c r="L8" s="174">
        <f t="shared" si="2"/>
        <v>26219</v>
      </c>
      <c r="M8" s="174">
        <f t="shared" si="2"/>
        <v>174422</v>
      </c>
      <c r="N8" s="174">
        <f t="shared" si="2"/>
        <v>263189</v>
      </c>
      <c r="O8" s="174">
        <f t="shared" si="2"/>
        <v>271495</v>
      </c>
      <c r="P8" s="174">
        <f t="shared" si="2"/>
        <v>272390</v>
      </c>
      <c r="Q8" s="175">
        <f>IFERROR(P8/O8-1,"-")</f>
        <v>3.2965616309692525E-3</v>
      </c>
      <c r="R8" s="175">
        <f t="shared" ref="R8:R20" si="3">P8/P$8</f>
        <v>1</v>
      </c>
      <c r="S8" s="174">
        <f>S9+S12</f>
        <v>293229</v>
      </c>
      <c r="T8" s="174">
        <f>T9+T12</f>
        <v>211722</v>
      </c>
      <c r="U8" s="174">
        <f>U9+U12</f>
        <v>323159</v>
      </c>
      <c r="V8" s="174">
        <f>V9+V12</f>
        <v>328440</v>
      </c>
      <c r="W8" s="174">
        <f>W9+W12</f>
        <v>336465</v>
      </c>
      <c r="X8" s="175">
        <f>IFERROR(W8/V8-1,"-")</f>
        <v>2.4433686518085418E-2</v>
      </c>
      <c r="Y8" s="175">
        <f>W8/W$8</f>
        <v>1</v>
      </c>
    </row>
    <row r="9" spans="1:25" x14ac:dyDescent="0.25">
      <c r="A9" s="1"/>
      <c r="B9" s="157" t="s">
        <v>96</v>
      </c>
      <c r="C9" s="158">
        <v>12261</v>
      </c>
      <c r="D9" s="158">
        <v>4012</v>
      </c>
      <c r="E9" s="158">
        <v>7444</v>
      </c>
      <c r="F9" s="158">
        <v>13886</v>
      </c>
      <c r="G9" s="158">
        <v>11464</v>
      </c>
      <c r="H9" s="158">
        <v>11473</v>
      </c>
      <c r="I9" s="159">
        <f>IFERROR(H9/G9-1,"-")</f>
        <v>7.8506629448704679E-4</v>
      </c>
      <c r="J9" s="159">
        <f t="shared" si="1"/>
        <v>0.1790557939914163</v>
      </c>
      <c r="K9" s="158">
        <v>36968</v>
      </c>
      <c r="L9" s="158">
        <v>12750</v>
      </c>
      <c r="M9" s="158">
        <v>29777</v>
      </c>
      <c r="N9" s="158">
        <v>41391</v>
      </c>
      <c r="O9" s="158">
        <v>36824</v>
      </c>
      <c r="P9" s="158">
        <v>38016</v>
      </c>
      <c r="Q9" s="159">
        <f>IFERROR(P9/O9-1,"-")</f>
        <v>3.2370193352161625E-2</v>
      </c>
      <c r="R9" s="159">
        <f t="shared" si="3"/>
        <v>0.13956459488233783</v>
      </c>
      <c r="S9" s="158">
        <v>49229</v>
      </c>
      <c r="T9" s="158">
        <v>37221</v>
      </c>
      <c r="U9" s="158">
        <v>55277</v>
      </c>
      <c r="V9" s="158">
        <v>48288</v>
      </c>
      <c r="W9" s="158">
        <v>49489</v>
      </c>
      <c r="X9" s="159">
        <f>IFERROR(W9/V9-1,"-")</f>
        <v>2.4871603711067003E-2</v>
      </c>
      <c r="Y9" s="159">
        <f>W9/W$8</f>
        <v>0.14708513515521673</v>
      </c>
    </row>
    <row r="10" spans="1:25" x14ac:dyDescent="0.25">
      <c r="A10" s="160"/>
      <c r="B10" s="161" t="s">
        <v>102</v>
      </c>
      <c r="C10" s="162">
        <v>5703</v>
      </c>
      <c r="D10" s="162">
        <v>2792</v>
      </c>
      <c r="E10" s="162">
        <v>3792</v>
      </c>
      <c r="F10" s="162">
        <v>7684</v>
      </c>
      <c r="G10" s="162">
        <v>5847</v>
      </c>
      <c r="H10" s="162">
        <v>5197</v>
      </c>
      <c r="I10" s="163">
        <f>IFERROR(H10/G10-1,"-")</f>
        <v>-0.11116812040362578</v>
      </c>
      <c r="J10" s="163">
        <f t="shared" si="1"/>
        <v>8.1108076472883345E-2</v>
      </c>
      <c r="K10" s="162">
        <v>9372</v>
      </c>
      <c r="L10" s="162">
        <v>8930</v>
      </c>
      <c r="M10" s="162">
        <v>10777</v>
      </c>
      <c r="N10" s="162">
        <v>13560</v>
      </c>
      <c r="O10" s="162">
        <v>10957</v>
      </c>
      <c r="P10" s="162">
        <v>10154</v>
      </c>
      <c r="Q10" s="163">
        <f>IFERROR(P10/O10-1,"-")</f>
        <v>-7.328648352651268E-2</v>
      </c>
      <c r="R10" s="163">
        <f t="shared" si="3"/>
        <v>3.7277433092257423E-2</v>
      </c>
      <c r="S10" s="162">
        <v>15075</v>
      </c>
      <c r="T10" s="162">
        <v>14569</v>
      </c>
      <c r="U10" s="162">
        <v>21244</v>
      </c>
      <c r="V10" s="162">
        <v>16804</v>
      </c>
      <c r="W10" s="162">
        <v>15351</v>
      </c>
      <c r="X10" s="163">
        <f>IFERROR(W10/V10-1,"-")</f>
        <v>-8.6467507736253224E-2</v>
      </c>
      <c r="Y10" s="163">
        <f>W10/W$8</f>
        <v>4.5624359145824973E-2</v>
      </c>
    </row>
    <row r="11" spans="1:25" x14ac:dyDescent="0.25">
      <c r="A11" s="160"/>
      <c r="B11" s="161" t="s">
        <v>99</v>
      </c>
      <c r="C11" s="162">
        <v>6558</v>
      </c>
      <c r="D11" s="162">
        <v>1220</v>
      </c>
      <c r="E11" s="162">
        <v>3652</v>
      </c>
      <c r="F11" s="162">
        <v>6202</v>
      </c>
      <c r="G11" s="162">
        <v>5617</v>
      </c>
      <c r="H11" s="162">
        <v>6276</v>
      </c>
      <c r="I11" s="163">
        <f>IFERROR(H11/G11-1,"-")</f>
        <v>0.11732241410005351</v>
      </c>
      <c r="J11" s="163">
        <f t="shared" si="1"/>
        <v>9.794771751853297E-2</v>
      </c>
      <c r="K11" s="162">
        <v>27596</v>
      </c>
      <c r="L11" s="162">
        <v>3820</v>
      </c>
      <c r="M11" s="162">
        <v>19000</v>
      </c>
      <c r="N11" s="162">
        <v>27831</v>
      </c>
      <c r="O11" s="162">
        <v>25867</v>
      </c>
      <c r="P11" s="162">
        <v>27862</v>
      </c>
      <c r="Q11" s="163">
        <f>IFERROR(P11/O11-1,"-")</f>
        <v>7.7125294777129261E-2</v>
      </c>
      <c r="R11" s="163">
        <f t="shared" si="3"/>
        <v>0.10228716179008041</v>
      </c>
      <c r="S11" s="162">
        <v>34154</v>
      </c>
      <c r="T11" s="162">
        <v>22652</v>
      </c>
      <c r="U11" s="162">
        <v>34033</v>
      </c>
      <c r="V11" s="162">
        <v>31484</v>
      </c>
      <c r="W11" s="162">
        <v>34138</v>
      </c>
      <c r="X11" s="163">
        <f>IFERROR(W11/V11-1,"-")</f>
        <v>8.4296785668911189E-2</v>
      </c>
      <c r="Y11" s="163">
        <f>W11/W$8</f>
        <v>0.10146077600939177</v>
      </c>
    </row>
    <row r="12" spans="1:25" x14ac:dyDescent="0.25">
      <c r="A12" s="1"/>
      <c r="B12" s="157" t="s">
        <v>106</v>
      </c>
      <c r="C12" s="158">
        <v>47456</v>
      </c>
      <c r="D12" s="158">
        <v>5440</v>
      </c>
      <c r="E12" s="158">
        <v>29856</v>
      </c>
      <c r="F12" s="158">
        <v>46084</v>
      </c>
      <c r="G12" s="158">
        <v>45481</v>
      </c>
      <c r="H12" s="158">
        <v>52602</v>
      </c>
      <c r="I12" s="159">
        <f>IFERROR(H12/G12-1,"-")</f>
        <v>0.15657087575031325</v>
      </c>
      <c r="J12" s="159">
        <f t="shared" si="1"/>
        <v>0.82094420600858364</v>
      </c>
      <c r="K12" s="158">
        <v>196544</v>
      </c>
      <c r="L12" s="158">
        <v>13469</v>
      </c>
      <c r="M12" s="158">
        <v>144645</v>
      </c>
      <c r="N12" s="158">
        <v>221798</v>
      </c>
      <c r="O12" s="158">
        <v>234671</v>
      </c>
      <c r="P12" s="158">
        <v>234374</v>
      </c>
      <c r="Q12" s="159">
        <f>IFERROR(P12/O12-1,"-")</f>
        <v>-1.2656016295153893E-3</v>
      </c>
      <c r="R12" s="159">
        <f t="shared" si="3"/>
        <v>0.86043540511766214</v>
      </c>
      <c r="S12" s="158">
        <v>244000</v>
      </c>
      <c r="T12" s="158">
        <v>174501</v>
      </c>
      <c r="U12" s="158">
        <v>267882</v>
      </c>
      <c r="V12" s="158">
        <v>280152</v>
      </c>
      <c r="W12" s="158">
        <v>286976</v>
      </c>
      <c r="X12" s="159">
        <f>IFERROR(W12/V12-1,"-")</f>
        <v>2.4358205545560896E-2</v>
      </c>
      <c r="Y12" s="159">
        <f>W12/W$8</f>
        <v>0.85291486484478329</v>
      </c>
    </row>
    <row r="13" spans="1:25" s="56" customFormat="1" x14ac:dyDescent="0.25">
      <c r="B13" s="161" t="s">
        <v>109</v>
      </c>
      <c r="C13" s="162">
        <v>15299</v>
      </c>
      <c r="D13" s="162">
        <v>753</v>
      </c>
      <c r="E13" s="162">
        <v>7471</v>
      </c>
      <c r="F13" s="162">
        <v>13782</v>
      </c>
      <c r="G13" s="162">
        <v>14026</v>
      </c>
      <c r="H13" s="162">
        <v>16723</v>
      </c>
      <c r="I13" s="163">
        <f t="shared" ref="I13:I20" si="4">IFERROR(H13/G13-1,"-")</f>
        <v>0.19228575502637968</v>
      </c>
      <c r="J13" s="163">
        <f t="shared" si="1"/>
        <v>0.26099102614124076</v>
      </c>
      <c r="K13" s="162">
        <v>77320</v>
      </c>
      <c r="L13" s="162">
        <v>764</v>
      </c>
      <c r="M13" s="162">
        <v>48762</v>
      </c>
      <c r="N13" s="162">
        <v>84804</v>
      </c>
      <c r="O13" s="162">
        <v>95843</v>
      </c>
      <c r="P13" s="162">
        <v>97428</v>
      </c>
      <c r="Q13" s="163">
        <f t="shared" ref="Q13:Q20" si="5">IFERROR(P13/O13-1,"-")</f>
        <v>1.6537462308149786E-2</v>
      </c>
      <c r="R13" s="163">
        <f t="shared" si="3"/>
        <v>0.35767832886669848</v>
      </c>
      <c r="S13" s="162">
        <v>92619</v>
      </c>
      <c r="T13" s="162">
        <v>56233</v>
      </c>
      <c r="U13" s="162">
        <v>98586</v>
      </c>
      <c r="V13" s="162">
        <v>109869</v>
      </c>
      <c r="W13" s="162">
        <v>114151</v>
      </c>
      <c r="X13" s="163">
        <f t="shared" ref="X13:X20" si="6">IFERROR(W13/V13-1,"-")</f>
        <v>3.897368684524305E-2</v>
      </c>
      <c r="Y13" s="163">
        <f t="shared" ref="Y13:Y20" si="7">W13/W$8</f>
        <v>0.33926559969090397</v>
      </c>
    </row>
    <row r="14" spans="1:25" s="56" customFormat="1" x14ac:dyDescent="0.25">
      <c r="B14" s="161" t="s">
        <v>112</v>
      </c>
      <c r="C14" s="162">
        <v>7213</v>
      </c>
      <c r="D14" s="162">
        <v>1042</v>
      </c>
      <c r="E14" s="162">
        <v>4371</v>
      </c>
      <c r="F14" s="162">
        <v>6642</v>
      </c>
      <c r="G14" s="162">
        <v>7073</v>
      </c>
      <c r="H14" s="162">
        <v>7740</v>
      </c>
      <c r="I14" s="163">
        <f t="shared" si="4"/>
        <v>9.4302276261840845E-2</v>
      </c>
      <c r="J14" s="163">
        <f t="shared" si="1"/>
        <v>0.12079594225516972</v>
      </c>
      <c r="K14" s="162">
        <v>28594</v>
      </c>
      <c r="L14" s="162">
        <v>2082</v>
      </c>
      <c r="M14" s="162">
        <v>17354</v>
      </c>
      <c r="N14" s="162">
        <v>27467</v>
      </c>
      <c r="O14" s="162">
        <v>29897</v>
      </c>
      <c r="P14" s="162">
        <v>28415</v>
      </c>
      <c r="Q14" s="163">
        <f t="shared" si="5"/>
        <v>-4.9570190989062457E-2</v>
      </c>
      <c r="R14" s="163">
        <f t="shared" si="3"/>
        <v>0.10431733910936525</v>
      </c>
      <c r="S14" s="162">
        <v>35807</v>
      </c>
      <c r="T14" s="162">
        <v>21725</v>
      </c>
      <c r="U14" s="162">
        <v>34109</v>
      </c>
      <c r="V14" s="162">
        <v>36970</v>
      </c>
      <c r="W14" s="162">
        <v>36155</v>
      </c>
      <c r="X14" s="163">
        <f t="shared" si="6"/>
        <v>-2.2044901271301098E-2</v>
      </c>
      <c r="Y14" s="163">
        <f t="shared" si="7"/>
        <v>0.10745545599096488</v>
      </c>
    </row>
    <row r="15" spans="1:25" x14ac:dyDescent="0.25">
      <c r="A15" s="1"/>
      <c r="B15" s="161" t="s">
        <v>115</v>
      </c>
      <c r="C15" s="162">
        <v>2948</v>
      </c>
      <c r="D15" s="162">
        <v>1211</v>
      </c>
      <c r="E15" s="162">
        <v>1866</v>
      </c>
      <c r="F15" s="162">
        <v>2729</v>
      </c>
      <c r="G15" s="162">
        <v>2460</v>
      </c>
      <c r="H15" s="162">
        <v>3005</v>
      </c>
      <c r="I15" s="163">
        <f t="shared" si="4"/>
        <v>0.22154471544715437</v>
      </c>
      <c r="J15" s="163">
        <f t="shared" si="1"/>
        <v>4.6898166211470929E-2</v>
      </c>
      <c r="K15" s="162">
        <v>9455</v>
      </c>
      <c r="L15" s="162">
        <v>2654</v>
      </c>
      <c r="M15" s="162">
        <v>8222</v>
      </c>
      <c r="N15" s="162">
        <v>12368</v>
      </c>
      <c r="O15" s="162">
        <v>10526</v>
      </c>
      <c r="P15" s="162">
        <v>11127</v>
      </c>
      <c r="Q15" s="163">
        <f t="shared" si="5"/>
        <v>5.709671290138707E-2</v>
      </c>
      <c r="R15" s="163">
        <f t="shared" si="3"/>
        <v>4.084951723631558E-2</v>
      </c>
      <c r="S15" s="162">
        <v>12403</v>
      </c>
      <c r="T15" s="162">
        <v>10088</v>
      </c>
      <c r="U15" s="162">
        <v>15097</v>
      </c>
      <c r="V15" s="162">
        <v>12986</v>
      </c>
      <c r="W15" s="162">
        <v>14132</v>
      </c>
      <c r="X15" s="163">
        <f t="shared" si="6"/>
        <v>8.8248883412906265E-2</v>
      </c>
      <c r="Y15" s="163">
        <f t="shared" si="7"/>
        <v>4.2001396876346721E-2</v>
      </c>
    </row>
    <row r="16" spans="1:25" x14ac:dyDescent="0.25">
      <c r="A16" s="1"/>
      <c r="B16" s="161" t="s">
        <v>122</v>
      </c>
      <c r="C16" s="162">
        <v>1249</v>
      </c>
      <c r="D16" s="162">
        <v>42</v>
      </c>
      <c r="E16" s="162">
        <v>1626</v>
      </c>
      <c r="F16" s="162">
        <v>1541</v>
      </c>
      <c r="G16" s="162">
        <v>1347</v>
      </c>
      <c r="H16" s="162">
        <v>1650</v>
      </c>
      <c r="I16" s="163">
        <f t="shared" si="4"/>
        <v>0.22494432071269488</v>
      </c>
      <c r="J16" s="163">
        <f t="shared" si="1"/>
        <v>2.575107296137339E-2</v>
      </c>
      <c r="K16" s="162">
        <v>6290</v>
      </c>
      <c r="L16" s="162">
        <v>218</v>
      </c>
      <c r="M16" s="162">
        <v>8174</v>
      </c>
      <c r="N16" s="162">
        <v>8046</v>
      </c>
      <c r="O16" s="162">
        <v>8521</v>
      </c>
      <c r="P16" s="162">
        <v>7819</v>
      </c>
      <c r="Q16" s="163">
        <f t="shared" si="5"/>
        <v>-8.2384696631850773E-2</v>
      </c>
      <c r="R16" s="163">
        <f t="shared" si="3"/>
        <v>2.8705165387862989E-2</v>
      </c>
      <c r="S16" s="162">
        <v>7539</v>
      </c>
      <c r="T16" s="162">
        <v>9800</v>
      </c>
      <c r="U16" s="162">
        <v>9587</v>
      </c>
      <c r="V16" s="162">
        <v>9868</v>
      </c>
      <c r="W16" s="162">
        <v>9469</v>
      </c>
      <c r="X16" s="163">
        <f t="shared" si="6"/>
        <v>-4.043372517227406E-2</v>
      </c>
      <c r="Y16" s="163">
        <f t="shared" si="7"/>
        <v>2.8142600270459037E-2</v>
      </c>
    </row>
    <row r="17" spans="1:25" x14ac:dyDescent="0.25">
      <c r="A17" s="56"/>
      <c r="B17" s="161" t="s">
        <v>118</v>
      </c>
      <c r="C17" s="162">
        <v>894</v>
      </c>
      <c r="D17" s="162">
        <v>134</v>
      </c>
      <c r="E17" s="162">
        <v>763</v>
      </c>
      <c r="F17" s="162">
        <v>950</v>
      </c>
      <c r="G17" s="162">
        <v>1088</v>
      </c>
      <c r="H17" s="162">
        <v>1049</v>
      </c>
      <c r="I17" s="163">
        <f t="shared" si="4"/>
        <v>-3.5845588235294157E-2</v>
      </c>
      <c r="J17" s="163">
        <f t="shared" si="1"/>
        <v>1.6371439719079204E-2</v>
      </c>
      <c r="K17" s="162">
        <v>10298</v>
      </c>
      <c r="L17" s="162">
        <v>896</v>
      </c>
      <c r="M17" s="162">
        <v>9729</v>
      </c>
      <c r="N17" s="162">
        <v>10444</v>
      </c>
      <c r="O17" s="162">
        <v>10506</v>
      </c>
      <c r="P17" s="162">
        <v>9525</v>
      </c>
      <c r="Q17" s="163">
        <f t="shared" si="5"/>
        <v>-9.3375214163335274E-2</v>
      </c>
      <c r="R17" s="163">
        <f t="shared" si="3"/>
        <v>3.4968244061823119E-2</v>
      </c>
      <c r="S17" s="162">
        <v>11192</v>
      </c>
      <c r="T17" s="162">
        <v>10492</v>
      </c>
      <c r="U17" s="162">
        <v>11394</v>
      </c>
      <c r="V17" s="162">
        <v>11594</v>
      </c>
      <c r="W17" s="162">
        <v>10574</v>
      </c>
      <c r="X17" s="163">
        <f t="shared" si="6"/>
        <v>-8.7976539589442848E-2</v>
      </c>
      <c r="Y17" s="163">
        <f t="shared" si="7"/>
        <v>3.1426745723923739E-2</v>
      </c>
    </row>
    <row r="18" spans="1:25" x14ac:dyDescent="0.25">
      <c r="A18" s="56"/>
      <c r="B18" s="161" t="s">
        <v>127</v>
      </c>
      <c r="C18" s="162">
        <v>1291</v>
      </c>
      <c r="D18" s="162">
        <v>8</v>
      </c>
      <c r="E18" s="162">
        <v>772</v>
      </c>
      <c r="F18" s="162">
        <v>1094</v>
      </c>
      <c r="G18" s="162">
        <v>945</v>
      </c>
      <c r="H18" s="162">
        <v>846</v>
      </c>
      <c r="I18" s="163">
        <f t="shared" si="4"/>
        <v>-0.10476190476190472</v>
      </c>
      <c r="J18" s="163">
        <f t="shared" si="1"/>
        <v>1.3203277409285993E-2</v>
      </c>
      <c r="K18" s="162">
        <v>5584</v>
      </c>
      <c r="L18" s="162">
        <v>54</v>
      </c>
      <c r="M18" s="162">
        <v>4412</v>
      </c>
      <c r="N18" s="162">
        <v>7516</v>
      </c>
      <c r="O18" s="162">
        <v>5534</v>
      </c>
      <c r="P18" s="162">
        <v>4975</v>
      </c>
      <c r="Q18" s="163">
        <f t="shared" si="5"/>
        <v>-0.10101192627394295</v>
      </c>
      <c r="R18" s="163">
        <f t="shared" si="3"/>
        <v>1.8264253460112338E-2</v>
      </c>
      <c r="S18" s="162">
        <v>6875</v>
      </c>
      <c r="T18" s="162">
        <v>5184</v>
      </c>
      <c r="U18" s="162">
        <v>8610</v>
      </c>
      <c r="V18" s="162">
        <v>6479</v>
      </c>
      <c r="W18" s="162">
        <v>5821</v>
      </c>
      <c r="X18" s="163">
        <f t="shared" si="6"/>
        <v>-0.10155888254360246</v>
      </c>
      <c r="Y18" s="163">
        <f t="shared" si="7"/>
        <v>1.7300462158025352E-2</v>
      </c>
    </row>
    <row r="19" spans="1:25" x14ac:dyDescent="0.25">
      <c r="A19" s="56"/>
      <c r="B19" s="161" t="s">
        <v>130</v>
      </c>
      <c r="C19" s="162">
        <v>1310</v>
      </c>
      <c r="D19" s="162">
        <v>26</v>
      </c>
      <c r="E19" s="162">
        <v>550</v>
      </c>
      <c r="F19" s="162">
        <v>854</v>
      </c>
      <c r="G19" s="162">
        <v>525</v>
      </c>
      <c r="H19" s="162">
        <v>589</v>
      </c>
      <c r="I19" s="163">
        <f t="shared" si="4"/>
        <v>0.12190476190476196</v>
      </c>
      <c r="J19" s="163">
        <f t="shared" si="1"/>
        <v>9.1923527116660169E-3</v>
      </c>
      <c r="K19" s="162">
        <v>8491</v>
      </c>
      <c r="L19" s="162">
        <v>393</v>
      </c>
      <c r="M19" s="162">
        <v>3808</v>
      </c>
      <c r="N19" s="162">
        <v>7465</v>
      </c>
      <c r="O19" s="162">
        <v>7017</v>
      </c>
      <c r="P19" s="162">
        <v>5665</v>
      </c>
      <c r="Q19" s="163">
        <f t="shared" si="5"/>
        <v>-0.19267493230725385</v>
      </c>
      <c r="R19" s="163">
        <f t="shared" si="3"/>
        <v>2.0797386100811336E-2</v>
      </c>
      <c r="S19" s="162">
        <v>9801</v>
      </c>
      <c r="T19" s="162">
        <v>4358</v>
      </c>
      <c r="U19" s="162">
        <v>8319</v>
      </c>
      <c r="V19" s="162">
        <v>7542</v>
      </c>
      <c r="W19" s="162">
        <v>6254</v>
      </c>
      <c r="X19" s="163">
        <f t="shared" si="6"/>
        <v>-0.17077698223282944</v>
      </c>
      <c r="Y19" s="163">
        <f t="shared" si="7"/>
        <v>1.858737164341016E-2</v>
      </c>
    </row>
    <row r="20" spans="1:25" x14ac:dyDescent="0.25">
      <c r="A20" s="56"/>
      <c r="B20" s="166" t="s">
        <v>144</v>
      </c>
      <c r="C20" s="167">
        <f t="shared" ref="C20:H20" si="8">C12-SUM(C13:C19)</f>
        <v>17252</v>
      </c>
      <c r="D20" s="167">
        <f t="shared" si="8"/>
        <v>2224</v>
      </c>
      <c r="E20" s="167">
        <f t="shared" si="8"/>
        <v>12437</v>
      </c>
      <c r="F20" s="167">
        <f t="shared" si="8"/>
        <v>18492</v>
      </c>
      <c r="G20" s="167">
        <f t="shared" si="8"/>
        <v>18017</v>
      </c>
      <c r="H20" s="167">
        <f t="shared" si="8"/>
        <v>21000</v>
      </c>
      <c r="I20" s="168">
        <f t="shared" si="4"/>
        <v>0.16556585447077765</v>
      </c>
      <c r="J20" s="168">
        <f t="shared" si="1"/>
        <v>0.32774092859929771</v>
      </c>
      <c r="K20" s="167">
        <f t="shared" ref="K20:P20" si="9">K12-SUM(K13:K19)</f>
        <v>50512</v>
      </c>
      <c r="L20" s="167">
        <f t="shared" si="9"/>
        <v>6408</v>
      </c>
      <c r="M20" s="167">
        <f t="shared" si="9"/>
        <v>44184</v>
      </c>
      <c r="N20" s="167">
        <f t="shared" si="9"/>
        <v>63688</v>
      </c>
      <c r="O20" s="167">
        <f t="shared" si="9"/>
        <v>66827</v>
      </c>
      <c r="P20" s="167">
        <f t="shared" si="9"/>
        <v>69420</v>
      </c>
      <c r="Q20" s="168">
        <f t="shared" si="5"/>
        <v>3.8801681954898415E-2</v>
      </c>
      <c r="R20" s="168">
        <f t="shared" si="3"/>
        <v>0.25485517089467308</v>
      </c>
      <c r="S20" s="167">
        <f>S12-SUM(S13:S19)</f>
        <v>67764</v>
      </c>
      <c r="T20" s="167">
        <f>T12-SUM(T13:T19)</f>
        <v>56621</v>
      </c>
      <c r="U20" s="167">
        <f>U12-SUM(U13:U19)</f>
        <v>82180</v>
      </c>
      <c r="V20" s="167">
        <f>V12-SUM(V13:V19)</f>
        <v>84844</v>
      </c>
      <c r="W20" s="167">
        <f>W12-SUM(W13:W19)</f>
        <v>90420</v>
      </c>
      <c r="X20" s="168">
        <f t="shared" si="6"/>
        <v>6.5720616661166353E-2</v>
      </c>
      <c r="Y20" s="168">
        <f t="shared" si="7"/>
        <v>0.26873523249074943</v>
      </c>
    </row>
    <row r="21" spans="1:25" x14ac:dyDescent="0.25">
      <c r="A21" s="56"/>
      <c r="B21" s="153" t="s">
        <v>43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</row>
    <row r="22" spans="1:25" x14ac:dyDescent="0.25">
      <c r="A22" s="56"/>
      <c r="B22" s="154" t="s">
        <v>67</v>
      </c>
      <c r="C22" s="174">
        <f t="shared" ref="C22:H22" si="10">C23+C26</f>
        <v>14057</v>
      </c>
      <c r="D22" s="174">
        <f t="shared" si="10"/>
        <v>505</v>
      </c>
      <c r="E22" s="174">
        <f t="shared" si="10"/>
        <v>8743</v>
      </c>
      <c r="F22" s="174">
        <f t="shared" si="10"/>
        <v>13938</v>
      </c>
      <c r="G22" s="174">
        <f t="shared" si="10"/>
        <v>11745</v>
      </c>
      <c r="H22" s="174">
        <f t="shared" si="10"/>
        <v>12293</v>
      </c>
      <c r="I22" s="175">
        <f>IFERROR(H22/G22-1,"-")</f>
        <v>4.665815240527893E-2</v>
      </c>
      <c r="J22" s="175">
        <f t="shared" ref="J22:J34" si="11">H22/H$8</f>
        <v>0.19185329691767461</v>
      </c>
      <c r="K22" s="174">
        <f t="shared" ref="K22:P22" si="12">K23+K26</f>
        <v>97322</v>
      </c>
      <c r="L22" s="174">
        <f t="shared" si="12"/>
        <v>11597</v>
      </c>
      <c r="M22" s="174">
        <f t="shared" si="12"/>
        <v>77462</v>
      </c>
      <c r="N22" s="174">
        <f t="shared" si="12"/>
        <v>102022</v>
      </c>
      <c r="O22" s="174">
        <f t="shared" si="12"/>
        <v>111169</v>
      </c>
      <c r="P22" s="174">
        <f t="shared" si="12"/>
        <v>108553</v>
      </c>
      <c r="Q22" s="175">
        <f>IFERROR(P22/O22-1,"-")</f>
        <v>-2.3531739963479015E-2</v>
      </c>
      <c r="R22" s="175">
        <f t="shared" ref="R22:R34" si="13">P22/P$8</f>
        <v>0.39852050368956277</v>
      </c>
      <c r="S22" s="174">
        <f>S23+S26</f>
        <v>111379</v>
      </c>
      <c r="T22" s="174">
        <f>T23+T26</f>
        <v>86205</v>
      </c>
      <c r="U22" s="174">
        <f>U23+U26</f>
        <v>115960</v>
      </c>
      <c r="V22" s="174">
        <f>V23+V26</f>
        <v>122914</v>
      </c>
      <c r="W22" s="174">
        <f>W23+W26</f>
        <v>120846</v>
      </c>
      <c r="X22" s="175">
        <f>IFERROR(W22/V22-1,"-")</f>
        <v>-1.6824771791659199E-2</v>
      </c>
      <c r="Y22" s="175">
        <f>W22/W$8</f>
        <v>0.35916365743836653</v>
      </c>
    </row>
    <row r="23" spans="1:25" x14ac:dyDescent="0.25">
      <c r="A23" s="56"/>
      <c r="B23" s="157" t="s">
        <v>96</v>
      </c>
      <c r="C23" s="158">
        <v>637</v>
      </c>
      <c r="D23" s="158">
        <v>2</v>
      </c>
      <c r="E23" s="158">
        <v>505</v>
      </c>
      <c r="F23" s="158">
        <v>699</v>
      </c>
      <c r="G23" s="158">
        <v>299</v>
      </c>
      <c r="H23" s="158">
        <v>380</v>
      </c>
      <c r="I23" s="159">
        <f>IFERROR(H23/G23-1,"-")</f>
        <v>0.27090301003344486</v>
      </c>
      <c r="J23" s="159">
        <f t="shared" si="11"/>
        <v>5.9305501365587206E-3</v>
      </c>
      <c r="K23" s="158">
        <v>6776</v>
      </c>
      <c r="L23" s="158">
        <v>5170</v>
      </c>
      <c r="M23" s="158">
        <v>7522</v>
      </c>
      <c r="N23" s="158">
        <v>6465</v>
      </c>
      <c r="O23" s="158">
        <v>5677</v>
      </c>
      <c r="P23" s="158">
        <v>5014</v>
      </c>
      <c r="Q23" s="159">
        <f>IFERROR(P23/O23-1,"-")</f>
        <v>-0.11678703540602431</v>
      </c>
      <c r="R23" s="159">
        <f t="shared" si="13"/>
        <v>1.8407430522412716E-2</v>
      </c>
      <c r="S23" s="158">
        <v>7413</v>
      </c>
      <c r="T23" s="158">
        <v>8027</v>
      </c>
      <c r="U23" s="158">
        <v>7164</v>
      </c>
      <c r="V23" s="158">
        <v>5976</v>
      </c>
      <c r="W23" s="158">
        <v>5394</v>
      </c>
      <c r="X23" s="159">
        <f>IFERROR(W23/V23-1,"-")</f>
        <v>-9.7389558232931717E-2</v>
      </c>
      <c r="Y23" s="159">
        <f>W23/W$8</f>
        <v>1.6031385136641256E-2</v>
      </c>
    </row>
    <row r="24" spans="1:25" x14ac:dyDescent="0.25">
      <c r="A24" s="56"/>
      <c r="B24" s="161" t="s">
        <v>102</v>
      </c>
      <c r="C24" s="162">
        <v>391</v>
      </c>
      <c r="D24" s="162">
        <v>2</v>
      </c>
      <c r="E24" s="162">
        <v>212</v>
      </c>
      <c r="F24" s="162">
        <v>349</v>
      </c>
      <c r="G24" s="162">
        <v>57</v>
      </c>
      <c r="H24" s="162">
        <v>123</v>
      </c>
      <c r="I24" s="163">
        <f>IFERROR(H24/G24-1,"-")</f>
        <v>1.1578947368421053</v>
      </c>
      <c r="J24" s="163">
        <f t="shared" si="11"/>
        <v>1.9196254389387437E-3</v>
      </c>
      <c r="K24" s="162">
        <v>2578</v>
      </c>
      <c r="L24" s="162">
        <v>3678</v>
      </c>
      <c r="M24" s="162">
        <v>3414</v>
      </c>
      <c r="N24" s="162">
        <v>2322</v>
      </c>
      <c r="O24" s="162">
        <v>1663</v>
      </c>
      <c r="P24" s="162">
        <v>1588</v>
      </c>
      <c r="Q24" s="163">
        <f>IFERROR(P24/O24-1,"-")</f>
        <v>-4.5099218280216458E-2</v>
      </c>
      <c r="R24" s="163">
        <f t="shared" si="13"/>
        <v>5.8298762803333454E-3</v>
      </c>
      <c r="S24" s="162">
        <v>2969</v>
      </c>
      <c r="T24" s="162">
        <v>3626</v>
      </c>
      <c r="U24" s="162">
        <v>2671</v>
      </c>
      <c r="V24" s="162">
        <v>1720</v>
      </c>
      <c r="W24" s="162">
        <v>1711</v>
      </c>
      <c r="X24" s="163">
        <f>IFERROR(W24/V24-1,"-")</f>
        <v>-5.2325581395349374E-3</v>
      </c>
      <c r="Y24" s="163">
        <f>W24/W$8</f>
        <v>5.0852243175367427E-3</v>
      </c>
    </row>
    <row r="25" spans="1:25" x14ac:dyDescent="0.25">
      <c r="A25" s="56"/>
      <c r="B25" s="161" t="s">
        <v>99</v>
      </c>
      <c r="C25" s="162">
        <v>246</v>
      </c>
      <c r="D25" s="162">
        <v>0</v>
      </c>
      <c r="E25" s="162">
        <v>293</v>
      </c>
      <c r="F25" s="162">
        <v>350</v>
      </c>
      <c r="G25" s="162">
        <v>242</v>
      </c>
      <c r="H25" s="162">
        <v>257</v>
      </c>
      <c r="I25" s="163">
        <f>IFERROR(H25/G25-1,"-")</f>
        <v>6.198347107438007E-2</v>
      </c>
      <c r="J25" s="163">
        <f t="shared" si="11"/>
        <v>4.0109246976199765E-3</v>
      </c>
      <c r="K25" s="162">
        <v>4198</v>
      </c>
      <c r="L25" s="162">
        <v>1492</v>
      </c>
      <c r="M25" s="162">
        <v>4108</v>
      </c>
      <c r="N25" s="162">
        <v>4143</v>
      </c>
      <c r="O25" s="162">
        <v>4014</v>
      </c>
      <c r="P25" s="162">
        <v>3426</v>
      </c>
      <c r="Q25" s="163">
        <f>IFERROR(P25/O25-1,"-")</f>
        <v>-0.14648729446935727</v>
      </c>
      <c r="R25" s="163">
        <f t="shared" si="13"/>
        <v>1.2577554242079372E-2</v>
      </c>
      <c r="S25" s="162">
        <v>4444</v>
      </c>
      <c r="T25" s="162">
        <v>4401</v>
      </c>
      <c r="U25" s="162">
        <v>4493</v>
      </c>
      <c r="V25" s="162">
        <v>4256</v>
      </c>
      <c r="W25" s="162">
        <v>3683</v>
      </c>
      <c r="X25" s="163">
        <f>IFERROR(W25/V25-1,"-")</f>
        <v>-0.13463345864661658</v>
      </c>
      <c r="Y25" s="163">
        <f>W25/W$8</f>
        <v>1.0946160819104513E-2</v>
      </c>
    </row>
    <row r="26" spans="1:25" x14ac:dyDescent="0.25">
      <c r="A26" s="56"/>
      <c r="B26" s="157" t="s">
        <v>106</v>
      </c>
      <c r="C26" s="158">
        <v>13420</v>
      </c>
      <c r="D26" s="158">
        <v>503</v>
      </c>
      <c r="E26" s="158">
        <v>8238</v>
      </c>
      <c r="F26" s="158">
        <v>13239</v>
      </c>
      <c r="G26" s="158">
        <v>11446</v>
      </c>
      <c r="H26" s="158">
        <v>11913</v>
      </c>
      <c r="I26" s="159">
        <f>IFERROR(H26/G26-1,"-")</f>
        <v>4.0800279573650178E-2</v>
      </c>
      <c r="J26" s="159">
        <f t="shared" si="11"/>
        <v>0.18592274678111587</v>
      </c>
      <c r="K26" s="158">
        <v>90546</v>
      </c>
      <c r="L26" s="158">
        <v>6427</v>
      </c>
      <c r="M26" s="158">
        <v>69940</v>
      </c>
      <c r="N26" s="158">
        <v>95557</v>
      </c>
      <c r="O26" s="158">
        <v>105492</v>
      </c>
      <c r="P26" s="158">
        <v>103539</v>
      </c>
      <c r="Q26" s="159">
        <f>IFERROR(P26/O26-1,"-")</f>
        <v>-1.8513252189739537E-2</v>
      </c>
      <c r="R26" s="159">
        <f t="shared" si="13"/>
        <v>0.38011307316715004</v>
      </c>
      <c r="S26" s="158">
        <v>103966</v>
      </c>
      <c r="T26" s="158">
        <v>78178</v>
      </c>
      <c r="U26" s="158">
        <v>108796</v>
      </c>
      <c r="V26" s="158">
        <v>116938</v>
      </c>
      <c r="W26" s="158">
        <v>115452</v>
      </c>
      <c r="X26" s="159">
        <f>IFERROR(W26/V26-1,"-")</f>
        <v>-1.2707588636713507E-2</v>
      </c>
      <c r="Y26" s="159">
        <f>W26/W$8</f>
        <v>0.34313227230172527</v>
      </c>
    </row>
    <row r="27" spans="1:25" s="56" customFormat="1" x14ac:dyDescent="0.25">
      <c r="B27" s="161" t="s">
        <v>109</v>
      </c>
      <c r="C27" s="162">
        <v>5246</v>
      </c>
      <c r="D27" s="162">
        <v>0</v>
      </c>
      <c r="E27" s="162">
        <v>2254</v>
      </c>
      <c r="F27" s="162">
        <v>4876</v>
      </c>
      <c r="G27" s="162">
        <v>4621</v>
      </c>
      <c r="H27" s="162">
        <v>4701</v>
      </c>
      <c r="I27" s="163">
        <f t="shared" ref="I27:I34" si="14">IFERROR(H27/G27-1,"-")</f>
        <v>1.7312270071413005E-2</v>
      </c>
      <c r="J27" s="163">
        <f t="shared" si="11"/>
        <v>7.3367147873585642E-2</v>
      </c>
      <c r="K27" s="162">
        <v>39062</v>
      </c>
      <c r="L27" s="162">
        <v>397</v>
      </c>
      <c r="M27" s="162">
        <v>27906</v>
      </c>
      <c r="N27" s="162">
        <v>42509</v>
      </c>
      <c r="O27" s="162">
        <v>48516</v>
      </c>
      <c r="P27" s="162">
        <v>49313</v>
      </c>
      <c r="Q27" s="163">
        <f t="shared" ref="Q27:Q34" si="15">IFERROR(P27/O27-1,"-")</f>
        <v>1.6427570286091209E-2</v>
      </c>
      <c r="R27" s="163">
        <f t="shared" si="13"/>
        <v>0.18103821726201402</v>
      </c>
      <c r="S27" s="162">
        <v>44308</v>
      </c>
      <c r="T27" s="162">
        <v>30160</v>
      </c>
      <c r="U27" s="162">
        <v>47385</v>
      </c>
      <c r="V27" s="162">
        <v>53137</v>
      </c>
      <c r="W27" s="162">
        <v>54014</v>
      </c>
      <c r="X27" s="163">
        <f t="shared" ref="X27:X34" si="16">IFERROR(W27/V27-1,"-")</f>
        <v>1.6504507217193209E-2</v>
      </c>
      <c r="Y27" s="163">
        <f t="shared" ref="Y27:Y34" si="17">W27/W$8</f>
        <v>0.16053378508908803</v>
      </c>
    </row>
    <row r="28" spans="1:25" s="56" customFormat="1" x14ac:dyDescent="0.25">
      <c r="B28" s="161" t="s">
        <v>112</v>
      </c>
      <c r="C28" s="162">
        <v>2174</v>
      </c>
      <c r="D28" s="162">
        <v>10</v>
      </c>
      <c r="E28" s="162">
        <v>1506</v>
      </c>
      <c r="F28" s="162">
        <v>2280</v>
      </c>
      <c r="G28" s="162">
        <v>2071</v>
      </c>
      <c r="H28" s="162">
        <v>2191</v>
      </c>
      <c r="I28" s="163">
        <f t="shared" si="14"/>
        <v>5.7943022694350477E-2</v>
      </c>
      <c r="J28" s="163">
        <f t="shared" si="11"/>
        <v>3.4194303550526724E-2</v>
      </c>
      <c r="K28" s="162">
        <v>11144</v>
      </c>
      <c r="L28" s="162">
        <v>1168</v>
      </c>
      <c r="M28" s="162">
        <v>7439</v>
      </c>
      <c r="N28" s="162">
        <v>10381</v>
      </c>
      <c r="O28" s="162">
        <v>11321</v>
      </c>
      <c r="P28" s="162">
        <v>10758</v>
      </c>
      <c r="Q28" s="163">
        <f t="shared" si="15"/>
        <v>-4.973058917056794E-2</v>
      </c>
      <c r="R28" s="163">
        <f t="shared" si="13"/>
        <v>3.9494841954550462E-2</v>
      </c>
      <c r="S28" s="162">
        <v>13318</v>
      </c>
      <c r="T28" s="162">
        <v>8945</v>
      </c>
      <c r="U28" s="162">
        <v>12661</v>
      </c>
      <c r="V28" s="162">
        <v>13392</v>
      </c>
      <c r="W28" s="162">
        <v>12949</v>
      </c>
      <c r="X28" s="163">
        <f t="shared" si="16"/>
        <v>-3.3079450418160072E-2</v>
      </c>
      <c r="Y28" s="163">
        <f t="shared" si="17"/>
        <v>3.8485429390872752E-2</v>
      </c>
    </row>
    <row r="29" spans="1:25" x14ac:dyDescent="0.25">
      <c r="A29" s="56"/>
      <c r="B29" s="161" t="s">
        <v>115</v>
      </c>
      <c r="C29" s="162">
        <v>665</v>
      </c>
      <c r="D29" s="162">
        <v>442</v>
      </c>
      <c r="E29" s="162">
        <v>283</v>
      </c>
      <c r="F29" s="162">
        <v>342</v>
      </c>
      <c r="G29" s="162">
        <v>266</v>
      </c>
      <c r="H29" s="162">
        <v>330</v>
      </c>
      <c r="I29" s="163">
        <f t="shared" si="14"/>
        <v>0.24060150375939848</v>
      </c>
      <c r="J29" s="163">
        <f t="shared" si="11"/>
        <v>5.1502145922746783E-3</v>
      </c>
      <c r="K29" s="162">
        <v>3241</v>
      </c>
      <c r="L29" s="162">
        <v>852</v>
      </c>
      <c r="M29" s="162">
        <v>2800</v>
      </c>
      <c r="N29" s="162">
        <v>3339</v>
      </c>
      <c r="O29" s="162">
        <v>3146</v>
      </c>
      <c r="P29" s="162">
        <v>3030</v>
      </c>
      <c r="Q29" s="163">
        <f t="shared" si="15"/>
        <v>-3.6872218690400471E-2</v>
      </c>
      <c r="R29" s="163">
        <f t="shared" si="13"/>
        <v>1.1123756378721686E-2</v>
      </c>
      <c r="S29" s="162">
        <v>3906</v>
      </c>
      <c r="T29" s="162">
        <v>3083</v>
      </c>
      <c r="U29" s="162">
        <v>3681</v>
      </c>
      <c r="V29" s="162">
        <v>3412</v>
      </c>
      <c r="W29" s="162">
        <v>3360</v>
      </c>
      <c r="X29" s="163">
        <f t="shared" si="16"/>
        <v>-1.5240328253223967E-2</v>
      </c>
      <c r="Y29" s="163">
        <f t="shared" si="17"/>
        <v>9.9861798403994475E-3</v>
      </c>
    </row>
    <row r="30" spans="1:25" x14ac:dyDescent="0.25">
      <c r="A30" s="56"/>
      <c r="B30" s="161" t="s">
        <v>122</v>
      </c>
      <c r="C30" s="162">
        <v>548</v>
      </c>
      <c r="D30" s="162">
        <v>0</v>
      </c>
      <c r="E30" s="162">
        <v>481</v>
      </c>
      <c r="F30" s="162">
        <v>559</v>
      </c>
      <c r="G30" s="162">
        <v>274</v>
      </c>
      <c r="H30" s="162">
        <v>274</v>
      </c>
      <c r="I30" s="163">
        <f t="shared" si="14"/>
        <v>0</v>
      </c>
      <c r="J30" s="163">
        <f t="shared" si="11"/>
        <v>4.2762387826765511E-3</v>
      </c>
      <c r="K30" s="162">
        <v>3086</v>
      </c>
      <c r="L30" s="162">
        <v>91</v>
      </c>
      <c r="M30" s="162">
        <v>4562</v>
      </c>
      <c r="N30" s="162">
        <v>3740</v>
      </c>
      <c r="O30" s="162">
        <v>3908</v>
      </c>
      <c r="P30" s="162">
        <v>3535</v>
      </c>
      <c r="Q30" s="163">
        <f t="shared" si="15"/>
        <v>-9.5445240532241571E-2</v>
      </c>
      <c r="R30" s="163">
        <f t="shared" si="13"/>
        <v>1.29777157751753E-2</v>
      </c>
      <c r="S30" s="162">
        <v>3634</v>
      </c>
      <c r="T30" s="162">
        <v>5043</v>
      </c>
      <c r="U30" s="162">
        <v>4299</v>
      </c>
      <c r="V30" s="162">
        <v>4182</v>
      </c>
      <c r="W30" s="162">
        <v>3809</v>
      </c>
      <c r="X30" s="163">
        <f t="shared" si="16"/>
        <v>-8.9191774270683921E-2</v>
      </c>
      <c r="Y30" s="163">
        <f t="shared" si="17"/>
        <v>1.1320642563119493E-2</v>
      </c>
    </row>
    <row r="31" spans="1:25" x14ac:dyDescent="0.25">
      <c r="A31" s="56"/>
      <c r="B31" s="161" t="s">
        <v>118</v>
      </c>
      <c r="C31" s="162">
        <v>347</v>
      </c>
      <c r="D31" s="162">
        <v>31</v>
      </c>
      <c r="E31" s="162">
        <v>255</v>
      </c>
      <c r="F31" s="162">
        <v>354</v>
      </c>
      <c r="G31" s="162">
        <v>238</v>
      </c>
      <c r="H31" s="162">
        <v>245</v>
      </c>
      <c r="I31" s="163">
        <f t="shared" si="14"/>
        <v>2.9411764705882248E-2</v>
      </c>
      <c r="J31" s="163">
        <f t="shared" si="11"/>
        <v>3.8236441669918064E-3</v>
      </c>
      <c r="K31" s="162">
        <v>5581</v>
      </c>
      <c r="L31" s="162">
        <v>422</v>
      </c>
      <c r="M31" s="162">
        <v>6242</v>
      </c>
      <c r="N31" s="162">
        <v>5459</v>
      </c>
      <c r="O31" s="162">
        <v>5642</v>
      </c>
      <c r="P31" s="162">
        <v>5557</v>
      </c>
      <c r="Q31" s="163">
        <f t="shared" si="15"/>
        <v>-1.5065579581708621E-2</v>
      </c>
      <c r="R31" s="163">
        <f t="shared" si="13"/>
        <v>2.0400895774441059E-2</v>
      </c>
      <c r="S31" s="162">
        <v>5928</v>
      </c>
      <c r="T31" s="162">
        <v>6497</v>
      </c>
      <c r="U31" s="162">
        <v>5813</v>
      </c>
      <c r="V31" s="162">
        <v>5880</v>
      </c>
      <c r="W31" s="162">
        <v>5802</v>
      </c>
      <c r="X31" s="163">
        <f t="shared" si="16"/>
        <v>-1.3265306122449028E-2</v>
      </c>
      <c r="Y31" s="163">
        <f t="shared" si="17"/>
        <v>1.7243992688689761E-2</v>
      </c>
    </row>
    <row r="32" spans="1:25" x14ac:dyDescent="0.25">
      <c r="A32" s="56"/>
      <c r="B32" s="161" t="s">
        <v>127</v>
      </c>
      <c r="C32" s="162">
        <v>488</v>
      </c>
      <c r="D32" s="162">
        <v>0</v>
      </c>
      <c r="E32" s="162">
        <v>223</v>
      </c>
      <c r="F32" s="162">
        <v>425</v>
      </c>
      <c r="G32" s="162">
        <v>416</v>
      </c>
      <c r="H32" s="162">
        <v>269</v>
      </c>
      <c r="I32" s="163">
        <f t="shared" si="14"/>
        <v>-0.35336538461538458</v>
      </c>
      <c r="J32" s="163">
        <f t="shared" si="11"/>
        <v>4.1982052282481469E-3</v>
      </c>
      <c r="K32" s="162">
        <v>3011</v>
      </c>
      <c r="L32" s="162">
        <v>10</v>
      </c>
      <c r="M32" s="162">
        <v>2084</v>
      </c>
      <c r="N32" s="162">
        <v>3085</v>
      </c>
      <c r="O32" s="162">
        <v>2541</v>
      </c>
      <c r="P32" s="162">
        <v>1839</v>
      </c>
      <c r="Q32" s="163">
        <f t="shared" si="15"/>
        <v>-0.27626918536009448</v>
      </c>
      <c r="R32" s="163">
        <f t="shared" si="13"/>
        <v>6.751349168471677E-3</v>
      </c>
      <c r="S32" s="162">
        <v>3499</v>
      </c>
      <c r="T32" s="162">
        <v>2307</v>
      </c>
      <c r="U32" s="162">
        <v>3510</v>
      </c>
      <c r="V32" s="162">
        <v>2957</v>
      </c>
      <c r="W32" s="162">
        <v>2108</v>
      </c>
      <c r="X32" s="163">
        <f t="shared" si="16"/>
        <v>-0.28711531958065606</v>
      </c>
      <c r="Y32" s="163">
        <f t="shared" si="17"/>
        <v>6.2651390189172726E-3</v>
      </c>
    </row>
    <row r="33" spans="1:25" x14ac:dyDescent="0.25">
      <c r="A33" s="56"/>
      <c r="B33" s="161" t="s">
        <v>130</v>
      </c>
      <c r="C33" s="162">
        <v>325</v>
      </c>
      <c r="D33" s="162">
        <v>1</v>
      </c>
      <c r="E33" s="162">
        <v>124</v>
      </c>
      <c r="F33" s="162">
        <v>215</v>
      </c>
      <c r="G33" s="162">
        <v>66</v>
      </c>
      <c r="H33" s="162">
        <v>85</v>
      </c>
      <c r="I33" s="163">
        <f t="shared" si="14"/>
        <v>0.28787878787878785</v>
      </c>
      <c r="J33" s="163">
        <f t="shared" si="11"/>
        <v>1.3265704252828716E-3</v>
      </c>
      <c r="K33" s="162">
        <v>4367</v>
      </c>
      <c r="L33" s="162">
        <v>40</v>
      </c>
      <c r="M33" s="162">
        <v>1477</v>
      </c>
      <c r="N33" s="162">
        <v>3883</v>
      </c>
      <c r="O33" s="162">
        <v>3418</v>
      </c>
      <c r="P33" s="162">
        <v>2724</v>
      </c>
      <c r="Q33" s="163">
        <f t="shared" si="15"/>
        <v>-0.20304271503803395</v>
      </c>
      <c r="R33" s="163">
        <f t="shared" si="13"/>
        <v>1.0000367120672565E-2</v>
      </c>
      <c r="S33" s="162">
        <v>4692</v>
      </c>
      <c r="T33" s="162">
        <v>1601</v>
      </c>
      <c r="U33" s="162">
        <v>4098</v>
      </c>
      <c r="V33" s="162">
        <v>3484</v>
      </c>
      <c r="W33" s="162">
        <v>2809</v>
      </c>
      <c r="X33" s="163">
        <f t="shared" si="16"/>
        <v>-0.19374282433983925</v>
      </c>
      <c r="Y33" s="163">
        <f t="shared" si="17"/>
        <v>8.3485652296672753E-3</v>
      </c>
    </row>
    <row r="34" spans="1:25" x14ac:dyDescent="0.25">
      <c r="A34" s="56"/>
      <c r="B34" s="166" t="s">
        <v>144</v>
      </c>
      <c r="C34" s="167">
        <f t="shared" ref="C34:H34" si="18">C26-SUM(C27:C33)</f>
        <v>3627</v>
      </c>
      <c r="D34" s="167">
        <f t="shared" si="18"/>
        <v>19</v>
      </c>
      <c r="E34" s="167">
        <f t="shared" si="18"/>
        <v>3112</v>
      </c>
      <c r="F34" s="167">
        <f t="shared" si="18"/>
        <v>4188</v>
      </c>
      <c r="G34" s="167">
        <f t="shared" si="18"/>
        <v>3494</v>
      </c>
      <c r="H34" s="167">
        <f t="shared" si="18"/>
        <v>3818</v>
      </c>
      <c r="I34" s="168">
        <f t="shared" si="14"/>
        <v>9.2730394962793339E-2</v>
      </c>
      <c r="J34" s="168">
        <f t="shared" si="11"/>
        <v>5.9586422161529456E-2</v>
      </c>
      <c r="K34" s="167">
        <f t="shared" ref="K34:P34" si="19">K26-SUM(K27:K33)</f>
        <v>21054</v>
      </c>
      <c r="L34" s="167">
        <f t="shared" si="19"/>
        <v>3447</v>
      </c>
      <c r="M34" s="167">
        <f t="shared" si="19"/>
        <v>17430</v>
      </c>
      <c r="N34" s="167">
        <f t="shared" si="19"/>
        <v>23161</v>
      </c>
      <c r="O34" s="167">
        <f t="shared" si="19"/>
        <v>27000</v>
      </c>
      <c r="P34" s="167">
        <f t="shared" si="19"/>
        <v>26783</v>
      </c>
      <c r="Q34" s="168">
        <f t="shared" si="15"/>
        <v>-8.0370370370370647E-3</v>
      </c>
      <c r="R34" s="168">
        <f t="shared" si="13"/>
        <v>9.8325929733103265E-2</v>
      </c>
      <c r="S34" s="167">
        <f>S26-SUM(S27:S33)</f>
        <v>24681</v>
      </c>
      <c r="T34" s="167">
        <f>T26-SUM(T27:T33)</f>
        <v>20542</v>
      </c>
      <c r="U34" s="167">
        <f>U26-SUM(U27:U33)</f>
        <v>27349</v>
      </c>
      <c r="V34" s="167">
        <f>V26-SUM(V27:V33)</f>
        <v>30494</v>
      </c>
      <c r="W34" s="167">
        <f>W26-SUM(W27:W33)</f>
        <v>30601</v>
      </c>
      <c r="X34" s="168">
        <f t="shared" si="16"/>
        <v>3.508886994162852E-3</v>
      </c>
      <c r="Y34" s="168">
        <f t="shared" si="17"/>
        <v>9.0948538480971272E-2</v>
      </c>
    </row>
    <row r="35" spans="1:25" x14ac:dyDescent="0.25">
      <c r="A35" s="56"/>
      <c r="B35" s="153" t="s">
        <v>44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</row>
    <row r="36" spans="1:25" x14ac:dyDescent="0.25">
      <c r="A36" s="56"/>
      <c r="B36" s="154" t="s">
        <v>67</v>
      </c>
      <c r="C36" s="174">
        <f t="shared" ref="C36:H36" si="20">C37+C40</f>
        <v>15716</v>
      </c>
      <c r="D36" s="174">
        <f t="shared" si="20"/>
        <v>478</v>
      </c>
      <c r="E36" s="174">
        <f t="shared" si="20"/>
        <v>7833</v>
      </c>
      <c r="F36" s="174">
        <f t="shared" si="20"/>
        <v>14965</v>
      </c>
      <c r="G36" s="174">
        <f t="shared" si="20"/>
        <v>12114</v>
      </c>
      <c r="H36" s="174">
        <f t="shared" si="20"/>
        <v>17541</v>
      </c>
      <c r="I36" s="175">
        <f>IFERROR(H36/G36-1,"-")</f>
        <v>0.4479940564635958</v>
      </c>
      <c r="J36" s="175">
        <f t="shared" ref="J36:J48" si="21">H36/H$8</f>
        <v>0.27375731564572764</v>
      </c>
      <c r="K36" s="174">
        <f t="shared" ref="K36:P36" si="22">K37+K40</f>
        <v>44788</v>
      </c>
      <c r="L36" s="174">
        <f t="shared" si="22"/>
        <v>1594</v>
      </c>
      <c r="M36" s="174">
        <f t="shared" si="22"/>
        <v>32265</v>
      </c>
      <c r="N36" s="174">
        <f t="shared" si="22"/>
        <v>48326</v>
      </c>
      <c r="O36" s="174">
        <f t="shared" si="22"/>
        <v>49957</v>
      </c>
      <c r="P36" s="174">
        <f t="shared" si="22"/>
        <v>51937</v>
      </c>
      <c r="Q36" s="175">
        <f>IFERROR(P36/O36-1,"-")</f>
        <v>3.9634085313369427E-2</v>
      </c>
      <c r="R36" s="175">
        <f t="shared" ref="R36:R48" si="23">P36/P$8</f>
        <v>0.19067146371012153</v>
      </c>
      <c r="S36" s="174">
        <f>S37+S40</f>
        <v>60504</v>
      </c>
      <c r="T36" s="174">
        <f>T37+T40</f>
        <v>40098</v>
      </c>
      <c r="U36" s="174">
        <f>U37+U40</f>
        <v>63291</v>
      </c>
      <c r="V36" s="174">
        <f>V37+V40</f>
        <v>62071</v>
      </c>
      <c r="W36" s="174">
        <f>W37+W40</f>
        <v>69478</v>
      </c>
      <c r="X36" s="175">
        <f>IFERROR(W36/V36-1,"-")</f>
        <v>0.11933108859209618</v>
      </c>
      <c r="Y36" s="175">
        <f>W36/W$8</f>
        <v>0.20649398897359308</v>
      </c>
    </row>
    <row r="37" spans="1:25" x14ac:dyDescent="0.25">
      <c r="A37" s="56"/>
      <c r="B37" s="157" t="s">
        <v>96</v>
      </c>
      <c r="C37" s="158">
        <v>865</v>
      </c>
      <c r="D37" s="158">
        <v>116</v>
      </c>
      <c r="E37" s="158">
        <v>492</v>
      </c>
      <c r="F37" s="158">
        <v>1199</v>
      </c>
      <c r="G37" s="158">
        <v>416</v>
      </c>
      <c r="H37" s="158">
        <v>1320</v>
      </c>
      <c r="I37" s="159">
        <f>IFERROR(H37/G37-1,"-")</f>
        <v>2.1730769230769229</v>
      </c>
      <c r="J37" s="159">
        <f t="shared" si="21"/>
        <v>2.0600858369098713E-2</v>
      </c>
      <c r="K37" s="158">
        <v>3083</v>
      </c>
      <c r="L37" s="158">
        <v>164</v>
      </c>
      <c r="M37" s="158">
        <v>2441</v>
      </c>
      <c r="N37" s="158">
        <v>3081</v>
      </c>
      <c r="O37" s="158">
        <v>2717</v>
      </c>
      <c r="P37" s="158">
        <v>2842</v>
      </c>
      <c r="Q37" s="159">
        <f>IFERROR(P37/O37-1,"-")</f>
        <v>4.6006624953993436E-2</v>
      </c>
      <c r="R37" s="159">
        <f t="shared" si="23"/>
        <v>1.043356951429935E-2</v>
      </c>
      <c r="S37" s="158">
        <v>3948</v>
      </c>
      <c r="T37" s="158">
        <v>2933</v>
      </c>
      <c r="U37" s="158">
        <v>4280</v>
      </c>
      <c r="V37" s="158">
        <v>3133</v>
      </c>
      <c r="W37" s="158">
        <v>4162</v>
      </c>
      <c r="X37" s="159">
        <f>IFERROR(W37/V37-1,"-")</f>
        <v>0.32843919565911261</v>
      </c>
      <c r="Y37" s="159">
        <f>W37/W$8</f>
        <v>1.2369785861828124E-2</v>
      </c>
    </row>
    <row r="38" spans="1:25" x14ac:dyDescent="0.25">
      <c r="A38" s="56"/>
      <c r="B38" s="161" t="s">
        <v>102</v>
      </c>
      <c r="C38" s="162">
        <v>254</v>
      </c>
      <c r="D38" s="162">
        <v>103</v>
      </c>
      <c r="E38" s="162">
        <v>391</v>
      </c>
      <c r="F38" s="162">
        <v>306</v>
      </c>
      <c r="G38" s="162">
        <v>145</v>
      </c>
      <c r="H38" s="162">
        <v>703</v>
      </c>
      <c r="I38" s="163">
        <f>IFERROR(H38/G38-1,"-")</f>
        <v>3.8482758620689657</v>
      </c>
      <c r="J38" s="163">
        <f t="shared" si="21"/>
        <v>1.0971517752633633E-2</v>
      </c>
      <c r="K38" s="162">
        <v>559</v>
      </c>
      <c r="L38" s="162">
        <v>17</v>
      </c>
      <c r="M38" s="162">
        <v>443</v>
      </c>
      <c r="N38" s="162">
        <v>401</v>
      </c>
      <c r="O38" s="162">
        <v>461</v>
      </c>
      <c r="P38" s="162">
        <v>496</v>
      </c>
      <c r="Q38" s="163">
        <f>IFERROR(P38/O38-1,"-")</f>
        <v>7.5921908893709311E-2</v>
      </c>
      <c r="R38" s="163">
        <f t="shared" si="23"/>
        <v>1.8209185359227577E-3</v>
      </c>
      <c r="S38" s="162">
        <v>813</v>
      </c>
      <c r="T38" s="162">
        <v>834</v>
      </c>
      <c r="U38" s="162">
        <v>707</v>
      </c>
      <c r="V38" s="162">
        <v>606</v>
      </c>
      <c r="W38" s="162">
        <v>1199</v>
      </c>
      <c r="X38" s="163">
        <f>IFERROR(W38/V38-1,"-")</f>
        <v>0.97854785478547845</v>
      </c>
      <c r="Y38" s="163">
        <f>W38/W$8</f>
        <v>3.5635207228092076E-3</v>
      </c>
    </row>
    <row r="39" spans="1:25" x14ac:dyDescent="0.25">
      <c r="A39" s="56"/>
      <c r="B39" s="161" t="s">
        <v>99</v>
      </c>
      <c r="C39" s="162">
        <v>611</v>
      </c>
      <c r="D39" s="162">
        <v>13</v>
      </c>
      <c r="E39" s="162">
        <v>101</v>
      </c>
      <c r="F39" s="162">
        <v>893</v>
      </c>
      <c r="G39" s="162">
        <v>271</v>
      </c>
      <c r="H39" s="162">
        <v>617</v>
      </c>
      <c r="I39" s="163">
        <f>IFERROR(H39/G39-1,"-")</f>
        <v>1.2767527675276753</v>
      </c>
      <c r="J39" s="163">
        <f t="shared" si="21"/>
        <v>9.6293406164650805E-3</v>
      </c>
      <c r="K39" s="162">
        <v>2524</v>
      </c>
      <c r="L39" s="162">
        <v>147</v>
      </c>
      <c r="M39" s="162">
        <v>1998</v>
      </c>
      <c r="N39" s="162">
        <v>2680</v>
      </c>
      <c r="O39" s="162">
        <v>2256</v>
      </c>
      <c r="P39" s="162">
        <v>2346</v>
      </c>
      <c r="Q39" s="163">
        <f>IFERROR(P39/O39-1,"-")</f>
        <v>3.9893617021276695E-2</v>
      </c>
      <c r="R39" s="163">
        <f t="shared" si="23"/>
        <v>8.6126509783765928E-3</v>
      </c>
      <c r="S39" s="162">
        <v>3135</v>
      </c>
      <c r="T39" s="162">
        <v>2099</v>
      </c>
      <c r="U39" s="162">
        <v>3573</v>
      </c>
      <c r="V39" s="162">
        <v>2527</v>
      </c>
      <c r="W39" s="162">
        <v>2963</v>
      </c>
      <c r="X39" s="163">
        <f>IFERROR(W39/V39-1,"-")</f>
        <v>0.17253660466956866</v>
      </c>
      <c r="Y39" s="163">
        <f>W39/W$8</f>
        <v>8.8062651390189168E-3</v>
      </c>
    </row>
    <row r="40" spans="1:25" x14ac:dyDescent="0.25">
      <c r="A40" s="56"/>
      <c r="B40" s="157" t="s">
        <v>106</v>
      </c>
      <c r="C40" s="158">
        <v>14851</v>
      </c>
      <c r="D40" s="158">
        <v>362</v>
      </c>
      <c r="E40" s="158">
        <v>7341</v>
      </c>
      <c r="F40" s="158">
        <v>13766</v>
      </c>
      <c r="G40" s="158">
        <v>11698</v>
      </c>
      <c r="H40" s="158">
        <v>16221</v>
      </c>
      <c r="I40" s="159">
        <f>IFERROR(H40/G40-1,"-")</f>
        <v>0.38664729013506571</v>
      </c>
      <c r="J40" s="159">
        <f t="shared" si="21"/>
        <v>0.25315645727662894</v>
      </c>
      <c r="K40" s="158">
        <v>41705</v>
      </c>
      <c r="L40" s="158">
        <v>1430</v>
      </c>
      <c r="M40" s="158">
        <v>29824</v>
      </c>
      <c r="N40" s="158">
        <v>45245</v>
      </c>
      <c r="O40" s="158">
        <v>47240</v>
      </c>
      <c r="P40" s="158">
        <v>49095</v>
      </c>
      <c r="Q40" s="159">
        <f>IFERROR(P40/O40-1,"-")</f>
        <v>3.9267569856054285E-2</v>
      </c>
      <c r="R40" s="159">
        <f t="shared" si="23"/>
        <v>0.18023789419582217</v>
      </c>
      <c r="S40" s="158">
        <v>56556</v>
      </c>
      <c r="T40" s="158">
        <v>37165</v>
      </c>
      <c r="U40" s="158">
        <v>59011</v>
      </c>
      <c r="V40" s="158">
        <v>58938</v>
      </c>
      <c r="W40" s="158">
        <v>65316</v>
      </c>
      <c r="X40" s="159">
        <f>IFERROR(W40/V40-1,"-")</f>
        <v>0.10821541280667812</v>
      </c>
      <c r="Y40" s="159">
        <f>W40/W$8</f>
        <v>0.19412420311176498</v>
      </c>
    </row>
    <row r="41" spans="1:25" s="56" customFormat="1" x14ac:dyDescent="0.25">
      <c r="B41" s="161" t="s">
        <v>109</v>
      </c>
      <c r="C41" s="162">
        <v>6951</v>
      </c>
      <c r="D41" s="162">
        <v>26</v>
      </c>
      <c r="E41" s="162">
        <v>2428</v>
      </c>
      <c r="F41" s="162">
        <v>4717</v>
      </c>
      <c r="G41" s="162">
        <v>3976</v>
      </c>
      <c r="H41" s="162">
        <v>5690</v>
      </c>
      <c r="I41" s="163">
        <f t="shared" ref="I41:I48" si="24">IFERROR(H41/G41-1,"-")</f>
        <v>0.4310865191146882</v>
      </c>
      <c r="J41" s="163">
        <f t="shared" si="21"/>
        <v>8.8802184939523993E-2</v>
      </c>
      <c r="K41" s="162">
        <v>18246</v>
      </c>
      <c r="L41" s="162">
        <v>123</v>
      </c>
      <c r="M41" s="162">
        <v>10353</v>
      </c>
      <c r="N41" s="162">
        <v>18172</v>
      </c>
      <c r="O41" s="162">
        <v>20864</v>
      </c>
      <c r="P41" s="162">
        <v>22769</v>
      </c>
      <c r="Q41" s="163">
        <f t="shared" ref="Q41:Q48" si="25">IFERROR(P41/O41-1,"-")</f>
        <v>9.1305598159509227E-2</v>
      </c>
      <c r="R41" s="163">
        <f t="shared" si="23"/>
        <v>8.3589705936341269E-2</v>
      </c>
      <c r="S41" s="162">
        <v>25197</v>
      </c>
      <c r="T41" s="162">
        <v>12781</v>
      </c>
      <c r="U41" s="162">
        <v>22889</v>
      </c>
      <c r="V41" s="162">
        <v>24840</v>
      </c>
      <c r="W41" s="162">
        <v>28459</v>
      </c>
      <c r="X41" s="163">
        <f t="shared" ref="X41:X48" si="26">IFERROR(W41/V41-1,"-")</f>
        <v>0.14569243156199674</v>
      </c>
      <c r="Y41" s="163">
        <f t="shared" ref="Y41:Y48" si="27">W41/W$8</f>
        <v>8.4582348832716633E-2</v>
      </c>
    </row>
    <row r="42" spans="1:25" s="56" customFormat="1" x14ac:dyDescent="0.25">
      <c r="B42" s="161" t="s">
        <v>112</v>
      </c>
      <c r="C42" s="162">
        <v>1031</v>
      </c>
      <c r="D42" s="162">
        <v>26</v>
      </c>
      <c r="E42" s="162">
        <v>324</v>
      </c>
      <c r="F42" s="162">
        <v>922</v>
      </c>
      <c r="G42" s="162">
        <v>780</v>
      </c>
      <c r="H42" s="162">
        <v>1291</v>
      </c>
      <c r="I42" s="163">
        <f t="shared" si="24"/>
        <v>0.65512820512820502</v>
      </c>
      <c r="J42" s="163">
        <f t="shared" si="21"/>
        <v>2.014826375341397E-2</v>
      </c>
      <c r="K42" s="162">
        <v>2273</v>
      </c>
      <c r="L42" s="162">
        <v>146</v>
      </c>
      <c r="M42" s="162">
        <v>1850</v>
      </c>
      <c r="N42" s="162">
        <v>2199</v>
      </c>
      <c r="O42" s="162">
        <v>2167</v>
      </c>
      <c r="P42" s="162">
        <v>1711</v>
      </c>
      <c r="Q42" s="163">
        <f t="shared" si="25"/>
        <v>-0.21042916474388551</v>
      </c>
      <c r="R42" s="163">
        <f t="shared" si="23"/>
        <v>6.2814347075883844E-3</v>
      </c>
      <c r="S42" s="162">
        <v>3304</v>
      </c>
      <c r="T42" s="162">
        <v>2174</v>
      </c>
      <c r="U42" s="162">
        <v>3121</v>
      </c>
      <c r="V42" s="162">
        <v>2947</v>
      </c>
      <c r="W42" s="162">
        <v>3002</v>
      </c>
      <c r="X42" s="163">
        <f t="shared" si="26"/>
        <v>1.8663047166610047E-2</v>
      </c>
      <c r="Y42" s="163">
        <f t="shared" si="27"/>
        <v>8.9221761550235534E-3</v>
      </c>
    </row>
    <row r="43" spans="1:25" x14ac:dyDescent="0.25">
      <c r="A43" s="56"/>
      <c r="B43" s="161" t="s">
        <v>115</v>
      </c>
      <c r="C43" s="162">
        <v>688</v>
      </c>
      <c r="D43" s="162">
        <v>16</v>
      </c>
      <c r="E43" s="162">
        <v>279</v>
      </c>
      <c r="F43" s="162">
        <v>569</v>
      </c>
      <c r="G43" s="162">
        <v>436</v>
      </c>
      <c r="H43" s="162">
        <v>653</v>
      </c>
      <c r="I43" s="163">
        <f t="shared" si="24"/>
        <v>0.49770642201834869</v>
      </c>
      <c r="J43" s="163">
        <f t="shared" si="21"/>
        <v>1.0191182208349591E-2</v>
      </c>
      <c r="K43" s="162">
        <v>1096</v>
      </c>
      <c r="L43" s="162">
        <v>191</v>
      </c>
      <c r="M43" s="162">
        <v>859</v>
      </c>
      <c r="N43" s="162">
        <v>1125</v>
      </c>
      <c r="O43" s="162">
        <v>1083</v>
      </c>
      <c r="P43" s="162">
        <v>1154</v>
      </c>
      <c r="Q43" s="163">
        <f t="shared" si="25"/>
        <v>6.5558633425669477E-2</v>
      </c>
      <c r="R43" s="163">
        <f t="shared" si="23"/>
        <v>4.2365725614009328E-3</v>
      </c>
      <c r="S43" s="162">
        <v>1784</v>
      </c>
      <c r="T43" s="162">
        <v>1138</v>
      </c>
      <c r="U43" s="162">
        <v>1694</v>
      </c>
      <c r="V43" s="162">
        <v>1519</v>
      </c>
      <c r="W43" s="162">
        <v>1807</v>
      </c>
      <c r="X43" s="163">
        <f t="shared" si="26"/>
        <v>0.18959842001316662</v>
      </c>
      <c r="Y43" s="163">
        <f t="shared" si="27"/>
        <v>5.3705437415481547E-3</v>
      </c>
    </row>
    <row r="44" spans="1:25" x14ac:dyDescent="0.25">
      <c r="A44" s="56"/>
      <c r="B44" s="161" t="s">
        <v>122</v>
      </c>
      <c r="C44" s="162">
        <v>255</v>
      </c>
      <c r="D44" s="162">
        <v>3</v>
      </c>
      <c r="E44" s="162">
        <v>286</v>
      </c>
      <c r="F44" s="162">
        <v>311</v>
      </c>
      <c r="G44" s="162">
        <v>309</v>
      </c>
      <c r="H44" s="162">
        <v>370</v>
      </c>
      <c r="I44" s="163">
        <f t="shared" si="24"/>
        <v>0.19741100323624594</v>
      </c>
      <c r="J44" s="163">
        <f t="shared" si="21"/>
        <v>5.7744830277019115E-3</v>
      </c>
      <c r="K44" s="162">
        <v>2205</v>
      </c>
      <c r="L44" s="162">
        <v>52</v>
      </c>
      <c r="M44" s="162">
        <v>1636</v>
      </c>
      <c r="N44" s="162">
        <v>2301</v>
      </c>
      <c r="O44" s="162">
        <v>2227</v>
      </c>
      <c r="P44" s="162">
        <v>1864</v>
      </c>
      <c r="Q44" s="163">
        <f t="shared" si="25"/>
        <v>-0.16299955096542429</v>
      </c>
      <c r="R44" s="163">
        <f t="shared" si="23"/>
        <v>6.8431293366129449E-3</v>
      </c>
      <c r="S44" s="162">
        <v>2460</v>
      </c>
      <c r="T44" s="162">
        <v>1922</v>
      </c>
      <c r="U44" s="162">
        <v>2612</v>
      </c>
      <c r="V44" s="162">
        <v>2536</v>
      </c>
      <c r="W44" s="162">
        <v>2234</v>
      </c>
      <c r="X44" s="163">
        <f t="shared" si="26"/>
        <v>-0.11908517350157732</v>
      </c>
      <c r="Y44" s="163">
        <f t="shared" si="27"/>
        <v>6.6396207629322518E-3</v>
      </c>
    </row>
    <row r="45" spans="1:25" x14ac:dyDescent="0.25">
      <c r="A45" s="56"/>
      <c r="B45" s="161" t="s">
        <v>118</v>
      </c>
      <c r="C45" s="162">
        <v>279</v>
      </c>
      <c r="D45" s="162">
        <v>12</v>
      </c>
      <c r="E45" s="162">
        <v>119</v>
      </c>
      <c r="F45" s="162">
        <v>215</v>
      </c>
      <c r="G45" s="162">
        <v>228</v>
      </c>
      <c r="H45" s="162">
        <v>256</v>
      </c>
      <c r="I45" s="163">
        <f t="shared" si="24"/>
        <v>0.12280701754385959</v>
      </c>
      <c r="J45" s="163">
        <f t="shared" si="21"/>
        <v>3.9953179867342958E-3</v>
      </c>
      <c r="K45" s="162">
        <v>3473</v>
      </c>
      <c r="L45" s="162">
        <v>63</v>
      </c>
      <c r="M45" s="162">
        <v>1889</v>
      </c>
      <c r="N45" s="162">
        <v>3175</v>
      </c>
      <c r="O45" s="162">
        <v>3186</v>
      </c>
      <c r="P45" s="162">
        <v>2018</v>
      </c>
      <c r="Q45" s="163">
        <f t="shared" si="25"/>
        <v>-0.36660389202762089</v>
      </c>
      <c r="R45" s="163">
        <f t="shared" si="23"/>
        <v>7.4084951723631561E-3</v>
      </c>
      <c r="S45" s="162">
        <v>3752</v>
      </c>
      <c r="T45" s="162">
        <v>2008</v>
      </c>
      <c r="U45" s="162">
        <v>3390</v>
      </c>
      <c r="V45" s="162">
        <v>3414</v>
      </c>
      <c r="W45" s="162">
        <v>2274</v>
      </c>
      <c r="X45" s="163">
        <f t="shared" si="26"/>
        <v>-0.33391915641476277</v>
      </c>
      <c r="Y45" s="163">
        <f t="shared" si="27"/>
        <v>6.7585038562703401E-3</v>
      </c>
    </row>
    <row r="46" spans="1:25" x14ac:dyDescent="0.25">
      <c r="A46" s="56"/>
      <c r="B46" s="161" t="s">
        <v>127</v>
      </c>
      <c r="C46" s="162">
        <v>465</v>
      </c>
      <c r="D46" s="162">
        <v>0</v>
      </c>
      <c r="E46" s="162">
        <v>291</v>
      </c>
      <c r="F46" s="162">
        <v>370</v>
      </c>
      <c r="G46" s="162">
        <v>215</v>
      </c>
      <c r="H46" s="162">
        <v>364</v>
      </c>
      <c r="I46" s="163">
        <f t="shared" si="24"/>
        <v>0.69302325581395352</v>
      </c>
      <c r="J46" s="163">
        <f t="shared" si="21"/>
        <v>5.6808427623878267E-3</v>
      </c>
      <c r="K46" s="162">
        <v>855</v>
      </c>
      <c r="L46" s="162">
        <v>33</v>
      </c>
      <c r="M46" s="162">
        <v>937</v>
      </c>
      <c r="N46" s="162">
        <v>1322</v>
      </c>
      <c r="O46" s="162">
        <v>1137</v>
      </c>
      <c r="P46" s="162">
        <v>1345</v>
      </c>
      <c r="Q46" s="163">
        <f t="shared" si="25"/>
        <v>0.18293755496921715</v>
      </c>
      <c r="R46" s="163">
        <f t="shared" si="23"/>
        <v>4.9377730460002205E-3</v>
      </c>
      <c r="S46" s="162">
        <v>1320</v>
      </c>
      <c r="T46" s="162">
        <v>1228</v>
      </c>
      <c r="U46" s="162">
        <v>1692</v>
      </c>
      <c r="V46" s="162">
        <v>1352</v>
      </c>
      <c r="W46" s="162">
        <v>1709</v>
      </c>
      <c r="X46" s="163">
        <f t="shared" si="26"/>
        <v>0.26405325443786976</v>
      </c>
      <c r="Y46" s="163">
        <f t="shared" si="27"/>
        <v>5.0792801628698377E-3</v>
      </c>
    </row>
    <row r="47" spans="1:25" x14ac:dyDescent="0.25">
      <c r="A47" s="56"/>
      <c r="B47" s="161" t="s">
        <v>130</v>
      </c>
      <c r="C47" s="162">
        <v>463</v>
      </c>
      <c r="D47" s="162">
        <v>0</v>
      </c>
      <c r="E47" s="162">
        <v>223</v>
      </c>
      <c r="F47" s="162">
        <v>276</v>
      </c>
      <c r="G47" s="162">
        <v>179</v>
      </c>
      <c r="H47" s="162">
        <v>210</v>
      </c>
      <c r="I47" s="163">
        <f t="shared" si="24"/>
        <v>0.17318435754189943</v>
      </c>
      <c r="J47" s="163">
        <f t="shared" si="21"/>
        <v>3.2774092859929769E-3</v>
      </c>
      <c r="K47" s="162">
        <v>1494</v>
      </c>
      <c r="L47" s="162">
        <v>305</v>
      </c>
      <c r="M47" s="162">
        <v>1228</v>
      </c>
      <c r="N47" s="162">
        <v>1491</v>
      </c>
      <c r="O47" s="162">
        <v>1553</v>
      </c>
      <c r="P47" s="162">
        <v>1248</v>
      </c>
      <c r="Q47" s="163">
        <f t="shared" si="25"/>
        <v>-0.19639407598197034</v>
      </c>
      <c r="R47" s="163">
        <f t="shared" si="23"/>
        <v>4.5816659936121001E-3</v>
      </c>
      <c r="S47" s="162">
        <v>1957</v>
      </c>
      <c r="T47" s="162">
        <v>1451</v>
      </c>
      <c r="U47" s="162">
        <v>1767</v>
      </c>
      <c r="V47" s="162">
        <v>1732</v>
      </c>
      <c r="W47" s="162">
        <v>1458</v>
      </c>
      <c r="X47" s="163">
        <f t="shared" si="26"/>
        <v>-0.15819861431870674</v>
      </c>
      <c r="Y47" s="163">
        <f t="shared" si="27"/>
        <v>4.3332887521733317E-3</v>
      </c>
    </row>
    <row r="48" spans="1:25" x14ac:dyDescent="0.25">
      <c r="A48" s="56"/>
      <c r="B48" s="166" t="s">
        <v>144</v>
      </c>
      <c r="C48" s="167">
        <f t="shared" ref="C48:H48" si="28">C40-SUM(C41:C47)</f>
        <v>4719</v>
      </c>
      <c r="D48" s="167">
        <f t="shared" si="28"/>
        <v>279</v>
      </c>
      <c r="E48" s="167">
        <f t="shared" si="28"/>
        <v>3391</v>
      </c>
      <c r="F48" s="167">
        <f t="shared" si="28"/>
        <v>6386</v>
      </c>
      <c r="G48" s="167">
        <f t="shared" si="28"/>
        <v>5575</v>
      </c>
      <c r="H48" s="167">
        <f t="shared" si="28"/>
        <v>7387</v>
      </c>
      <c r="I48" s="168">
        <f t="shared" si="24"/>
        <v>0.32502242152466376</v>
      </c>
      <c r="J48" s="168">
        <f t="shared" si="21"/>
        <v>0.11528677331252439</v>
      </c>
      <c r="K48" s="167">
        <f t="shared" ref="K48:P48" si="29">K40-SUM(K41:K47)</f>
        <v>12063</v>
      </c>
      <c r="L48" s="167">
        <f t="shared" si="29"/>
        <v>517</v>
      </c>
      <c r="M48" s="167">
        <f t="shared" si="29"/>
        <v>11072</v>
      </c>
      <c r="N48" s="167">
        <f t="shared" si="29"/>
        <v>15460</v>
      </c>
      <c r="O48" s="167">
        <f t="shared" si="29"/>
        <v>15023</v>
      </c>
      <c r="P48" s="167">
        <f t="shared" si="29"/>
        <v>16986</v>
      </c>
      <c r="Q48" s="168">
        <f t="shared" si="25"/>
        <v>0.13066631165546161</v>
      </c>
      <c r="R48" s="168">
        <f t="shared" si="23"/>
        <v>6.2359117441903152E-2</v>
      </c>
      <c r="S48" s="167">
        <f>S40-SUM(S41:S47)</f>
        <v>16782</v>
      </c>
      <c r="T48" s="167">
        <f>T40-SUM(T41:T47)</f>
        <v>14463</v>
      </c>
      <c r="U48" s="167">
        <f>U40-SUM(U41:U47)</f>
        <v>21846</v>
      </c>
      <c r="V48" s="167">
        <f>V40-SUM(V41:V47)</f>
        <v>20598</v>
      </c>
      <c r="W48" s="167">
        <f>W40-SUM(W41:W47)</f>
        <v>24373</v>
      </c>
      <c r="X48" s="168">
        <f t="shared" si="26"/>
        <v>0.1832702204097485</v>
      </c>
      <c r="Y48" s="168">
        <f t="shared" si="27"/>
        <v>7.2438440848230867E-2</v>
      </c>
    </row>
    <row r="49" spans="1:25" x14ac:dyDescent="0.25">
      <c r="A49" s="56"/>
      <c r="B49" s="153" t="s">
        <v>45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</row>
    <row r="50" spans="1:25" x14ac:dyDescent="0.25">
      <c r="A50" s="56"/>
      <c r="B50" s="154" t="s">
        <v>67</v>
      </c>
      <c r="C50" s="174">
        <f t="shared" ref="C50:H50" si="30">C51+C54</f>
        <v>0</v>
      </c>
      <c r="D50" s="174">
        <f t="shared" si="30"/>
        <v>596</v>
      </c>
      <c r="E50" s="174">
        <f t="shared" si="30"/>
        <v>0</v>
      </c>
      <c r="F50" s="174">
        <f t="shared" si="30"/>
        <v>0</v>
      </c>
      <c r="G50" s="174">
        <f t="shared" si="30"/>
        <v>0</v>
      </c>
      <c r="H50" s="174">
        <f t="shared" si="30"/>
        <v>0</v>
      </c>
      <c r="I50" s="175" t="str">
        <f>IFERROR(H50/G50-1,"-")</f>
        <v>-</v>
      </c>
      <c r="J50" s="175">
        <f t="shared" ref="J50:J62" si="31">H50/H$8</f>
        <v>0</v>
      </c>
      <c r="K50" s="174">
        <f t="shared" ref="K50:P50" si="32">K51+K54</f>
        <v>0</v>
      </c>
      <c r="L50" s="174">
        <f t="shared" si="32"/>
        <v>0</v>
      </c>
      <c r="M50" s="174">
        <f t="shared" si="32"/>
        <v>0</v>
      </c>
      <c r="N50" s="174">
        <f t="shared" si="32"/>
        <v>0</v>
      </c>
      <c r="O50" s="174">
        <f t="shared" si="32"/>
        <v>0</v>
      </c>
      <c r="P50" s="174">
        <f t="shared" si="32"/>
        <v>0</v>
      </c>
      <c r="Q50" s="175" t="str">
        <f>IFERROR(P50/O50-1,"-")</f>
        <v>-</v>
      </c>
      <c r="R50" s="175">
        <f t="shared" ref="R50:R62" si="33">P50/P$8</f>
        <v>0</v>
      </c>
      <c r="S50" s="174">
        <f>S51+S54</f>
        <v>3026</v>
      </c>
      <c r="T50" s="174">
        <f>T51+T54</f>
        <v>2563</v>
      </c>
      <c r="U50" s="174">
        <f>U51+U54</f>
        <v>6858</v>
      </c>
      <c r="V50" s="174">
        <f>V51+V54</f>
        <v>4426</v>
      </c>
      <c r="W50" s="174">
        <f>W51+W54</f>
        <v>4533</v>
      </c>
      <c r="X50" s="175">
        <f>IFERROR(W50/V50-1,"-")</f>
        <v>2.4175327609579744E-2</v>
      </c>
      <c r="Y50" s="175">
        <f>W50/W$8</f>
        <v>1.3472426552538897E-2</v>
      </c>
    </row>
    <row r="51" spans="1:25" x14ac:dyDescent="0.25">
      <c r="A51" s="56"/>
      <c r="B51" s="157" t="s">
        <v>96</v>
      </c>
      <c r="C51" s="158">
        <v>0</v>
      </c>
      <c r="D51" s="158">
        <v>107</v>
      </c>
      <c r="E51" s="158">
        <v>0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59">
        <f t="shared" si="31"/>
        <v>0</v>
      </c>
      <c r="K51" s="158"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9" t="str">
        <f>IFERROR(P51/O51-1,"-")</f>
        <v>-</v>
      </c>
      <c r="R51" s="159">
        <f t="shared" si="33"/>
        <v>0</v>
      </c>
      <c r="S51" s="158">
        <v>273</v>
      </c>
      <c r="T51" s="158">
        <v>161</v>
      </c>
      <c r="U51" s="158">
        <v>3474</v>
      </c>
      <c r="V51" s="158">
        <v>596</v>
      </c>
      <c r="W51" s="158">
        <v>894</v>
      </c>
      <c r="X51" s="159">
        <f>IFERROR(W51/V51-1,"-")</f>
        <v>0.5</v>
      </c>
      <c r="Y51" s="159">
        <f>W51/W$8</f>
        <v>2.6570371361062813E-3</v>
      </c>
    </row>
    <row r="52" spans="1:25" x14ac:dyDescent="0.25">
      <c r="A52" s="56"/>
      <c r="B52" s="161" t="s">
        <v>102</v>
      </c>
      <c r="C52" s="162">
        <v>0</v>
      </c>
      <c r="D52" s="162">
        <v>45</v>
      </c>
      <c r="E52" s="162">
        <v>0</v>
      </c>
      <c r="F52" s="162">
        <v>0</v>
      </c>
      <c r="G52" s="162">
        <v>0</v>
      </c>
      <c r="H52" s="162">
        <v>0</v>
      </c>
      <c r="I52" s="163" t="str">
        <f>IFERROR(H52/G52-1,"-")</f>
        <v>-</v>
      </c>
      <c r="J52" s="163">
        <f t="shared" si="31"/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2">
        <v>0</v>
      </c>
      <c r="Q52" s="163" t="str">
        <f>IFERROR(P52/O52-1,"-")</f>
        <v>-</v>
      </c>
      <c r="R52" s="163">
        <f t="shared" si="33"/>
        <v>0</v>
      </c>
      <c r="S52" s="162">
        <v>125</v>
      </c>
      <c r="T52" s="162">
        <v>36</v>
      </c>
      <c r="U52" s="162">
        <v>2737</v>
      </c>
      <c r="V52" s="162">
        <v>279</v>
      </c>
      <c r="W52" s="162">
        <v>394</v>
      </c>
      <c r="X52" s="163">
        <f>IFERROR(W52/V52-1,"-")</f>
        <v>0.41218637992831542</v>
      </c>
      <c r="Y52" s="163">
        <f>W52/W$8</f>
        <v>1.1709984693801733E-3</v>
      </c>
    </row>
    <row r="53" spans="1:25" x14ac:dyDescent="0.25">
      <c r="A53" s="56"/>
      <c r="B53" s="161" t="s">
        <v>99</v>
      </c>
      <c r="C53" s="162">
        <v>0</v>
      </c>
      <c r="D53" s="162">
        <v>62</v>
      </c>
      <c r="E53" s="162">
        <v>0</v>
      </c>
      <c r="F53" s="162">
        <v>0</v>
      </c>
      <c r="G53" s="162">
        <v>0</v>
      </c>
      <c r="H53" s="162">
        <v>0</v>
      </c>
      <c r="I53" s="163" t="str">
        <f>IFERROR(H53/G53-1,"-")</f>
        <v>-</v>
      </c>
      <c r="J53" s="163">
        <f t="shared" si="31"/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0</v>
      </c>
      <c r="P53" s="162">
        <v>0</v>
      </c>
      <c r="Q53" s="163" t="str">
        <f>IFERROR(P53/O53-1,"-")</f>
        <v>-</v>
      </c>
      <c r="R53" s="163">
        <f t="shared" si="33"/>
        <v>0</v>
      </c>
      <c r="S53" s="162">
        <v>148</v>
      </c>
      <c r="T53" s="162">
        <v>125</v>
      </c>
      <c r="U53" s="162">
        <v>737</v>
      </c>
      <c r="V53" s="162">
        <v>317</v>
      </c>
      <c r="W53" s="162">
        <v>500</v>
      </c>
      <c r="X53" s="163">
        <f>IFERROR(W53/V53-1,"-")</f>
        <v>0.57728706624605675</v>
      </c>
      <c r="Y53" s="163">
        <f>W53/W$8</f>
        <v>1.4860386667261082E-3</v>
      </c>
    </row>
    <row r="54" spans="1:25" x14ac:dyDescent="0.25">
      <c r="A54" s="56"/>
      <c r="B54" s="157" t="s">
        <v>106</v>
      </c>
      <c r="C54" s="158">
        <v>0</v>
      </c>
      <c r="D54" s="158">
        <v>489</v>
      </c>
      <c r="E54" s="158">
        <v>0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59">
        <f t="shared" si="31"/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9" t="str">
        <f>IFERROR(P54/O54-1,"-")</f>
        <v>-</v>
      </c>
      <c r="R54" s="159">
        <f t="shared" si="33"/>
        <v>0</v>
      </c>
      <c r="S54" s="158">
        <v>2753</v>
      </c>
      <c r="T54" s="158">
        <v>2402</v>
      </c>
      <c r="U54" s="158">
        <v>3384</v>
      </c>
      <c r="V54" s="158">
        <v>3830</v>
      </c>
      <c r="W54" s="158">
        <v>3639</v>
      </c>
      <c r="X54" s="159">
        <f>IFERROR(W54/V54-1,"-")</f>
        <v>-4.9869451697127976E-2</v>
      </c>
      <c r="Y54" s="159">
        <f>W54/W$8</f>
        <v>1.0815389416432616E-2</v>
      </c>
    </row>
    <row r="55" spans="1:25" s="56" customFormat="1" x14ac:dyDescent="0.25">
      <c r="B55" s="161" t="s">
        <v>109</v>
      </c>
      <c r="C55" s="162">
        <v>0</v>
      </c>
      <c r="D55" s="162">
        <v>19</v>
      </c>
      <c r="E55" s="162">
        <v>0</v>
      </c>
      <c r="F55" s="162">
        <v>0</v>
      </c>
      <c r="G55" s="162">
        <v>0</v>
      </c>
      <c r="H55" s="162">
        <v>0</v>
      </c>
      <c r="I55" s="163" t="str">
        <f t="shared" ref="I55:I62" si="34">IFERROR(H55/G55-1,"-")</f>
        <v>-</v>
      </c>
      <c r="J55" s="163">
        <f t="shared" si="31"/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2">
        <v>0</v>
      </c>
      <c r="Q55" s="163" t="str">
        <f t="shared" ref="Q55:Q62" si="35">IFERROR(P55/O55-1,"-")</f>
        <v>-</v>
      </c>
      <c r="R55" s="163">
        <f t="shared" si="33"/>
        <v>0</v>
      </c>
      <c r="S55" s="162">
        <v>668</v>
      </c>
      <c r="T55" s="162">
        <v>648</v>
      </c>
      <c r="U55" s="162">
        <v>937</v>
      </c>
      <c r="V55" s="162">
        <v>903</v>
      </c>
      <c r="W55" s="162">
        <v>1236</v>
      </c>
      <c r="X55" s="163">
        <f t="shared" ref="X55:X62" si="36">IFERROR(W55/V55-1,"-")</f>
        <v>0.36877076411960141</v>
      </c>
      <c r="Y55" s="163">
        <f t="shared" ref="Y55:Y62" si="37">W55/W$8</f>
        <v>3.6734875841469396E-3</v>
      </c>
    </row>
    <row r="56" spans="1:25" s="56" customFormat="1" x14ac:dyDescent="0.25">
      <c r="B56" s="161" t="s">
        <v>112</v>
      </c>
      <c r="C56" s="162">
        <v>0</v>
      </c>
      <c r="D56" s="162">
        <v>168</v>
      </c>
      <c r="E56" s="162">
        <v>0</v>
      </c>
      <c r="F56" s="162">
        <v>0</v>
      </c>
      <c r="G56" s="162">
        <v>0</v>
      </c>
      <c r="H56" s="162">
        <v>0</v>
      </c>
      <c r="I56" s="163" t="str">
        <f t="shared" si="34"/>
        <v>-</v>
      </c>
      <c r="J56" s="163">
        <f t="shared" si="31"/>
        <v>0</v>
      </c>
      <c r="K56" s="162">
        <v>0</v>
      </c>
      <c r="L56" s="162">
        <v>0</v>
      </c>
      <c r="M56" s="162">
        <v>0</v>
      </c>
      <c r="N56" s="162">
        <v>0</v>
      </c>
      <c r="O56" s="162">
        <v>0</v>
      </c>
      <c r="P56" s="162">
        <v>0</v>
      </c>
      <c r="Q56" s="163" t="str">
        <f t="shared" si="35"/>
        <v>-</v>
      </c>
      <c r="R56" s="163">
        <f t="shared" si="33"/>
        <v>0</v>
      </c>
      <c r="S56" s="162">
        <v>842</v>
      </c>
      <c r="T56" s="162">
        <v>758</v>
      </c>
      <c r="U56" s="162">
        <v>563</v>
      </c>
      <c r="V56" s="162">
        <v>1048</v>
      </c>
      <c r="W56" s="162">
        <v>831</v>
      </c>
      <c r="X56" s="163">
        <f t="shared" si="36"/>
        <v>-0.20706106870229013</v>
      </c>
      <c r="Y56" s="163">
        <f t="shared" si="37"/>
        <v>2.4697962640987917E-3</v>
      </c>
    </row>
    <row r="57" spans="1:25" x14ac:dyDescent="0.25">
      <c r="A57" s="56"/>
      <c r="B57" s="161" t="s">
        <v>115</v>
      </c>
      <c r="C57" s="162">
        <v>0</v>
      </c>
      <c r="D57" s="162">
        <v>42</v>
      </c>
      <c r="E57" s="162">
        <v>0</v>
      </c>
      <c r="F57" s="162">
        <v>0</v>
      </c>
      <c r="G57" s="162">
        <v>0</v>
      </c>
      <c r="H57" s="162">
        <v>0</v>
      </c>
      <c r="I57" s="163" t="str">
        <f t="shared" si="34"/>
        <v>-</v>
      </c>
      <c r="J57" s="163">
        <f t="shared" si="31"/>
        <v>0</v>
      </c>
      <c r="K57" s="162">
        <v>0</v>
      </c>
      <c r="L57" s="162">
        <v>0</v>
      </c>
      <c r="M57" s="162">
        <v>0</v>
      </c>
      <c r="N57" s="162">
        <v>0</v>
      </c>
      <c r="O57" s="162">
        <v>0</v>
      </c>
      <c r="P57" s="162">
        <v>0</v>
      </c>
      <c r="Q57" s="163" t="str">
        <f t="shared" si="35"/>
        <v>-</v>
      </c>
      <c r="R57" s="163">
        <f t="shared" si="33"/>
        <v>0</v>
      </c>
      <c r="S57" s="162">
        <v>164</v>
      </c>
      <c r="T57" s="162">
        <v>117</v>
      </c>
      <c r="U57" s="162">
        <v>335</v>
      </c>
      <c r="V57" s="162">
        <v>271</v>
      </c>
      <c r="W57" s="162">
        <v>191</v>
      </c>
      <c r="X57" s="163">
        <f t="shared" si="36"/>
        <v>-0.29520295202952029</v>
      </c>
      <c r="Y57" s="163">
        <f t="shared" si="37"/>
        <v>5.676667706893733E-4</v>
      </c>
    </row>
    <row r="58" spans="1:25" x14ac:dyDescent="0.25">
      <c r="A58" s="56"/>
      <c r="B58" s="161" t="s">
        <v>122</v>
      </c>
      <c r="C58" s="162">
        <v>0</v>
      </c>
      <c r="D58" s="162">
        <v>14</v>
      </c>
      <c r="E58" s="162">
        <v>0</v>
      </c>
      <c r="F58" s="162">
        <v>0</v>
      </c>
      <c r="G58" s="162">
        <v>0</v>
      </c>
      <c r="H58" s="162">
        <v>0</v>
      </c>
      <c r="I58" s="163" t="str">
        <f t="shared" si="34"/>
        <v>-</v>
      </c>
      <c r="J58" s="163">
        <f t="shared" si="31"/>
        <v>0</v>
      </c>
      <c r="K58" s="162">
        <v>0</v>
      </c>
      <c r="L58" s="162">
        <v>0</v>
      </c>
      <c r="M58" s="162">
        <v>0</v>
      </c>
      <c r="N58" s="162">
        <v>0</v>
      </c>
      <c r="O58" s="162">
        <v>0</v>
      </c>
      <c r="P58" s="162">
        <v>0</v>
      </c>
      <c r="Q58" s="163" t="str">
        <f t="shared" si="35"/>
        <v>-</v>
      </c>
      <c r="R58" s="163">
        <f t="shared" si="33"/>
        <v>0</v>
      </c>
      <c r="S58" s="162">
        <v>73</v>
      </c>
      <c r="T58" s="162">
        <v>98</v>
      </c>
      <c r="U58" s="162">
        <v>78</v>
      </c>
      <c r="V58" s="162">
        <v>130</v>
      </c>
      <c r="W58" s="162">
        <v>132</v>
      </c>
      <c r="X58" s="163">
        <f t="shared" si="36"/>
        <v>1.538461538461533E-2</v>
      </c>
      <c r="Y58" s="163">
        <f t="shared" si="37"/>
        <v>3.9231420801569256E-4</v>
      </c>
    </row>
    <row r="59" spans="1:25" x14ac:dyDescent="0.25">
      <c r="A59" s="56"/>
      <c r="B59" s="161" t="s">
        <v>118</v>
      </c>
      <c r="C59" s="162">
        <v>0</v>
      </c>
      <c r="D59" s="162">
        <v>18</v>
      </c>
      <c r="E59" s="162">
        <v>0</v>
      </c>
      <c r="F59" s="162">
        <v>0</v>
      </c>
      <c r="G59" s="162">
        <v>0</v>
      </c>
      <c r="H59" s="162">
        <v>0</v>
      </c>
      <c r="I59" s="163" t="str">
        <f t="shared" si="34"/>
        <v>-</v>
      </c>
      <c r="J59" s="163">
        <f t="shared" si="31"/>
        <v>0</v>
      </c>
      <c r="K59" s="162">
        <v>0</v>
      </c>
      <c r="L59" s="162">
        <v>0</v>
      </c>
      <c r="M59" s="162">
        <v>0</v>
      </c>
      <c r="N59" s="162">
        <v>0</v>
      </c>
      <c r="O59" s="162">
        <v>0</v>
      </c>
      <c r="P59" s="162">
        <v>0</v>
      </c>
      <c r="Q59" s="163" t="str">
        <f t="shared" si="35"/>
        <v>-</v>
      </c>
      <c r="R59" s="163">
        <f t="shared" si="33"/>
        <v>0</v>
      </c>
      <c r="S59" s="162">
        <v>50</v>
      </c>
      <c r="T59" s="162">
        <v>89</v>
      </c>
      <c r="U59" s="162">
        <v>72</v>
      </c>
      <c r="V59" s="162">
        <v>165</v>
      </c>
      <c r="W59" s="162">
        <v>106</v>
      </c>
      <c r="X59" s="163">
        <f t="shared" si="36"/>
        <v>-0.35757575757575755</v>
      </c>
      <c r="Y59" s="163">
        <f t="shared" si="37"/>
        <v>3.1504019734593494E-4</v>
      </c>
    </row>
    <row r="60" spans="1:25" x14ac:dyDescent="0.25">
      <c r="A60" s="56"/>
      <c r="B60" s="161" t="s">
        <v>127</v>
      </c>
      <c r="C60" s="162">
        <v>0</v>
      </c>
      <c r="D60" s="162">
        <v>3</v>
      </c>
      <c r="E60" s="162">
        <v>0</v>
      </c>
      <c r="F60" s="162">
        <v>0</v>
      </c>
      <c r="G60" s="162">
        <v>0</v>
      </c>
      <c r="H60" s="162">
        <v>0</v>
      </c>
      <c r="I60" s="163" t="str">
        <f t="shared" si="34"/>
        <v>-</v>
      </c>
      <c r="J60" s="163">
        <f t="shared" si="31"/>
        <v>0</v>
      </c>
      <c r="K60" s="162">
        <v>0</v>
      </c>
      <c r="L60" s="162">
        <v>0</v>
      </c>
      <c r="M60" s="162">
        <v>0</v>
      </c>
      <c r="N60" s="162">
        <v>0</v>
      </c>
      <c r="O60" s="162">
        <v>0</v>
      </c>
      <c r="P60" s="162">
        <v>0</v>
      </c>
      <c r="Q60" s="163" t="str">
        <f t="shared" si="35"/>
        <v>-</v>
      </c>
      <c r="R60" s="163">
        <f t="shared" si="33"/>
        <v>0</v>
      </c>
      <c r="S60" s="162">
        <v>42</v>
      </c>
      <c r="T60" s="162">
        <v>13</v>
      </c>
      <c r="U60" s="162">
        <v>52</v>
      </c>
      <c r="V60" s="162">
        <v>31</v>
      </c>
      <c r="W60" s="162">
        <v>38</v>
      </c>
      <c r="X60" s="163">
        <f t="shared" si="36"/>
        <v>0.22580645161290325</v>
      </c>
      <c r="Y60" s="163">
        <f t="shared" si="37"/>
        <v>1.1293893867118422E-4</v>
      </c>
    </row>
    <row r="61" spans="1:25" x14ac:dyDescent="0.25">
      <c r="A61" s="56"/>
      <c r="B61" s="161" t="s">
        <v>130</v>
      </c>
      <c r="C61" s="162">
        <v>0</v>
      </c>
      <c r="D61" s="162">
        <v>2</v>
      </c>
      <c r="E61" s="162">
        <v>0</v>
      </c>
      <c r="F61" s="162">
        <v>0</v>
      </c>
      <c r="G61" s="162">
        <v>0</v>
      </c>
      <c r="H61" s="162">
        <v>0</v>
      </c>
      <c r="I61" s="163" t="str">
        <f t="shared" si="34"/>
        <v>-</v>
      </c>
      <c r="J61" s="163">
        <f t="shared" si="31"/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>
        <v>0</v>
      </c>
      <c r="Q61" s="163" t="str">
        <f t="shared" si="35"/>
        <v>-</v>
      </c>
      <c r="R61" s="163">
        <f t="shared" si="33"/>
        <v>0</v>
      </c>
      <c r="S61" s="162">
        <v>45</v>
      </c>
      <c r="T61" s="162">
        <v>29</v>
      </c>
      <c r="U61" s="162">
        <v>48</v>
      </c>
      <c r="V61" s="162">
        <v>13</v>
      </c>
      <c r="W61" s="162">
        <v>50</v>
      </c>
      <c r="X61" s="163">
        <f t="shared" si="36"/>
        <v>2.8461538461538463</v>
      </c>
      <c r="Y61" s="163">
        <f t="shared" si="37"/>
        <v>1.4860386667261082E-4</v>
      </c>
    </row>
    <row r="62" spans="1:25" x14ac:dyDescent="0.25">
      <c r="A62" s="56"/>
      <c r="B62" s="166" t="s">
        <v>144</v>
      </c>
      <c r="C62" s="167">
        <f t="shared" ref="C62:H62" si="38">C54-SUM(C55:C61)</f>
        <v>0</v>
      </c>
      <c r="D62" s="167">
        <f t="shared" si="38"/>
        <v>223</v>
      </c>
      <c r="E62" s="167">
        <f t="shared" si="38"/>
        <v>0</v>
      </c>
      <c r="F62" s="167">
        <f t="shared" si="38"/>
        <v>0</v>
      </c>
      <c r="G62" s="167">
        <f t="shared" si="38"/>
        <v>0</v>
      </c>
      <c r="H62" s="167">
        <f t="shared" si="38"/>
        <v>0</v>
      </c>
      <c r="I62" s="168" t="str">
        <f t="shared" si="34"/>
        <v>-</v>
      </c>
      <c r="J62" s="168">
        <f t="shared" si="31"/>
        <v>0</v>
      </c>
      <c r="K62" s="167">
        <f t="shared" ref="K62:P62" si="39">K54-SUM(K55:K61)</f>
        <v>0</v>
      </c>
      <c r="L62" s="167">
        <f t="shared" si="39"/>
        <v>0</v>
      </c>
      <c r="M62" s="167">
        <f t="shared" si="39"/>
        <v>0</v>
      </c>
      <c r="N62" s="167">
        <f t="shared" si="39"/>
        <v>0</v>
      </c>
      <c r="O62" s="167">
        <f t="shared" si="39"/>
        <v>0</v>
      </c>
      <c r="P62" s="167">
        <f t="shared" si="39"/>
        <v>0</v>
      </c>
      <c r="Q62" s="168" t="str">
        <f t="shared" si="35"/>
        <v>-</v>
      </c>
      <c r="R62" s="168">
        <f t="shared" si="33"/>
        <v>0</v>
      </c>
      <c r="S62" s="167">
        <f>S54-SUM(S55:S61)</f>
        <v>869</v>
      </c>
      <c r="T62" s="167">
        <f>T54-SUM(T55:T61)</f>
        <v>650</v>
      </c>
      <c r="U62" s="167">
        <f>U54-SUM(U55:U61)</f>
        <v>1299</v>
      </c>
      <c r="V62" s="167">
        <f>V54-SUM(V55:V61)</f>
        <v>1269</v>
      </c>
      <c r="W62" s="167">
        <f>W54-SUM(W55:W61)</f>
        <v>1055</v>
      </c>
      <c r="X62" s="168">
        <f t="shared" si="36"/>
        <v>-0.16863672182821121</v>
      </c>
      <c r="Y62" s="168">
        <f t="shared" si="37"/>
        <v>3.1355415867920884E-3</v>
      </c>
    </row>
    <row r="63" spans="1:25" x14ac:dyDescent="0.25">
      <c r="A63" s="56"/>
      <c r="B63" s="153" t="s">
        <v>46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</row>
    <row r="64" spans="1:25" x14ac:dyDescent="0.25">
      <c r="A64" s="56"/>
      <c r="B64" s="154" t="s">
        <v>67</v>
      </c>
      <c r="C64" s="174">
        <f t="shared" ref="C64:H64" si="40">C65+C68</f>
        <v>848</v>
      </c>
      <c r="D64" s="174">
        <f t="shared" si="40"/>
        <v>0</v>
      </c>
      <c r="E64" s="174">
        <f t="shared" si="40"/>
        <v>0</v>
      </c>
      <c r="F64" s="174">
        <f t="shared" si="40"/>
        <v>0</v>
      </c>
      <c r="G64" s="174">
        <f t="shared" si="40"/>
        <v>0</v>
      </c>
      <c r="H64" s="174">
        <f t="shared" si="40"/>
        <v>0</v>
      </c>
      <c r="I64" s="175" t="str">
        <f>IFERROR(H64/G64-1,"-")</f>
        <v>-</v>
      </c>
      <c r="J64" s="175">
        <f t="shared" ref="J64:J76" si="41">H64/H$8</f>
        <v>0</v>
      </c>
      <c r="K64" s="174">
        <f t="shared" ref="K64:P64" si="42">K65+K68</f>
        <v>8651</v>
      </c>
      <c r="L64" s="174">
        <f t="shared" si="42"/>
        <v>1150</v>
      </c>
      <c r="M64" s="174">
        <f t="shared" si="42"/>
        <v>0</v>
      </c>
      <c r="N64" s="174">
        <f t="shared" si="42"/>
        <v>0</v>
      </c>
      <c r="O64" s="174">
        <f t="shared" si="42"/>
        <v>0</v>
      </c>
      <c r="P64" s="174">
        <f t="shared" si="42"/>
        <v>0</v>
      </c>
      <c r="Q64" s="175" t="str">
        <f>IFERROR(P64/O64-1,"-")</f>
        <v>-</v>
      </c>
      <c r="R64" s="175">
        <f t="shared" ref="R64:R76" si="43">P64/P$8</f>
        <v>0</v>
      </c>
      <c r="S64" s="174">
        <f>S65+S68</f>
        <v>9499</v>
      </c>
      <c r="T64" s="174">
        <f>T65+T68</f>
        <v>7546</v>
      </c>
      <c r="U64" s="174">
        <f>U65+U68</f>
        <v>17462</v>
      </c>
      <c r="V64" s="174">
        <f>V65+V68</f>
        <v>12086</v>
      </c>
      <c r="W64" s="174">
        <f>W65+W68</f>
        <v>11355</v>
      </c>
      <c r="X64" s="175">
        <f>IFERROR(W64/V64-1,"-")</f>
        <v>-6.0483203706768185E-2</v>
      </c>
      <c r="Y64" s="175">
        <f>W64/W$8</f>
        <v>3.3747938121349914E-2</v>
      </c>
    </row>
    <row r="65" spans="1:25" x14ac:dyDescent="0.25">
      <c r="A65" s="56"/>
      <c r="B65" s="157" t="s">
        <v>96</v>
      </c>
      <c r="C65" s="158">
        <v>36</v>
      </c>
      <c r="D65" s="158">
        <v>0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59">
        <f t="shared" si="41"/>
        <v>0</v>
      </c>
      <c r="K65" s="158">
        <v>2317</v>
      </c>
      <c r="L65" s="158">
        <v>561</v>
      </c>
      <c r="M65" s="158">
        <v>0</v>
      </c>
      <c r="N65" s="158">
        <v>0</v>
      </c>
      <c r="O65" s="158">
        <v>0</v>
      </c>
      <c r="P65" s="158">
        <v>0</v>
      </c>
      <c r="Q65" s="159" t="str">
        <f>IFERROR(P65/O65-1,"-")</f>
        <v>-</v>
      </c>
      <c r="R65" s="159">
        <f t="shared" si="43"/>
        <v>0</v>
      </c>
      <c r="S65" s="158">
        <v>2353</v>
      </c>
      <c r="T65" s="158">
        <v>1796</v>
      </c>
      <c r="U65" s="158">
        <v>2759</v>
      </c>
      <c r="V65" s="158">
        <v>2599</v>
      </c>
      <c r="W65" s="158">
        <v>2003</v>
      </c>
      <c r="X65" s="159">
        <f>IFERROR(W65/V65-1,"-")</f>
        <v>-0.22931896883416703</v>
      </c>
      <c r="Y65" s="159">
        <f>W65/W$8</f>
        <v>5.9530708989047896E-3</v>
      </c>
    </row>
    <row r="66" spans="1:25" x14ac:dyDescent="0.25">
      <c r="A66" s="56"/>
      <c r="B66" s="161" t="s">
        <v>102</v>
      </c>
      <c r="C66" s="162">
        <v>19</v>
      </c>
      <c r="D66" s="162">
        <v>0</v>
      </c>
      <c r="E66" s="162">
        <v>0</v>
      </c>
      <c r="F66" s="162">
        <v>0</v>
      </c>
      <c r="G66" s="162">
        <v>0</v>
      </c>
      <c r="H66" s="162">
        <v>0</v>
      </c>
      <c r="I66" s="163" t="str">
        <f>IFERROR(H66/G66-1,"-")</f>
        <v>-</v>
      </c>
      <c r="J66" s="163">
        <f t="shared" si="41"/>
        <v>0</v>
      </c>
      <c r="K66" s="162">
        <v>751</v>
      </c>
      <c r="L66" s="162">
        <v>561</v>
      </c>
      <c r="M66" s="162">
        <v>0</v>
      </c>
      <c r="N66" s="162">
        <v>0</v>
      </c>
      <c r="O66" s="162">
        <v>0</v>
      </c>
      <c r="P66" s="162">
        <v>0</v>
      </c>
      <c r="Q66" s="163" t="str">
        <f>IFERROR(P66/O66-1,"-")</f>
        <v>-</v>
      </c>
      <c r="R66" s="163">
        <f t="shared" si="43"/>
        <v>0</v>
      </c>
      <c r="S66" s="162">
        <v>770</v>
      </c>
      <c r="T66" s="162">
        <v>1000</v>
      </c>
      <c r="U66" s="162">
        <v>2230</v>
      </c>
      <c r="V66" s="162">
        <v>1637</v>
      </c>
      <c r="W66" s="162">
        <v>279</v>
      </c>
      <c r="X66" s="163">
        <f>IFERROR(W66/V66-1,"-")</f>
        <v>-0.82956627978008557</v>
      </c>
      <c r="Y66" s="163">
        <f>W66/W$8</f>
        <v>8.2920957603316834E-4</v>
      </c>
    </row>
    <row r="67" spans="1:25" x14ac:dyDescent="0.25">
      <c r="A67" s="56"/>
      <c r="B67" s="161" t="s">
        <v>99</v>
      </c>
      <c r="C67" s="162">
        <v>17</v>
      </c>
      <c r="D67" s="162">
        <v>0</v>
      </c>
      <c r="E67" s="162">
        <v>0</v>
      </c>
      <c r="F67" s="162">
        <v>0</v>
      </c>
      <c r="G67" s="162">
        <v>0</v>
      </c>
      <c r="H67" s="162">
        <v>0</v>
      </c>
      <c r="I67" s="163" t="str">
        <f>IFERROR(H67/G67-1,"-")</f>
        <v>-</v>
      </c>
      <c r="J67" s="163">
        <f t="shared" si="41"/>
        <v>0</v>
      </c>
      <c r="K67" s="162">
        <v>1566</v>
      </c>
      <c r="L67" s="162">
        <v>0</v>
      </c>
      <c r="M67" s="162">
        <v>0</v>
      </c>
      <c r="N67" s="162">
        <v>0</v>
      </c>
      <c r="O67" s="162">
        <v>0</v>
      </c>
      <c r="P67" s="162">
        <v>0</v>
      </c>
      <c r="Q67" s="163" t="str">
        <f>IFERROR(P67/O67-1,"-")</f>
        <v>-</v>
      </c>
      <c r="R67" s="163">
        <f t="shared" si="43"/>
        <v>0</v>
      </c>
      <c r="S67" s="162">
        <v>1583</v>
      </c>
      <c r="T67" s="162">
        <v>796</v>
      </c>
      <c r="U67" s="162">
        <v>529</v>
      </c>
      <c r="V67" s="162">
        <v>962</v>
      </c>
      <c r="W67" s="162">
        <v>1724</v>
      </c>
      <c r="X67" s="163">
        <f>IFERROR(W67/V67-1,"-")</f>
        <v>0.79209979209979209</v>
      </c>
      <c r="Y67" s="163">
        <f>W67/W$8</f>
        <v>5.1238613228716213E-3</v>
      </c>
    </row>
    <row r="68" spans="1:25" x14ac:dyDescent="0.25">
      <c r="A68" s="56"/>
      <c r="B68" s="157" t="s">
        <v>106</v>
      </c>
      <c r="C68" s="158">
        <v>812</v>
      </c>
      <c r="D68" s="158">
        <v>0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59">
        <f t="shared" si="41"/>
        <v>0</v>
      </c>
      <c r="K68" s="158">
        <v>6334</v>
      </c>
      <c r="L68" s="158">
        <v>589</v>
      </c>
      <c r="M68" s="158">
        <v>0</v>
      </c>
      <c r="N68" s="158">
        <v>0</v>
      </c>
      <c r="O68" s="158">
        <v>0</v>
      </c>
      <c r="P68" s="158">
        <v>0</v>
      </c>
      <c r="Q68" s="159" t="str">
        <f>IFERROR(P68/O68-1,"-")</f>
        <v>-</v>
      </c>
      <c r="R68" s="159">
        <f t="shared" si="43"/>
        <v>0</v>
      </c>
      <c r="S68" s="158">
        <v>7146</v>
      </c>
      <c r="T68" s="158">
        <v>5750</v>
      </c>
      <c r="U68" s="158">
        <v>14703</v>
      </c>
      <c r="V68" s="158">
        <v>9487</v>
      </c>
      <c r="W68" s="158">
        <v>9352</v>
      </c>
      <c r="X68" s="159">
        <f>IFERROR(W68/V68-1,"-")</f>
        <v>-1.4229998945926026E-2</v>
      </c>
      <c r="Y68" s="159">
        <f>W68/W$8</f>
        <v>2.7794867222445129E-2</v>
      </c>
    </row>
    <row r="69" spans="1:25" s="56" customFormat="1" x14ac:dyDescent="0.25">
      <c r="B69" s="161" t="s">
        <v>109</v>
      </c>
      <c r="C69" s="162">
        <v>80</v>
      </c>
      <c r="D69" s="162">
        <v>0</v>
      </c>
      <c r="E69" s="162">
        <v>0</v>
      </c>
      <c r="F69" s="162">
        <v>0</v>
      </c>
      <c r="G69" s="162">
        <v>0</v>
      </c>
      <c r="H69" s="162">
        <v>0</v>
      </c>
      <c r="I69" s="163" t="str">
        <f t="shared" ref="I69:I76" si="44">IFERROR(H69/G69-1,"-")</f>
        <v>-</v>
      </c>
      <c r="J69" s="163">
        <f t="shared" si="41"/>
        <v>0</v>
      </c>
      <c r="K69" s="162">
        <v>2182</v>
      </c>
      <c r="L69" s="162">
        <v>0</v>
      </c>
      <c r="M69" s="162">
        <v>0</v>
      </c>
      <c r="N69" s="162">
        <v>0</v>
      </c>
      <c r="O69" s="162">
        <v>0</v>
      </c>
      <c r="P69" s="162">
        <v>0</v>
      </c>
      <c r="Q69" s="163" t="str">
        <f t="shared" ref="Q69:Q76" si="45">IFERROR(P69/O69-1,"-")</f>
        <v>-</v>
      </c>
      <c r="R69" s="163">
        <f t="shared" si="43"/>
        <v>0</v>
      </c>
      <c r="S69" s="162">
        <v>2262</v>
      </c>
      <c r="T69" s="162">
        <v>516</v>
      </c>
      <c r="U69" s="162">
        <v>4620</v>
      </c>
      <c r="V69" s="162">
        <v>4414</v>
      </c>
      <c r="W69" s="162">
        <v>3321</v>
      </c>
      <c r="X69" s="163">
        <f t="shared" ref="X69:X76" si="46">IFERROR(W69/V69-1,"-")</f>
        <v>-0.24762120525600362</v>
      </c>
      <c r="Y69" s="163">
        <f t="shared" ref="Y69:Y76" si="47">W69/W$8</f>
        <v>9.8702688243948108E-3</v>
      </c>
    </row>
    <row r="70" spans="1:25" s="56" customFormat="1" x14ac:dyDescent="0.25">
      <c r="B70" s="161" t="s">
        <v>112</v>
      </c>
      <c r="C70" s="162">
        <v>126</v>
      </c>
      <c r="D70" s="162">
        <v>0</v>
      </c>
      <c r="E70" s="162">
        <v>0</v>
      </c>
      <c r="F70" s="162">
        <v>0</v>
      </c>
      <c r="G70" s="162">
        <v>0</v>
      </c>
      <c r="H70" s="162">
        <v>0</v>
      </c>
      <c r="I70" s="163" t="str">
        <f t="shared" si="44"/>
        <v>-</v>
      </c>
      <c r="J70" s="163">
        <f t="shared" si="41"/>
        <v>0</v>
      </c>
      <c r="K70" s="162">
        <v>705</v>
      </c>
      <c r="L70" s="162">
        <v>88</v>
      </c>
      <c r="M70" s="162">
        <v>0</v>
      </c>
      <c r="N70" s="162">
        <v>0</v>
      </c>
      <c r="O70" s="162">
        <v>0</v>
      </c>
      <c r="P70" s="162">
        <v>0</v>
      </c>
      <c r="Q70" s="163" t="str">
        <f t="shared" si="45"/>
        <v>-</v>
      </c>
      <c r="R70" s="163">
        <f t="shared" si="43"/>
        <v>0</v>
      </c>
      <c r="S70" s="162">
        <v>831</v>
      </c>
      <c r="T70" s="162">
        <v>371</v>
      </c>
      <c r="U70" s="162">
        <v>812</v>
      </c>
      <c r="V70" s="162">
        <v>1035</v>
      </c>
      <c r="W70" s="162">
        <v>1002</v>
      </c>
      <c r="X70" s="163">
        <f t="shared" si="46"/>
        <v>-3.1884057971014457E-2</v>
      </c>
      <c r="Y70" s="163">
        <f t="shared" si="47"/>
        <v>2.978021488119121E-3</v>
      </c>
    </row>
    <row r="71" spans="1:25" x14ac:dyDescent="0.25">
      <c r="A71" s="56"/>
      <c r="B71" s="161" t="s">
        <v>115</v>
      </c>
      <c r="C71" s="162">
        <v>248</v>
      </c>
      <c r="D71" s="162">
        <v>0</v>
      </c>
      <c r="E71" s="162">
        <v>0</v>
      </c>
      <c r="F71" s="162">
        <v>0</v>
      </c>
      <c r="G71" s="162">
        <v>0</v>
      </c>
      <c r="H71" s="162">
        <v>0</v>
      </c>
      <c r="I71" s="163" t="str">
        <f t="shared" si="44"/>
        <v>-</v>
      </c>
      <c r="J71" s="163">
        <f t="shared" si="41"/>
        <v>0</v>
      </c>
      <c r="K71" s="162">
        <v>1024</v>
      </c>
      <c r="L71" s="162">
        <v>47</v>
      </c>
      <c r="M71" s="162">
        <v>0</v>
      </c>
      <c r="N71" s="162">
        <v>0</v>
      </c>
      <c r="O71" s="162">
        <v>0</v>
      </c>
      <c r="P71" s="162">
        <v>0</v>
      </c>
      <c r="Q71" s="163" t="str">
        <f t="shared" si="45"/>
        <v>-</v>
      </c>
      <c r="R71" s="163">
        <f t="shared" si="43"/>
        <v>0</v>
      </c>
      <c r="S71" s="162">
        <v>1272</v>
      </c>
      <c r="T71" s="162">
        <v>1189</v>
      </c>
      <c r="U71" s="162">
        <v>2149</v>
      </c>
      <c r="V71" s="162">
        <v>417</v>
      </c>
      <c r="W71" s="162">
        <v>658</v>
      </c>
      <c r="X71" s="163">
        <f t="shared" si="46"/>
        <v>0.57793764988009588</v>
      </c>
      <c r="Y71" s="163">
        <f t="shared" si="47"/>
        <v>1.9556268854115585E-3</v>
      </c>
    </row>
    <row r="72" spans="1:25" x14ac:dyDescent="0.25">
      <c r="A72" s="56"/>
      <c r="B72" s="161" t="s">
        <v>122</v>
      </c>
      <c r="C72" s="162">
        <v>8</v>
      </c>
      <c r="D72" s="162">
        <v>0</v>
      </c>
      <c r="E72" s="162">
        <v>0</v>
      </c>
      <c r="F72" s="162">
        <v>0</v>
      </c>
      <c r="G72" s="162">
        <v>0</v>
      </c>
      <c r="H72" s="162">
        <v>0</v>
      </c>
      <c r="I72" s="163" t="str">
        <f t="shared" si="44"/>
        <v>-</v>
      </c>
      <c r="J72" s="163">
        <f t="shared" si="41"/>
        <v>0</v>
      </c>
      <c r="K72" s="162">
        <v>41</v>
      </c>
      <c r="L72" s="162">
        <v>0</v>
      </c>
      <c r="M72" s="162">
        <v>0</v>
      </c>
      <c r="N72" s="162">
        <v>0</v>
      </c>
      <c r="O72" s="162">
        <v>0</v>
      </c>
      <c r="P72" s="162">
        <v>0</v>
      </c>
      <c r="Q72" s="163" t="str">
        <f t="shared" si="45"/>
        <v>-</v>
      </c>
      <c r="R72" s="163">
        <f t="shared" si="43"/>
        <v>0</v>
      </c>
      <c r="S72" s="162">
        <v>49</v>
      </c>
      <c r="T72" s="162">
        <v>262</v>
      </c>
      <c r="U72" s="162">
        <v>353</v>
      </c>
      <c r="V72" s="162">
        <v>399</v>
      </c>
      <c r="W72" s="162">
        <v>256</v>
      </c>
      <c r="X72" s="163">
        <f t="shared" si="46"/>
        <v>-0.35839598997493738</v>
      </c>
      <c r="Y72" s="163">
        <f t="shared" si="47"/>
        <v>7.6085179736376746E-4</v>
      </c>
    </row>
    <row r="73" spans="1:25" x14ac:dyDescent="0.25">
      <c r="A73" s="56"/>
      <c r="B73" s="161" t="s">
        <v>118</v>
      </c>
      <c r="C73" s="162">
        <v>0</v>
      </c>
      <c r="D73" s="162">
        <v>0</v>
      </c>
      <c r="E73" s="162">
        <v>0</v>
      </c>
      <c r="F73" s="162">
        <v>0</v>
      </c>
      <c r="G73" s="162">
        <v>0</v>
      </c>
      <c r="H73" s="162">
        <v>0</v>
      </c>
      <c r="I73" s="163" t="str">
        <f t="shared" si="44"/>
        <v>-</v>
      </c>
      <c r="J73" s="163">
        <f t="shared" si="41"/>
        <v>0</v>
      </c>
      <c r="K73" s="162">
        <v>131</v>
      </c>
      <c r="L73" s="162">
        <v>149</v>
      </c>
      <c r="M73" s="162">
        <v>0</v>
      </c>
      <c r="N73" s="162">
        <v>0</v>
      </c>
      <c r="O73" s="162">
        <v>0</v>
      </c>
      <c r="P73" s="162">
        <v>0</v>
      </c>
      <c r="Q73" s="163" t="str">
        <f t="shared" si="45"/>
        <v>-</v>
      </c>
      <c r="R73" s="163">
        <f t="shared" si="43"/>
        <v>0</v>
      </c>
      <c r="S73" s="162">
        <v>131</v>
      </c>
      <c r="T73" s="162">
        <v>210</v>
      </c>
      <c r="U73" s="162">
        <v>263</v>
      </c>
      <c r="V73" s="162">
        <v>123</v>
      </c>
      <c r="W73" s="162">
        <v>266</v>
      </c>
      <c r="X73" s="163">
        <f t="shared" si="46"/>
        <v>1.1626016260162602</v>
      </c>
      <c r="Y73" s="163">
        <f t="shared" si="47"/>
        <v>7.9057257069828954E-4</v>
      </c>
    </row>
    <row r="74" spans="1:25" x14ac:dyDescent="0.25">
      <c r="A74" s="56"/>
      <c r="B74" s="161" t="s">
        <v>127</v>
      </c>
      <c r="C74" s="162">
        <v>27</v>
      </c>
      <c r="D74" s="162">
        <v>0</v>
      </c>
      <c r="E74" s="162">
        <v>0</v>
      </c>
      <c r="F74" s="162">
        <v>0</v>
      </c>
      <c r="G74" s="162">
        <v>0</v>
      </c>
      <c r="H74" s="162">
        <v>0</v>
      </c>
      <c r="I74" s="163" t="str">
        <f t="shared" si="44"/>
        <v>-</v>
      </c>
      <c r="J74" s="163">
        <f t="shared" si="41"/>
        <v>0</v>
      </c>
      <c r="K74" s="162">
        <v>245</v>
      </c>
      <c r="L74" s="162">
        <v>0</v>
      </c>
      <c r="M74" s="162">
        <v>0</v>
      </c>
      <c r="N74" s="162">
        <v>0</v>
      </c>
      <c r="O74" s="162">
        <v>0</v>
      </c>
      <c r="P74" s="162">
        <v>0</v>
      </c>
      <c r="Q74" s="163" t="str">
        <f t="shared" si="45"/>
        <v>-</v>
      </c>
      <c r="R74" s="163">
        <f t="shared" si="43"/>
        <v>0</v>
      </c>
      <c r="S74" s="162">
        <v>272</v>
      </c>
      <c r="T74" s="162">
        <v>352</v>
      </c>
      <c r="U74" s="162">
        <v>1185</v>
      </c>
      <c r="V74" s="162">
        <v>168</v>
      </c>
      <c r="W74" s="162">
        <v>202</v>
      </c>
      <c r="X74" s="163">
        <f t="shared" si="46"/>
        <v>0.20238095238095233</v>
      </c>
      <c r="Y74" s="163">
        <f t="shared" si="47"/>
        <v>6.003596213573477E-4</v>
      </c>
    </row>
    <row r="75" spans="1:25" x14ac:dyDescent="0.25">
      <c r="A75" s="56"/>
      <c r="B75" s="161" t="s">
        <v>130</v>
      </c>
      <c r="C75" s="162">
        <v>17</v>
      </c>
      <c r="D75" s="162">
        <v>0</v>
      </c>
      <c r="E75" s="162">
        <v>0</v>
      </c>
      <c r="F75" s="162">
        <v>0</v>
      </c>
      <c r="G75" s="162">
        <v>0</v>
      </c>
      <c r="H75" s="162">
        <v>0</v>
      </c>
      <c r="I75" s="163" t="str">
        <f t="shared" si="44"/>
        <v>-</v>
      </c>
      <c r="J75" s="163">
        <f t="shared" si="41"/>
        <v>0</v>
      </c>
      <c r="K75" s="162">
        <v>294</v>
      </c>
      <c r="L75" s="162">
        <v>0</v>
      </c>
      <c r="M75" s="162">
        <v>0</v>
      </c>
      <c r="N75" s="162">
        <v>0</v>
      </c>
      <c r="O75" s="162">
        <v>0</v>
      </c>
      <c r="P75" s="162">
        <v>0</v>
      </c>
      <c r="Q75" s="163" t="str">
        <f t="shared" si="45"/>
        <v>-</v>
      </c>
      <c r="R75" s="163">
        <f t="shared" si="43"/>
        <v>0</v>
      </c>
      <c r="S75" s="162">
        <v>311</v>
      </c>
      <c r="T75" s="162">
        <v>26</v>
      </c>
      <c r="U75" s="162">
        <v>304</v>
      </c>
      <c r="V75" s="162">
        <v>69</v>
      </c>
      <c r="W75" s="162">
        <v>190</v>
      </c>
      <c r="X75" s="163">
        <f t="shared" si="46"/>
        <v>1.7536231884057969</v>
      </c>
      <c r="Y75" s="163">
        <f t="shared" si="47"/>
        <v>5.646946933559211E-4</v>
      </c>
    </row>
    <row r="76" spans="1:25" x14ac:dyDescent="0.25">
      <c r="A76" s="56"/>
      <c r="B76" s="166" t="s">
        <v>144</v>
      </c>
      <c r="C76" s="167">
        <f t="shared" ref="C76:H76" si="48">C68-SUM(C69:C75)</f>
        <v>306</v>
      </c>
      <c r="D76" s="167">
        <f t="shared" si="48"/>
        <v>0</v>
      </c>
      <c r="E76" s="167">
        <f t="shared" si="48"/>
        <v>0</v>
      </c>
      <c r="F76" s="167">
        <f t="shared" si="48"/>
        <v>0</v>
      </c>
      <c r="G76" s="167">
        <f t="shared" si="48"/>
        <v>0</v>
      </c>
      <c r="H76" s="167">
        <f t="shared" si="48"/>
        <v>0</v>
      </c>
      <c r="I76" s="168" t="str">
        <f t="shared" si="44"/>
        <v>-</v>
      </c>
      <c r="J76" s="168">
        <f t="shared" si="41"/>
        <v>0</v>
      </c>
      <c r="K76" s="167">
        <f t="shared" ref="K76:P76" si="49">K68-SUM(K69:K75)</f>
        <v>1712</v>
      </c>
      <c r="L76" s="167">
        <f t="shared" si="49"/>
        <v>305</v>
      </c>
      <c r="M76" s="167">
        <f t="shared" si="49"/>
        <v>0</v>
      </c>
      <c r="N76" s="167">
        <f t="shared" si="49"/>
        <v>0</v>
      </c>
      <c r="O76" s="167">
        <f t="shared" si="49"/>
        <v>0</v>
      </c>
      <c r="P76" s="167">
        <f t="shared" si="49"/>
        <v>0</v>
      </c>
      <c r="Q76" s="168" t="str">
        <f t="shared" si="45"/>
        <v>-</v>
      </c>
      <c r="R76" s="168">
        <f t="shared" si="43"/>
        <v>0</v>
      </c>
      <c r="S76" s="167">
        <f>S68-SUM(S69:S75)</f>
        <v>2018</v>
      </c>
      <c r="T76" s="167">
        <f>T68-SUM(T69:T75)</f>
        <v>2824</v>
      </c>
      <c r="U76" s="167">
        <f>U68-SUM(U69:U75)</f>
        <v>5017</v>
      </c>
      <c r="V76" s="167">
        <f>V68-SUM(V69:V75)</f>
        <v>2862</v>
      </c>
      <c r="W76" s="167">
        <f>W68-SUM(W69:W75)</f>
        <v>3457</v>
      </c>
      <c r="X76" s="168">
        <f t="shared" si="46"/>
        <v>0.20789657582110421</v>
      </c>
      <c r="Y76" s="168">
        <f t="shared" si="47"/>
        <v>1.0274471341744312E-2</v>
      </c>
    </row>
    <row r="77" spans="1:25" x14ac:dyDescent="0.25">
      <c r="A77" s="56"/>
      <c r="B77" s="153" t="s">
        <v>47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</row>
    <row r="78" spans="1:25" x14ac:dyDescent="0.25">
      <c r="A78" s="56"/>
      <c r="B78" s="154" t="s">
        <v>67</v>
      </c>
      <c r="C78" s="174">
        <f t="shared" ref="C78:H78" si="50">C79+C82</f>
        <v>9728</v>
      </c>
      <c r="D78" s="174">
        <f t="shared" si="50"/>
        <v>1620</v>
      </c>
      <c r="E78" s="174">
        <f t="shared" si="50"/>
        <v>6467</v>
      </c>
      <c r="F78" s="174">
        <f t="shared" si="50"/>
        <v>7413</v>
      </c>
      <c r="G78" s="174">
        <f t="shared" si="50"/>
        <v>8069</v>
      </c>
      <c r="H78" s="174">
        <f t="shared" si="50"/>
        <v>8810</v>
      </c>
      <c r="I78" s="175">
        <f>IFERROR(H78/G78-1,"-")</f>
        <v>9.1832940884867931E-2</v>
      </c>
      <c r="J78" s="175">
        <f t="shared" ref="J78:J90" si="51">H78/H$8</f>
        <v>0.13749512290284824</v>
      </c>
      <c r="K78" s="174">
        <f t="shared" ref="K78:P78" si="52">K79+K82</f>
        <v>39435</v>
      </c>
      <c r="L78" s="174">
        <f t="shared" si="52"/>
        <v>1750</v>
      </c>
      <c r="M78" s="174">
        <f t="shared" si="52"/>
        <v>21891</v>
      </c>
      <c r="N78" s="174">
        <f t="shared" si="52"/>
        <v>42127</v>
      </c>
      <c r="O78" s="174">
        <f t="shared" si="52"/>
        <v>46328</v>
      </c>
      <c r="P78" s="174">
        <f t="shared" si="52"/>
        <v>46073</v>
      </c>
      <c r="Q78" s="175">
        <f>IFERROR(P78/O78-1,"-")</f>
        <v>-5.5042307028146942E-3</v>
      </c>
      <c r="R78" s="175">
        <f t="shared" ref="R78:R90" si="53">P78/P$8</f>
        <v>0.16914350747090567</v>
      </c>
      <c r="S78" s="174">
        <f>S79+S82</f>
        <v>49163</v>
      </c>
      <c r="T78" s="174">
        <f>T79+T82</f>
        <v>28358</v>
      </c>
      <c r="U78" s="174">
        <f>U79+U82</f>
        <v>49540</v>
      </c>
      <c r="V78" s="174">
        <f>V79+V82</f>
        <v>54397</v>
      </c>
      <c r="W78" s="174">
        <f>W79+W82</f>
        <v>54883</v>
      </c>
      <c r="X78" s="175">
        <f>IFERROR(W78/V78-1,"-")</f>
        <v>8.9343162306745327E-3</v>
      </c>
      <c r="Y78" s="175">
        <f>W78/W$8</f>
        <v>0.163116520291858</v>
      </c>
    </row>
    <row r="79" spans="1:25" x14ac:dyDescent="0.25">
      <c r="A79" s="56"/>
      <c r="B79" s="157" t="s">
        <v>96</v>
      </c>
      <c r="C79" s="158">
        <v>2986</v>
      </c>
      <c r="D79" s="158">
        <v>966</v>
      </c>
      <c r="E79" s="158">
        <v>2218</v>
      </c>
      <c r="F79" s="158">
        <v>2271</v>
      </c>
      <c r="G79" s="158">
        <v>1977</v>
      </c>
      <c r="H79" s="158">
        <v>2684</v>
      </c>
      <c r="I79" s="159">
        <f>IFERROR(H79/G79-1,"-")</f>
        <v>0.35761254425897815</v>
      </c>
      <c r="J79" s="159">
        <f t="shared" si="51"/>
        <v>4.1888412017167385E-2</v>
      </c>
      <c r="K79" s="158">
        <v>13855</v>
      </c>
      <c r="L79" s="158">
        <v>776</v>
      </c>
      <c r="M79" s="158">
        <v>8355</v>
      </c>
      <c r="N79" s="158">
        <v>14321</v>
      </c>
      <c r="O79" s="158">
        <v>13421</v>
      </c>
      <c r="P79" s="158">
        <v>13547</v>
      </c>
      <c r="Q79" s="159">
        <f>IFERROR(P79/O79-1,"-")</f>
        <v>9.3882721108711209E-3</v>
      </c>
      <c r="R79" s="159">
        <f t="shared" si="53"/>
        <v>4.9733837512390321E-2</v>
      </c>
      <c r="S79" s="158">
        <v>16841</v>
      </c>
      <c r="T79" s="158">
        <v>10573</v>
      </c>
      <c r="U79" s="158">
        <v>16592</v>
      </c>
      <c r="V79" s="158">
        <v>15398</v>
      </c>
      <c r="W79" s="158">
        <v>16231</v>
      </c>
      <c r="X79" s="159">
        <f>IFERROR(W79/V79-1,"-")</f>
        <v>5.4097934796726754E-2</v>
      </c>
      <c r="Y79" s="159">
        <f>W79/W$8</f>
        <v>4.8239787199262925E-2</v>
      </c>
    </row>
    <row r="80" spans="1:25" x14ac:dyDescent="0.25">
      <c r="A80" s="56"/>
      <c r="B80" s="161" t="s">
        <v>102</v>
      </c>
      <c r="C80" s="162">
        <v>1116</v>
      </c>
      <c r="D80" s="162">
        <v>736</v>
      </c>
      <c r="E80" s="162">
        <v>1244</v>
      </c>
      <c r="F80" s="162">
        <v>1205</v>
      </c>
      <c r="G80" s="162">
        <v>747</v>
      </c>
      <c r="H80" s="162">
        <v>1249</v>
      </c>
      <c r="I80" s="163">
        <f>IFERROR(H80/G80-1,"-")</f>
        <v>0.67202141900937074</v>
      </c>
      <c r="J80" s="163">
        <f t="shared" si="51"/>
        <v>1.9492781896215373E-2</v>
      </c>
      <c r="K80" s="162">
        <v>1316</v>
      </c>
      <c r="L80" s="162">
        <v>178</v>
      </c>
      <c r="M80" s="162">
        <v>1106</v>
      </c>
      <c r="N80" s="162">
        <v>1364</v>
      </c>
      <c r="O80" s="162">
        <v>2005</v>
      </c>
      <c r="P80" s="162">
        <v>1761</v>
      </c>
      <c r="Q80" s="163">
        <f>IFERROR(P80/O80-1,"-")</f>
        <v>-0.12169576059850373</v>
      </c>
      <c r="R80" s="163">
        <f t="shared" si="53"/>
        <v>6.4649950438709202E-3</v>
      </c>
      <c r="S80" s="162">
        <v>2432</v>
      </c>
      <c r="T80" s="162">
        <v>2350</v>
      </c>
      <c r="U80" s="162">
        <v>2569</v>
      </c>
      <c r="V80" s="162">
        <v>2752</v>
      </c>
      <c r="W80" s="162">
        <v>3010</v>
      </c>
      <c r="X80" s="163">
        <f>IFERROR(W80/V80-1,"-")</f>
        <v>9.375E-2</v>
      </c>
      <c r="Y80" s="163">
        <f>W80/W$8</f>
        <v>8.945952773691172E-3</v>
      </c>
    </row>
    <row r="81" spans="1:25" x14ac:dyDescent="0.25">
      <c r="A81" s="56"/>
      <c r="B81" s="161" t="s">
        <v>99</v>
      </c>
      <c r="C81" s="162">
        <v>1870</v>
      </c>
      <c r="D81" s="162">
        <v>230</v>
      </c>
      <c r="E81" s="162">
        <v>974</v>
      </c>
      <c r="F81" s="162">
        <v>1066</v>
      </c>
      <c r="G81" s="162">
        <v>1230</v>
      </c>
      <c r="H81" s="162">
        <v>1435</v>
      </c>
      <c r="I81" s="163">
        <f>IFERROR(H81/G81-1,"-")</f>
        <v>0.16666666666666674</v>
      </c>
      <c r="J81" s="163">
        <f t="shared" si="51"/>
        <v>2.2395630120952009E-2</v>
      </c>
      <c r="K81" s="162">
        <v>12539</v>
      </c>
      <c r="L81" s="162">
        <v>598</v>
      </c>
      <c r="M81" s="162">
        <v>7249</v>
      </c>
      <c r="N81" s="162">
        <v>12957</v>
      </c>
      <c r="O81" s="162">
        <v>11416</v>
      </c>
      <c r="P81" s="162">
        <v>11786</v>
      </c>
      <c r="Q81" s="163">
        <f>IFERROR(P81/O81-1,"-")</f>
        <v>3.2410651716888506E-2</v>
      </c>
      <c r="R81" s="163">
        <f t="shared" si="53"/>
        <v>4.3268842468519406E-2</v>
      </c>
      <c r="S81" s="162">
        <v>14409</v>
      </c>
      <c r="T81" s="162">
        <v>8223</v>
      </c>
      <c r="U81" s="162">
        <v>14023</v>
      </c>
      <c r="V81" s="162">
        <v>12646</v>
      </c>
      <c r="W81" s="162">
        <v>13221</v>
      </c>
      <c r="X81" s="163">
        <f>IFERROR(W81/V81-1,"-")</f>
        <v>4.546892297959837E-2</v>
      </c>
      <c r="Y81" s="163">
        <f>W81/W$8</f>
        <v>3.9293834425571751E-2</v>
      </c>
    </row>
    <row r="82" spans="1:25" x14ac:dyDescent="0.25">
      <c r="A82" s="56"/>
      <c r="B82" s="157" t="s">
        <v>106</v>
      </c>
      <c r="C82" s="158">
        <v>6742</v>
      </c>
      <c r="D82" s="158">
        <v>654</v>
      </c>
      <c r="E82" s="158">
        <v>4249</v>
      </c>
      <c r="F82" s="158">
        <v>5142</v>
      </c>
      <c r="G82" s="158">
        <v>6092</v>
      </c>
      <c r="H82" s="158">
        <v>6126</v>
      </c>
      <c r="I82" s="159">
        <f>IFERROR(H82/G82-1,"-")</f>
        <v>5.5810899540380543E-3</v>
      </c>
      <c r="J82" s="159">
        <f t="shared" si="51"/>
        <v>9.5606710885680846E-2</v>
      </c>
      <c r="K82" s="158">
        <v>25580</v>
      </c>
      <c r="L82" s="158">
        <v>974</v>
      </c>
      <c r="M82" s="158">
        <v>13536</v>
      </c>
      <c r="N82" s="158">
        <v>27806</v>
      </c>
      <c r="O82" s="158">
        <v>32907</v>
      </c>
      <c r="P82" s="158">
        <v>32526</v>
      </c>
      <c r="Q82" s="159">
        <f>IFERROR(P82/O82-1,"-")</f>
        <v>-1.1578083690400254E-2</v>
      </c>
      <c r="R82" s="159">
        <f t="shared" si="53"/>
        <v>0.11940966995851536</v>
      </c>
      <c r="S82" s="158">
        <v>32322</v>
      </c>
      <c r="T82" s="158">
        <v>17785</v>
      </c>
      <c r="U82" s="158">
        <v>32948</v>
      </c>
      <c r="V82" s="158">
        <v>38999</v>
      </c>
      <c r="W82" s="158">
        <v>38652</v>
      </c>
      <c r="X82" s="159">
        <f>IFERROR(W82/V82-1,"-")</f>
        <v>-8.8976640426677855E-3</v>
      </c>
      <c r="Y82" s="159">
        <f>W82/W$8</f>
        <v>0.11487673309259507</v>
      </c>
    </row>
    <row r="83" spans="1:25" s="56" customFormat="1" x14ac:dyDescent="0.25">
      <c r="B83" s="161" t="s">
        <v>109</v>
      </c>
      <c r="C83" s="162">
        <v>887</v>
      </c>
      <c r="D83" s="162">
        <v>65</v>
      </c>
      <c r="E83" s="162">
        <v>421</v>
      </c>
      <c r="F83" s="162">
        <v>772</v>
      </c>
      <c r="G83" s="162">
        <v>884</v>
      </c>
      <c r="H83" s="162">
        <v>860</v>
      </c>
      <c r="I83" s="163">
        <f t="shared" ref="I83:I90" si="54">IFERROR(H83/G83-1,"-")</f>
        <v>-2.714932126696834E-2</v>
      </c>
      <c r="J83" s="163">
        <f t="shared" si="51"/>
        <v>1.3421771361685524E-2</v>
      </c>
      <c r="K83" s="162">
        <v>5487</v>
      </c>
      <c r="L83" s="162">
        <v>111</v>
      </c>
      <c r="M83" s="162">
        <v>2019</v>
      </c>
      <c r="N83" s="162">
        <v>5743</v>
      </c>
      <c r="O83" s="162">
        <v>7310</v>
      </c>
      <c r="P83" s="162">
        <v>7163</v>
      </c>
      <c r="Q83" s="163">
        <f t="shared" ref="Q83:Q90" si="55">IFERROR(P83/O83-1,"-")</f>
        <v>-2.0109439124487039E-2</v>
      </c>
      <c r="R83" s="163">
        <f t="shared" si="53"/>
        <v>2.6296853775836116E-2</v>
      </c>
      <c r="S83" s="162">
        <v>6374</v>
      </c>
      <c r="T83" s="162">
        <v>2440</v>
      </c>
      <c r="U83" s="162">
        <v>6515</v>
      </c>
      <c r="V83" s="162">
        <v>8194</v>
      </c>
      <c r="W83" s="162">
        <v>8023</v>
      </c>
      <c r="X83" s="163">
        <f t="shared" ref="X83:X90" si="56">IFERROR(W83/V83-1,"-")</f>
        <v>-2.086892848425681E-2</v>
      </c>
      <c r="Y83" s="163">
        <f t="shared" ref="Y83:Y90" si="57">W83/W$8</f>
        <v>2.3844976446287133E-2</v>
      </c>
    </row>
    <row r="84" spans="1:25" s="56" customFormat="1" x14ac:dyDescent="0.25">
      <c r="B84" s="161" t="s">
        <v>112</v>
      </c>
      <c r="C84" s="162">
        <v>1961</v>
      </c>
      <c r="D84" s="162">
        <v>171</v>
      </c>
      <c r="E84" s="162">
        <v>1043</v>
      </c>
      <c r="F84" s="162">
        <v>1521</v>
      </c>
      <c r="G84" s="162">
        <v>1655</v>
      </c>
      <c r="H84" s="162">
        <v>1583</v>
      </c>
      <c r="I84" s="163">
        <f t="shared" si="54"/>
        <v>-4.3504531722054374E-2</v>
      </c>
      <c r="J84" s="163">
        <f t="shared" si="51"/>
        <v>2.4705423332032773E-2</v>
      </c>
      <c r="K84" s="162">
        <v>10426</v>
      </c>
      <c r="L84" s="162">
        <v>183</v>
      </c>
      <c r="M84" s="162">
        <v>4989</v>
      </c>
      <c r="N84" s="162">
        <v>9630</v>
      </c>
      <c r="O84" s="162">
        <v>10907</v>
      </c>
      <c r="P84" s="162">
        <v>10627</v>
      </c>
      <c r="Q84" s="163">
        <f t="shared" si="55"/>
        <v>-2.5671587054185374E-2</v>
      </c>
      <c r="R84" s="163">
        <f t="shared" si="53"/>
        <v>3.9013913873490215E-2</v>
      </c>
      <c r="S84" s="162">
        <v>12387</v>
      </c>
      <c r="T84" s="162">
        <v>6032</v>
      </c>
      <c r="U84" s="162">
        <v>11151</v>
      </c>
      <c r="V84" s="162">
        <v>12562</v>
      </c>
      <c r="W84" s="162">
        <v>12210</v>
      </c>
      <c r="X84" s="163">
        <f t="shared" si="56"/>
        <v>-2.8021015761821366E-2</v>
      </c>
      <c r="Y84" s="163">
        <f t="shared" si="57"/>
        <v>3.6289064241451563E-2</v>
      </c>
    </row>
    <row r="85" spans="1:25" x14ac:dyDescent="0.25">
      <c r="A85" s="56"/>
      <c r="B85" s="161" t="s">
        <v>115</v>
      </c>
      <c r="C85" s="162">
        <v>492</v>
      </c>
      <c r="D85" s="162">
        <v>201</v>
      </c>
      <c r="E85" s="162">
        <v>455</v>
      </c>
      <c r="F85" s="162">
        <v>479</v>
      </c>
      <c r="G85" s="162">
        <v>457</v>
      </c>
      <c r="H85" s="162">
        <v>447</v>
      </c>
      <c r="I85" s="163">
        <f t="shared" si="54"/>
        <v>-2.1881838074398252E-2</v>
      </c>
      <c r="J85" s="163">
        <f t="shared" si="51"/>
        <v>6.9761997658993368E-3</v>
      </c>
      <c r="K85" s="162">
        <v>1303</v>
      </c>
      <c r="L85" s="162">
        <v>210</v>
      </c>
      <c r="M85" s="162">
        <v>968</v>
      </c>
      <c r="N85" s="162">
        <v>2331</v>
      </c>
      <c r="O85" s="162">
        <v>2858</v>
      </c>
      <c r="P85" s="162">
        <v>2779</v>
      </c>
      <c r="Q85" s="163">
        <f t="shared" si="55"/>
        <v>-2.7641707487753631E-2</v>
      </c>
      <c r="R85" s="163">
        <f t="shared" si="53"/>
        <v>1.0202283490583355E-2</v>
      </c>
      <c r="S85" s="162">
        <v>1795</v>
      </c>
      <c r="T85" s="162">
        <v>1423</v>
      </c>
      <c r="U85" s="162">
        <v>2810</v>
      </c>
      <c r="V85" s="162">
        <v>3315</v>
      </c>
      <c r="W85" s="162">
        <v>3226</v>
      </c>
      <c r="X85" s="163">
        <f t="shared" si="56"/>
        <v>-2.6847662141779804E-2</v>
      </c>
      <c r="Y85" s="163">
        <f t="shared" si="57"/>
        <v>9.5879214777168497E-3</v>
      </c>
    </row>
    <row r="86" spans="1:25" x14ac:dyDescent="0.25">
      <c r="A86" s="56"/>
      <c r="B86" s="161" t="s">
        <v>122</v>
      </c>
      <c r="C86" s="162">
        <v>119</v>
      </c>
      <c r="D86" s="162">
        <v>3</v>
      </c>
      <c r="E86" s="162">
        <v>144</v>
      </c>
      <c r="F86" s="162">
        <v>127</v>
      </c>
      <c r="G86" s="162">
        <v>175</v>
      </c>
      <c r="H86" s="162">
        <v>183</v>
      </c>
      <c r="I86" s="163">
        <f t="shared" si="54"/>
        <v>4.5714285714285818E-2</v>
      </c>
      <c r="J86" s="163">
        <f t="shared" si="51"/>
        <v>2.8560280920795944E-3</v>
      </c>
      <c r="K86" s="162">
        <v>316</v>
      </c>
      <c r="L86" s="162">
        <v>13</v>
      </c>
      <c r="M86" s="162">
        <v>453</v>
      </c>
      <c r="N86" s="162">
        <v>451</v>
      </c>
      <c r="O86" s="162">
        <v>677</v>
      </c>
      <c r="P86" s="162">
        <v>939</v>
      </c>
      <c r="Q86" s="163">
        <f t="shared" si="55"/>
        <v>0.38700147710487443</v>
      </c>
      <c r="R86" s="163">
        <f t="shared" si="53"/>
        <v>3.4472631153860274E-3</v>
      </c>
      <c r="S86" s="162">
        <v>435</v>
      </c>
      <c r="T86" s="162">
        <v>597</v>
      </c>
      <c r="U86" s="162">
        <v>578</v>
      </c>
      <c r="V86" s="162">
        <v>852</v>
      </c>
      <c r="W86" s="162">
        <v>1122</v>
      </c>
      <c r="X86" s="163">
        <f t="shared" si="56"/>
        <v>0.31690140845070425</v>
      </c>
      <c r="Y86" s="163">
        <f t="shared" si="57"/>
        <v>3.3346707681333868E-3</v>
      </c>
    </row>
    <row r="87" spans="1:25" x14ac:dyDescent="0.25">
      <c r="A87" s="56"/>
      <c r="B87" s="161" t="s">
        <v>118</v>
      </c>
      <c r="C87" s="162">
        <v>56</v>
      </c>
      <c r="D87" s="162">
        <v>28</v>
      </c>
      <c r="E87" s="162">
        <v>93</v>
      </c>
      <c r="F87" s="162">
        <v>101</v>
      </c>
      <c r="G87" s="162">
        <v>76</v>
      </c>
      <c r="H87" s="162">
        <v>99</v>
      </c>
      <c r="I87" s="163">
        <f t="shared" si="54"/>
        <v>0.30263157894736836</v>
      </c>
      <c r="J87" s="163">
        <f t="shared" si="51"/>
        <v>1.5450643776824034E-3</v>
      </c>
      <c r="K87" s="162">
        <v>323</v>
      </c>
      <c r="L87" s="162">
        <v>35</v>
      </c>
      <c r="M87" s="162">
        <v>389</v>
      </c>
      <c r="N87" s="162">
        <v>420</v>
      </c>
      <c r="O87" s="162">
        <v>414</v>
      </c>
      <c r="P87" s="162">
        <v>611</v>
      </c>
      <c r="Q87" s="163">
        <f t="shared" si="55"/>
        <v>0.47584541062801922</v>
      </c>
      <c r="R87" s="163">
        <f t="shared" si="53"/>
        <v>2.2431073093725907E-3</v>
      </c>
      <c r="S87" s="162">
        <v>379</v>
      </c>
      <c r="T87" s="162">
        <v>482</v>
      </c>
      <c r="U87" s="162">
        <v>521</v>
      </c>
      <c r="V87" s="162">
        <v>490</v>
      </c>
      <c r="W87" s="162">
        <v>710</v>
      </c>
      <c r="X87" s="163">
        <f t="shared" si="56"/>
        <v>0.44897959183673475</v>
      </c>
      <c r="Y87" s="163">
        <f t="shared" si="57"/>
        <v>2.1101749067510738E-3</v>
      </c>
    </row>
    <row r="88" spans="1:25" x14ac:dyDescent="0.25">
      <c r="A88" s="56"/>
      <c r="B88" s="161" t="s">
        <v>127</v>
      </c>
      <c r="C88" s="162">
        <v>124</v>
      </c>
      <c r="D88" s="162">
        <v>0</v>
      </c>
      <c r="E88" s="162">
        <v>41</v>
      </c>
      <c r="F88" s="162">
        <v>96</v>
      </c>
      <c r="G88" s="162">
        <v>87</v>
      </c>
      <c r="H88" s="162">
        <v>80</v>
      </c>
      <c r="I88" s="163">
        <f t="shared" si="54"/>
        <v>-8.0459770114942541E-2</v>
      </c>
      <c r="J88" s="163">
        <f t="shared" si="51"/>
        <v>1.2485368708544675E-3</v>
      </c>
      <c r="K88" s="162">
        <v>562</v>
      </c>
      <c r="L88" s="162">
        <v>1</v>
      </c>
      <c r="M88" s="162">
        <v>475</v>
      </c>
      <c r="N88" s="162">
        <v>868</v>
      </c>
      <c r="O88" s="162">
        <v>725</v>
      </c>
      <c r="P88" s="162">
        <v>673</v>
      </c>
      <c r="Q88" s="163">
        <f t="shared" si="55"/>
        <v>-7.1724137931034493E-2</v>
      </c>
      <c r="R88" s="163">
        <f t="shared" si="53"/>
        <v>2.4707221263629356E-3</v>
      </c>
      <c r="S88" s="162">
        <v>686</v>
      </c>
      <c r="T88" s="162">
        <v>516</v>
      </c>
      <c r="U88" s="162">
        <v>964</v>
      </c>
      <c r="V88" s="162">
        <v>812</v>
      </c>
      <c r="W88" s="162">
        <v>753</v>
      </c>
      <c r="X88" s="163">
        <f t="shared" si="56"/>
        <v>-7.2660098522167482E-2</v>
      </c>
      <c r="Y88" s="163">
        <f t="shared" si="57"/>
        <v>2.2379742320895188E-3</v>
      </c>
    </row>
    <row r="89" spans="1:25" x14ac:dyDescent="0.25">
      <c r="A89" s="56"/>
      <c r="B89" s="161" t="s">
        <v>130</v>
      </c>
      <c r="C89" s="162">
        <v>176</v>
      </c>
      <c r="D89" s="162">
        <v>8</v>
      </c>
      <c r="E89" s="162">
        <v>104</v>
      </c>
      <c r="F89" s="162">
        <v>119</v>
      </c>
      <c r="G89" s="162">
        <v>118</v>
      </c>
      <c r="H89" s="162">
        <v>139</v>
      </c>
      <c r="I89" s="163">
        <f t="shared" si="54"/>
        <v>0.17796610169491522</v>
      </c>
      <c r="J89" s="163">
        <f t="shared" si="51"/>
        <v>2.1693328131096373E-3</v>
      </c>
      <c r="K89" s="162">
        <v>832</v>
      </c>
      <c r="L89" s="162">
        <v>18</v>
      </c>
      <c r="M89" s="162">
        <v>287</v>
      </c>
      <c r="N89" s="162">
        <v>627</v>
      </c>
      <c r="O89" s="162">
        <v>811</v>
      </c>
      <c r="P89" s="162">
        <v>577</v>
      </c>
      <c r="Q89" s="163">
        <f t="shared" si="55"/>
        <v>-0.28853267570900121</v>
      </c>
      <c r="R89" s="163">
        <f t="shared" si="53"/>
        <v>2.1182862807004664E-3</v>
      </c>
      <c r="S89" s="162">
        <v>1008</v>
      </c>
      <c r="T89" s="162">
        <v>391</v>
      </c>
      <c r="U89" s="162">
        <v>746</v>
      </c>
      <c r="V89" s="162">
        <v>929</v>
      </c>
      <c r="W89" s="162">
        <v>716</v>
      </c>
      <c r="X89" s="163">
        <f t="shared" si="56"/>
        <v>-0.22927879440258347</v>
      </c>
      <c r="Y89" s="163">
        <f t="shared" si="57"/>
        <v>2.1280073707517868E-3</v>
      </c>
    </row>
    <row r="90" spans="1:25" x14ac:dyDescent="0.25">
      <c r="A90" s="56"/>
      <c r="B90" s="166" t="s">
        <v>144</v>
      </c>
      <c r="C90" s="167">
        <f t="shared" ref="C90:H90" si="58">C82-SUM(C83:C89)</f>
        <v>2927</v>
      </c>
      <c r="D90" s="167">
        <f t="shared" si="58"/>
        <v>178</v>
      </c>
      <c r="E90" s="167">
        <f t="shared" si="58"/>
        <v>1948</v>
      </c>
      <c r="F90" s="167">
        <f t="shared" si="58"/>
        <v>1927</v>
      </c>
      <c r="G90" s="167">
        <f t="shared" si="58"/>
        <v>2640</v>
      </c>
      <c r="H90" s="167">
        <f t="shared" si="58"/>
        <v>2735</v>
      </c>
      <c r="I90" s="168">
        <f t="shared" si="54"/>
        <v>3.5984848484848397E-2</v>
      </c>
      <c r="J90" s="168">
        <f t="shared" si="51"/>
        <v>4.2684354272337105E-2</v>
      </c>
      <c r="K90" s="167">
        <f t="shared" ref="K90:P90" si="59">K82-SUM(K83:K89)</f>
        <v>6331</v>
      </c>
      <c r="L90" s="167">
        <f t="shared" si="59"/>
        <v>403</v>
      </c>
      <c r="M90" s="167">
        <f t="shared" si="59"/>
        <v>3956</v>
      </c>
      <c r="N90" s="167">
        <f t="shared" si="59"/>
        <v>7736</v>
      </c>
      <c r="O90" s="167">
        <f t="shared" si="59"/>
        <v>9205</v>
      </c>
      <c r="P90" s="167">
        <f t="shared" si="59"/>
        <v>9157</v>
      </c>
      <c r="Q90" s="168">
        <f t="shared" si="55"/>
        <v>-5.2145573058121064E-3</v>
      </c>
      <c r="R90" s="168">
        <f t="shared" si="53"/>
        <v>3.3617239986783655E-2</v>
      </c>
      <c r="S90" s="167">
        <f>S82-SUM(S83:S89)</f>
        <v>9258</v>
      </c>
      <c r="T90" s="167">
        <f>T82-SUM(T83:T89)</f>
        <v>5904</v>
      </c>
      <c r="U90" s="167">
        <f>U82-SUM(U83:U89)</f>
        <v>9663</v>
      </c>
      <c r="V90" s="167">
        <f>V82-SUM(V83:V89)</f>
        <v>11845</v>
      </c>
      <c r="W90" s="167">
        <f>W82-SUM(W83:W89)</f>
        <v>11892</v>
      </c>
      <c r="X90" s="168">
        <f t="shared" si="56"/>
        <v>3.9679189531447445E-3</v>
      </c>
      <c r="Y90" s="168">
        <f t="shared" si="57"/>
        <v>3.5343943649413755E-2</v>
      </c>
    </row>
    <row r="91" spans="1:25" x14ac:dyDescent="0.25">
      <c r="A91" s="56"/>
      <c r="B91" s="153" t="s">
        <v>48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</row>
    <row r="92" spans="1:25" x14ac:dyDescent="0.25">
      <c r="A92" s="56"/>
      <c r="B92" s="154" t="s">
        <v>67</v>
      </c>
      <c r="C92" s="174">
        <f t="shared" ref="C92:H92" si="60">C93+C96</f>
        <v>1494</v>
      </c>
      <c r="D92" s="174">
        <f t="shared" si="60"/>
        <v>0</v>
      </c>
      <c r="E92" s="174">
        <f t="shared" si="60"/>
        <v>0</v>
      </c>
      <c r="F92" s="174">
        <f t="shared" si="60"/>
        <v>749</v>
      </c>
      <c r="G92" s="174">
        <f t="shared" si="60"/>
        <v>731</v>
      </c>
      <c r="H92" s="174">
        <f t="shared" si="60"/>
        <v>826</v>
      </c>
      <c r="I92" s="175">
        <f>IFERROR(H92/G92-1,"-")</f>
        <v>0.12995896032831733</v>
      </c>
      <c r="J92" s="175">
        <f t="shared" ref="J92:J104" si="61">H92/H$8</f>
        <v>1.2891143191572377E-2</v>
      </c>
      <c r="K92" s="174">
        <f t="shared" ref="K92:P92" si="62">K93+K96</f>
        <v>3703</v>
      </c>
      <c r="L92" s="174">
        <f t="shared" si="62"/>
        <v>0</v>
      </c>
      <c r="M92" s="174">
        <f t="shared" si="62"/>
        <v>0</v>
      </c>
      <c r="N92" s="174">
        <f t="shared" si="62"/>
        <v>4641</v>
      </c>
      <c r="O92" s="174">
        <f t="shared" si="62"/>
        <v>4486</v>
      </c>
      <c r="P92" s="174">
        <f t="shared" si="62"/>
        <v>4485</v>
      </c>
      <c r="Q92" s="175">
        <f>IFERROR(P92/O92-1,"-")</f>
        <v>-2.2291573785104823E-4</v>
      </c>
      <c r="R92" s="175">
        <f t="shared" ref="R92:R104" si="63">P92/P$8</f>
        <v>1.6465362164543484E-2</v>
      </c>
      <c r="S92" s="174">
        <f>S93+S96</f>
        <v>5197</v>
      </c>
      <c r="T92" s="174">
        <f>T93+T96</f>
        <v>3527</v>
      </c>
      <c r="U92" s="174">
        <f>U93+U96</f>
        <v>5390</v>
      </c>
      <c r="V92" s="174">
        <f>V93+V96</f>
        <v>5217</v>
      </c>
      <c r="W92" s="174">
        <f>W93+W96</f>
        <v>5311</v>
      </c>
      <c r="X92" s="175">
        <f>IFERROR(W92/V92-1,"-")</f>
        <v>1.8018018018018056E-2</v>
      </c>
      <c r="Y92" s="175">
        <f>W92/W$8</f>
        <v>1.578470271796472E-2</v>
      </c>
    </row>
    <row r="93" spans="1:25" x14ac:dyDescent="0.25">
      <c r="A93" s="56"/>
      <c r="B93" s="157" t="s">
        <v>96</v>
      </c>
      <c r="C93" s="158">
        <v>993</v>
      </c>
      <c r="D93" s="158">
        <v>0</v>
      </c>
      <c r="E93" s="158">
        <v>0</v>
      </c>
      <c r="F93" s="158">
        <v>460</v>
      </c>
      <c r="G93" s="158">
        <v>501</v>
      </c>
      <c r="H93" s="158">
        <v>486</v>
      </c>
      <c r="I93" s="159">
        <f>IFERROR(H93/G93-1,"-")</f>
        <v>-2.9940119760479056E-2</v>
      </c>
      <c r="J93" s="159">
        <f t="shared" si="61"/>
        <v>7.5848614904408893E-3</v>
      </c>
      <c r="K93" s="158">
        <v>2066</v>
      </c>
      <c r="L93" s="158">
        <v>0</v>
      </c>
      <c r="M93" s="158">
        <v>0</v>
      </c>
      <c r="N93" s="158">
        <v>2582</v>
      </c>
      <c r="O93" s="158">
        <v>1676</v>
      </c>
      <c r="P93" s="158">
        <v>2166</v>
      </c>
      <c r="Q93" s="159">
        <f>IFERROR(P93/O93-1,"-")</f>
        <v>0.29236276849642007</v>
      </c>
      <c r="R93" s="159">
        <f t="shared" si="63"/>
        <v>7.9518337677594621E-3</v>
      </c>
      <c r="S93" s="158">
        <v>3059</v>
      </c>
      <c r="T93" s="158">
        <v>1773</v>
      </c>
      <c r="U93" s="158">
        <v>3042</v>
      </c>
      <c r="V93" s="158">
        <v>2177</v>
      </c>
      <c r="W93" s="158">
        <v>2652</v>
      </c>
      <c r="X93" s="159">
        <f>IFERROR(W93/V93-1,"-")</f>
        <v>0.21819016995865881</v>
      </c>
      <c r="Y93" s="159">
        <f>W93/W$8</f>
        <v>7.8819490883152779E-3</v>
      </c>
    </row>
    <row r="94" spans="1:25" x14ac:dyDescent="0.25">
      <c r="A94" s="56"/>
      <c r="B94" s="161" t="s">
        <v>102</v>
      </c>
      <c r="C94" s="162">
        <v>759</v>
      </c>
      <c r="D94" s="162">
        <v>0</v>
      </c>
      <c r="E94" s="162">
        <v>0</v>
      </c>
      <c r="F94" s="162">
        <v>312</v>
      </c>
      <c r="G94" s="162">
        <v>326</v>
      </c>
      <c r="H94" s="162">
        <v>368</v>
      </c>
      <c r="I94" s="163">
        <f>IFERROR(H94/G94-1,"-")</f>
        <v>0.12883435582822078</v>
      </c>
      <c r="J94" s="163">
        <f t="shared" si="61"/>
        <v>5.7432696059305502E-3</v>
      </c>
      <c r="K94" s="162">
        <v>1092</v>
      </c>
      <c r="L94" s="162">
        <v>0</v>
      </c>
      <c r="M94" s="162">
        <v>0</v>
      </c>
      <c r="N94" s="162">
        <v>1173</v>
      </c>
      <c r="O94" s="162">
        <v>406</v>
      </c>
      <c r="P94" s="162">
        <v>532</v>
      </c>
      <c r="Q94" s="163">
        <f>IFERROR(P94/O94-1,"-")</f>
        <v>0.31034482758620685</v>
      </c>
      <c r="R94" s="163">
        <f t="shared" si="63"/>
        <v>1.9530819780461837E-3</v>
      </c>
      <c r="S94" s="162">
        <v>1851</v>
      </c>
      <c r="T94" s="162">
        <v>734</v>
      </c>
      <c r="U94" s="162">
        <v>1485</v>
      </c>
      <c r="V94" s="162">
        <v>732</v>
      </c>
      <c r="W94" s="162">
        <v>900</v>
      </c>
      <c r="X94" s="163">
        <f>IFERROR(W94/V94-1,"-")</f>
        <v>0.22950819672131151</v>
      </c>
      <c r="Y94" s="163">
        <f>W94/W$8</f>
        <v>2.6748696001069948E-3</v>
      </c>
    </row>
    <row r="95" spans="1:25" x14ac:dyDescent="0.25">
      <c r="A95" s="56"/>
      <c r="B95" s="161" t="s">
        <v>99</v>
      </c>
      <c r="C95" s="162">
        <v>234</v>
      </c>
      <c r="D95" s="162">
        <v>0</v>
      </c>
      <c r="E95" s="162">
        <v>0</v>
      </c>
      <c r="F95" s="162">
        <v>148</v>
      </c>
      <c r="G95" s="162">
        <v>175</v>
      </c>
      <c r="H95" s="162">
        <v>118</v>
      </c>
      <c r="I95" s="163">
        <f>IFERROR(H95/G95-1,"-")</f>
        <v>-0.32571428571428573</v>
      </c>
      <c r="J95" s="163">
        <f t="shared" si="61"/>
        <v>1.8415918845103394E-3</v>
      </c>
      <c r="K95" s="162">
        <v>974</v>
      </c>
      <c r="L95" s="162">
        <v>0</v>
      </c>
      <c r="M95" s="162">
        <v>0</v>
      </c>
      <c r="N95" s="162">
        <v>1409</v>
      </c>
      <c r="O95" s="162">
        <v>1270</v>
      </c>
      <c r="P95" s="162">
        <v>1634</v>
      </c>
      <c r="Q95" s="163">
        <f>IFERROR(P95/O95-1,"-")</f>
        <v>0.28661417322834648</v>
      </c>
      <c r="R95" s="163">
        <f t="shared" si="63"/>
        <v>5.9987517897132784E-3</v>
      </c>
      <c r="S95" s="162">
        <v>1208</v>
      </c>
      <c r="T95" s="162">
        <v>1039</v>
      </c>
      <c r="U95" s="162">
        <v>1557</v>
      </c>
      <c r="V95" s="162">
        <v>1445</v>
      </c>
      <c r="W95" s="162">
        <v>1752</v>
      </c>
      <c r="X95" s="163">
        <f>IFERROR(W95/V95-1,"-")</f>
        <v>0.21245674740484422</v>
      </c>
      <c r="Y95" s="163">
        <f>W95/W$8</f>
        <v>5.2070794882082836E-3</v>
      </c>
    </row>
    <row r="96" spans="1:25" x14ac:dyDescent="0.25">
      <c r="A96" s="56"/>
      <c r="B96" s="157" t="s">
        <v>106</v>
      </c>
      <c r="C96" s="158">
        <v>501</v>
      </c>
      <c r="D96" s="158">
        <v>0</v>
      </c>
      <c r="E96" s="158">
        <v>0</v>
      </c>
      <c r="F96" s="158">
        <v>289</v>
      </c>
      <c r="G96" s="158">
        <v>230</v>
      </c>
      <c r="H96" s="158">
        <v>340</v>
      </c>
      <c r="I96" s="159">
        <f>IFERROR(H96/G96-1,"-")</f>
        <v>0.47826086956521729</v>
      </c>
      <c r="J96" s="159">
        <f t="shared" si="61"/>
        <v>5.3062817011314866E-3</v>
      </c>
      <c r="K96" s="158">
        <v>1637</v>
      </c>
      <c r="L96" s="158">
        <v>0</v>
      </c>
      <c r="M96" s="158">
        <v>0</v>
      </c>
      <c r="N96" s="158">
        <v>2059</v>
      </c>
      <c r="O96" s="158">
        <v>2810</v>
      </c>
      <c r="P96" s="158">
        <v>2319</v>
      </c>
      <c r="Q96" s="159">
        <f>IFERROR(P96/O96-1,"-")</f>
        <v>-0.17473309608540921</v>
      </c>
      <c r="R96" s="159">
        <f t="shared" si="63"/>
        <v>8.5135283967840234E-3</v>
      </c>
      <c r="S96" s="158">
        <v>2138</v>
      </c>
      <c r="T96" s="158">
        <v>1754</v>
      </c>
      <c r="U96" s="158">
        <v>2348</v>
      </c>
      <c r="V96" s="158">
        <v>3040</v>
      </c>
      <c r="W96" s="158">
        <v>2659</v>
      </c>
      <c r="X96" s="159">
        <f>IFERROR(W96/V96-1,"-")</f>
        <v>-0.12532894736842104</v>
      </c>
      <c r="Y96" s="159">
        <f>W96/W$8</f>
        <v>7.9027536296494439E-3</v>
      </c>
    </row>
    <row r="97" spans="1:25" s="56" customFormat="1" x14ac:dyDescent="0.25">
      <c r="B97" s="161" t="s">
        <v>109</v>
      </c>
      <c r="C97" s="162">
        <v>38</v>
      </c>
      <c r="D97" s="162">
        <v>0</v>
      </c>
      <c r="E97" s="162">
        <v>0</v>
      </c>
      <c r="F97" s="162">
        <v>20</v>
      </c>
      <c r="G97" s="162">
        <v>37</v>
      </c>
      <c r="H97" s="162">
        <v>44</v>
      </c>
      <c r="I97" s="163">
        <f t="shared" ref="I97:I104" si="64">IFERROR(H97/G97-1,"-")</f>
        <v>0.18918918918918926</v>
      </c>
      <c r="J97" s="163">
        <f t="shared" si="61"/>
        <v>6.8669527896995713E-4</v>
      </c>
      <c r="K97" s="162">
        <v>319</v>
      </c>
      <c r="L97" s="162">
        <v>0</v>
      </c>
      <c r="M97" s="162">
        <v>0</v>
      </c>
      <c r="N97" s="162">
        <v>358</v>
      </c>
      <c r="O97" s="162">
        <v>410</v>
      </c>
      <c r="P97" s="162">
        <v>349</v>
      </c>
      <c r="Q97" s="163">
        <f t="shared" ref="Q97:Q104" si="65">IFERROR(P97/O97-1,"-")</f>
        <v>-0.14878048780487807</v>
      </c>
      <c r="R97" s="163">
        <f t="shared" si="63"/>
        <v>1.2812511472521017E-3</v>
      </c>
      <c r="S97" s="162">
        <v>357</v>
      </c>
      <c r="T97" s="162">
        <v>277</v>
      </c>
      <c r="U97" s="162">
        <v>378</v>
      </c>
      <c r="V97" s="162">
        <v>447</v>
      </c>
      <c r="W97" s="162">
        <v>393</v>
      </c>
      <c r="X97" s="163">
        <f t="shared" ref="X97:X104" si="66">IFERROR(W97/V97-1,"-")</f>
        <v>-0.12080536912751683</v>
      </c>
      <c r="Y97" s="163">
        <f t="shared" ref="Y97:Y104" si="67">W97/W$8</f>
        <v>1.168026392046721E-3</v>
      </c>
    </row>
    <row r="98" spans="1:25" s="56" customFormat="1" x14ac:dyDescent="0.25">
      <c r="B98" s="161" t="s">
        <v>112</v>
      </c>
      <c r="C98" s="162">
        <v>99</v>
      </c>
      <c r="D98" s="162">
        <v>0</v>
      </c>
      <c r="E98" s="162">
        <v>0</v>
      </c>
      <c r="F98" s="162">
        <v>33</v>
      </c>
      <c r="G98" s="162">
        <v>48</v>
      </c>
      <c r="H98" s="162">
        <v>58</v>
      </c>
      <c r="I98" s="163">
        <f t="shared" si="64"/>
        <v>0.20833333333333326</v>
      </c>
      <c r="J98" s="163">
        <f t="shared" si="61"/>
        <v>9.0518923136948893E-4</v>
      </c>
      <c r="K98" s="162">
        <v>328</v>
      </c>
      <c r="L98" s="162">
        <v>0</v>
      </c>
      <c r="M98" s="162">
        <v>0</v>
      </c>
      <c r="N98" s="162">
        <v>427</v>
      </c>
      <c r="O98" s="162">
        <v>595</v>
      </c>
      <c r="P98" s="162">
        <v>468</v>
      </c>
      <c r="Q98" s="163">
        <f t="shared" si="65"/>
        <v>-0.21344537815126052</v>
      </c>
      <c r="R98" s="163">
        <f t="shared" si="63"/>
        <v>1.7181247476045376E-3</v>
      </c>
      <c r="S98" s="162">
        <v>427</v>
      </c>
      <c r="T98" s="162">
        <v>309</v>
      </c>
      <c r="U98" s="162">
        <v>460</v>
      </c>
      <c r="V98" s="162">
        <v>643</v>
      </c>
      <c r="W98" s="162">
        <v>526</v>
      </c>
      <c r="X98" s="163">
        <f t="shared" si="66"/>
        <v>-0.18195956454121309</v>
      </c>
      <c r="Y98" s="163">
        <f t="shared" si="67"/>
        <v>1.5633126773958658E-3</v>
      </c>
    </row>
    <row r="99" spans="1:25" x14ac:dyDescent="0.25">
      <c r="A99" s="56"/>
      <c r="B99" s="161" t="s">
        <v>115</v>
      </c>
      <c r="C99" s="162">
        <v>178</v>
      </c>
      <c r="D99" s="162">
        <v>0</v>
      </c>
      <c r="E99" s="162">
        <v>0</v>
      </c>
      <c r="F99" s="162">
        <v>154</v>
      </c>
      <c r="G99" s="162">
        <v>38</v>
      </c>
      <c r="H99" s="162">
        <v>93</v>
      </c>
      <c r="I99" s="163">
        <f t="shared" si="64"/>
        <v>1.4473684210526314</v>
      </c>
      <c r="J99" s="163">
        <f t="shared" si="61"/>
        <v>1.4514241123683184E-3</v>
      </c>
      <c r="K99" s="162">
        <v>227</v>
      </c>
      <c r="L99" s="162">
        <v>0</v>
      </c>
      <c r="M99" s="162">
        <v>0</v>
      </c>
      <c r="N99" s="162">
        <v>334</v>
      </c>
      <c r="O99" s="162">
        <v>347</v>
      </c>
      <c r="P99" s="162">
        <v>305</v>
      </c>
      <c r="Q99" s="163">
        <f t="shared" si="65"/>
        <v>-0.12103746397694526</v>
      </c>
      <c r="R99" s="163">
        <f t="shared" si="63"/>
        <v>1.11971805132347E-3</v>
      </c>
      <c r="S99" s="162">
        <v>405</v>
      </c>
      <c r="T99" s="162">
        <v>325</v>
      </c>
      <c r="U99" s="162">
        <v>488</v>
      </c>
      <c r="V99" s="162">
        <v>385</v>
      </c>
      <c r="W99" s="162">
        <v>398</v>
      </c>
      <c r="X99" s="163">
        <f t="shared" si="66"/>
        <v>3.3766233766233666E-2</v>
      </c>
      <c r="Y99" s="163">
        <f t="shared" si="67"/>
        <v>1.1828867787139821E-3</v>
      </c>
    </row>
    <row r="100" spans="1:25" x14ac:dyDescent="0.25">
      <c r="A100" s="56"/>
      <c r="B100" s="161" t="s">
        <v>122</v>
      </c>
      <c r="C100" s="162">
        <v>17</v>
      </c>
      <c r="D100" s="162">
        <v>0</v>
      </c>
      <c r="E100" s="162">
        <v>0</v>
      </c>
      <c r="F100" s="162">
        <v>0</v>
      </c>
      <c r="G100" s="162">
        <v>17</v>
      </c>
      <c r="H100" s="162">
        <v>23</v>
      </c>
      <c r="I100" s="163">
        <f t="shared" si="64"/>
        <v>0.35294117647058831</v>
      </c>
      <c r="J100" s="163">
        <f t="shared" si="61"/>
        <v>3.5895435037065938E-4</v>
      </c>
      <c r="K100" s="162">
        <v>72</v>
      </c>
      <c r="L100" s="162">
        <v>0</v>
      </c>
      <c r="M100" s="162">
        <v>0</v>
      </c>
      <c r="N100" s="162">
        <v>137</v>
      </c>
      <c r="O100" s="162">
        <v>137</v>
      </c>
      <c r="P100" s="162">
        <v>159</v>
      </c>
      <c r="Q100" s="163">
        <f t="shared" si="65"/>
        <v>0.16058394160583944</v>
      </c>
      <c r="R100" s="163">
        <f t="shared" si="63"/>
        <v>5.8372186937846466E-4</v>
      </c>
      <c r="S100" s="162">
        <v>89</v>
      </c>
      <c r="T100" s="162">
        <v>129</v>
      </c>
      <c r="U100" s="162">
        <v>137</v>
      </c>
      <c r="V100" s="162">
        <v>154</v>
      </c>
      <c r="W100" s="162">
        <v>182</v>
      </c>
      <c r="X100" s="163">
        <f t="shared" si="66"/>
        <v>0.18181818181818188</v>
      </c>
      <c r="Y100" s="163">
        <f t="shared" si="67"/>
        <v>5.4091807468830343E-4</v>
      </c>
    </row>
    <row r="101" spans="1:25" x14ac:dyDescent="0.25">
      <c r="A101" s="56"/>
      <c r="B101" s="161" t="s">
        <v>118</v>
      </c>
      <c r="C101" s="162">
        <v>13</v>
      </c>
      <c r="D101" s="162">
        <v>0</v>
      </c>
      <c r="E101" s="162">
        <v>0</v>
      </c>
      <c r="F101" s="162">
        <v>10</v>
      </c>
      <c r="G101" s="162">
        <v>9</v>
      </c>
      <c r="H101" s="162">
        <v>14</v>
      </c>
      <c r="I101" s="163">
        <f t="shared" si="64"/>
        <v>0.55555555555555558</v>
      </c>
      <c r="J101" s="163">
        <f t="shared" si="61"/>
        <v>2.1849395239953179E-4</v>
      </c>
      <c r="K101" s="162">
        <v>58</v>
      </c>
      <c r="L101" s="162">
        <v>0</v>
      </c>
      <c r="M101" s="162">
        <v>0</v>
      </c>
      <c r="N101" s="162">
        <v>71</v>
      </c>
      <c r="O101" s="162">
        <v>162</v>
      </c>
      <c r="P101" s="162">
        <v>116</v>
      </c>
      <c r="Q101" s="163">
        <f t="shared" si="65"/>
        <v>-0.28395061728395066</v>
      </c>
      <c r="R101" s="163">
        <f t="shared" si="63"/>
        <v>4.258599801754837E-4</v>
      </c>
      <c r="S101" s="162">
        <v>71</v>
      </c>
      <c r="T101" s="162">
        <v>89</v>
      </c>
      <c r="U101" s="162">
        <v>81</v>
      </c>
      <c r="V101" s="162">
        <v>171</v>
      </c>
      <c r="W101" s="162">
        <v>130</v>
      </c>
      <c r="X101" s="163">
        <f t="shared" si="66"/>
        <v>-0.23976608187134507</v>
      </c>
      <c r="Y101" s="163">
        <f t="shared" si="67"/>
        <v>3.8637005334878814E-4</v>
      </c>
    </row>
    <row r="102" spans="1:25" x14ac:dyDescent="0.25">
      <c r="A102" s="56"/>
      <c r="B102" s="161" t="s">
        <v>127</v>
      </c>
      <c r="C102" s="162">
        <v>17</v>
      </c>
      <c r="D102" s="162">
        <v>0</v>
      </c>
      <c r="E102" s="162">
        <v>0</v>
      </c>
      <c r="F102" s="162">
        <v>3</v>
      </c>
      <c r="G102" s="162">
        <v>14</v>
      </c>
      <c r="H102" s="162">
        <v>0</v>
      </c>
      <c r="I102" s="163">
        <f t="shared" si="64"/>
        <v>-1</v>
      </c>
      <c r="J102" s="163">
        <f t="shared" si="61"/>
        <v>0</v>
      </c>
      <c r="K102" s="162">
        <v>70</v>
      </c>
      <c r="L102" s="162">
        <v>0</v>
      </c>
      <c r="M102" s="162">
        <v>0</v>
      </c>
      <c r="N102" s="162">
        <v>33</v>
      </c>
      <c r="O102" s="162">
        <v>44</v>
      </c>
      <c r="P102" s="162">
        <v>22</v>
      </c>
      <c r="Q102" s="163">
        <f t="shared" si="65"/>
        <v>-0.5</v>
      </c>
      <c r="R102" s="163">
        <f t="shared" si="63"/>
        <v>8.0766547964315869E-5</v>
      </c>
      <c r="S102" s="162">
        <v>87</v>
      </c>
      <c r="T102" s="162">
        <v>50</v>
      </c>
      <c r="U102" s="162">
        <v>36</v>
      </c>
      <c r="V102" s="162">
        <v>58</v>
      </c>
      <c r="W102" s="162">
        <v>22</v>
      </c>
      <c r="X102" s="163">
        <f t="shared" si="66"/>
        <v>-0.62068965517241381</v>
      </c>
      <c r="Y102" s="163">
        <f t="shared" si="67"/>
        <v>6.538570133594876E-5</v>
      </c>
    </row>
    <row r="103" spans="1:25" x14ac:dyDescent="0.25">
      <c r="A103" s="56"/>
      <c r="B103" s="161" t="s">
        <v>130</v>
      </c>
      <c r="C103" s="162">
        <v>0</v>
      </c>
      <c r="D103" s="162">
        <v>0</v>
      </c>
      <c r="E103" s="162">
        <v>0</v>
      </c>
      <c r="F103" s="162">
        <v>0</v>
      </c>
      <c r="G103" s="162">
        <v>3</v>
      </c>
      <c r="H103" s="162">
        <v>0</v>
      </c>
      <c r="I103" s="163">
        <f t="shared" si="64"/>
        <v>-1</v>
      </c>
      <c r="J103" s="163">
        <f t="shared" si="61"/>
        <v>0</v>
      </c>
      <c r="K103" s="162">
        <v>30</v>
      </c>
      <c r="L103" s="162">
        <v>0</v>
      </c>
      <c r="M103" s="162">
        <v>0</v>
      </c>
      <c r="N103" s="162">
        <v>64</v>
      </c>
      <c r="O103" s="162">
        <v>158</v>
      </c>
      <c r="P103" s="162">
        <v>83</v>
      </c>
      <c r="Q103" s="163">
        <f t="shared" si="65"/>
        <v>-0.47468354430379744</v>
      </c>
      <c r="R103" s="163">
        <f t="shared" si="63"/>
        <v>3.0471015822900989E-4</v>
      </c>
      <c r="S103" s="162">
        <v>30</v>
      </c>
      <c r="T103" s="162">
        <v>37</v>
      </c>
      <c r="U103" s="162">
        <v>64</v>
      </c>
      <c r="V103" s="162">
        <v>161</v>
      </c>
      <c r="W103" s="162">
        <v>83</v>
      </c>
      <c r="X103" s="163">
        <f t="shared" si="66"/>
        <v>-0.48447204968944102</v>
      </c>
      <c r="Y103" s="163">
        <f t="shared" si="67"/>
        <v>2.4668241867653395E-4</v>
      </c>
    </row>
    <row r="104" spans="1:25" x14ac:dyDescent="0.25">
      <c r="A104" s="56"/>
      <c r="B104" s="166" t="s">
        <v>144</v>
      </c>
      <c r="C104" s="167">
        <f t="shared" ref="C104:H104" si="68">C96-SUM(C97:C103)</f>
        <v>139</v>
      </c>
      <c r="D104" s="167">
        <f t="shared" si="68"/>
        <v>0</v>
      </c>
      <c r="E104" s="167">
        <f t="shared" si="68"/>
        <v>0</v>
      </c>
      <c r="F104" s="167">
        <f t="shared" si="68"/>
        <v>69</v>
      </c>
      <c r="G104" s="167">
        <f t="shared" si="68"/>
        <v>64</v>
      </c>
      <c r="H104" s="167">
        <f t="shared" si="68"/>
        <v>108</v>
      </c>
      <c r="I104" s="168">
        <f t="shared" si="64"/>
        <v>0.6875</v>
      </c>
      <c r="J104" s="168">
        <f t="shared" si="61"/>
        <v>1.6855247756535311E-3</v>
      </c>
      <c r="K104" s="167">
        <f t="shared" ref="K104:P104" si="69">K96-SUM(K97:K103)</f>
        <v>533</v>
      </c>
      <c r="L104" s="167">
        <f t="shared" si="69"/>
        <v>0</v>
      </c>
      <c r="M104" s="167">
        <f t="shared" si="69"/>
        <v>0</v>
      </c>
      <c r="N104" s="167">
        <f t="shared" si="69"/>
        <v>635</v>
      </c>
      <c r="O104" s="167">
        <f t="shared" si="69"/>
        <v>957</v>
      </c>
      <c r="P104" s="167">
        <f t="shared" si="69"/>
        <v>817</v>
      </c>
      <c r="Q104" s="168">
        <f t="shared" si="65"/>
        <v>-0.14629049111807735</v>
      </c>
      <c r="R104" s="168">
        <f t="shared" si="63"/>
        <v>2.9993758948566392E-3</v>
      </c>
      <c r="S104" s="167">
        <f>S96-SUM(S97:S103)</f>
        <v>672</v>
      </c>
      <c r="T104" s="167">
        <f>T96-SUM(T97:T103)</f>
        <v>538</v>
      </c>
      <c r="U104" s="167">
        <f>U96-SUM(U97:U103)</f>
        <v>704</v>
      </c>
      <c r="V104" s="167">
        <f>V96-SUM(V97:V103)</f>
        <v>1021</v>
      </c>
      <c r="W104" s="167">
        <f>W96-SUM(W97:W103)</f>
        <v>925</v>
      </c>
      <c r="X104" s="168">
        <f t="shared" si="66"/>
        <v>-9.4025465230166527E-2</v>
      </c>
      <c r="Y104" s="168">
        <f t="shared" si="67"/>
        <v>2.7491715334433003E-3</v>
      </c>
    </row>
    <row r="105" spans="1:25" x14ac:dyDescent="0.25">
      <c r="A105" s="56"/>
      <c r="B105" s="153" t="s">
        <v>49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</row>
    <row r="106" spans="1:25" x14ac:dyDescent="0.25">
      <c r="A106" s="56"/>
      <c r="B106" s="154" t="s">
        <v>67</v>
      </c>
      <c r="C106" s="174">
        <f t="shared" ref="C106:H106" si="70">C107+C110</f>
        <v>0</v>
      </c>
      <c r="D106" s="174">
        <f t="shared" si="70"/>
        <v>0</v>
      </c>
      <c r="E106" s="174">
        <f t="shared" si="70"/>
        <v>0</v>
      </c>
      <c r="F106" s="174">
        <f t="shared" si="70"/>
        <v>0</v>
      </c>
      <c r="G106" s="174">
        <f t="shared" si="70"/>
        <v>0</v>
      </c>
      <c r="H106" s="174">
        <f t="shared" si="70"/>
        <v>0</v>
      </c>
      <c r="I106" s="175" t="str">
        <f>IFERROR(H106/G106-1,"-")</f>
        <v>-</v>
      </c>
      <c r="J106" s="175">
        <f t="shared" ref="J106:J118" si="71">H106/H$8</f>
        <v>0</v>
      </c>
      <c r="K106" s="174">
        <f t="shared" ref="K106:P106" si="72">K107+K110</f>
        <v>9284</v>
      </c>
      <c r="L106" s="174">
        <f t="shared" si="72"/>
        <v>0</v>
      </c>
      <c r="M106" s="174">
        <f t="shared" si="72"/>
        <v>0</v>
      </c>
      <c r="N106" s="174">
        <f t="shared" si="72"/>
        <v>0</v>
      </c>
      <c r="O106" s="174">
        <f t="shared" si="72"/>
        <v>0</v>
      </c>
      <c r="P106" s="174">
        <f t="shared" si="72"/>
        <v>0</v>
      </c>
      <c r="Q106" s="175" t="str">
        <f>IFERROR(P106/O106-1,"-")</f>
        <v>-</v>
      </c>
      <c r="R106" s="175">
        <f t="shared" ref="R106:R118" si="73">P106/P$8</f>
        <v>0</v>
      </c>
      <c r="S106" s="174">
        <f>S107+S110</f>
        <v>9284</v>
      </c>
      <c r="T106" s="174">
        <f>T107+T110</f>
        <v>9886</v>
      </c>
      <c r="U106" s="174">
        <f>U107+U110</f>
        <v>13452</v>
      </c>
      <c r="V106" s="174">
        <f>V107+V110</f>
        <v>15230</v>
      </c>
      <c r="W106" s="174">
        <f>W107+W110</f>
        <v>18184</v>
      </c>
      <c r="X106" s="175">
        <f>IFERROR(W106/V106-1,"-")</f>
        <v>0.19395929087327635</v>
      </c>
      <c r="Y106" s="175">
        <f>W106/W$8</f>
        <v>5.4044254231495101E-2</v>
      </c>
    </row>
    <row r="107" spans="1:25" x14ac:dyDescent="0.25">
      <c r="A107" s="56"/>
      <c r="B107" s="157" t="s">
        <v>96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59">
        <f t="shared" si="71"/>
        <v>0</v>
      </c>
      <c r="K107" s="158">
        <v>2541</v>
      </c>
      <c r="L107" s="158">
        <v>0</v>
      </c>
      <c r="M107" s="158">
        <v>0</v>
      </c>
      <c r="N107" s="158">
        <v>0</v>
      </c>
      <c r="O107" s="158">
        <v>0</v>
      </c>
      <c r="P107" s="158">
        <v>0</v>
      </c>
      <c r="Q107" s="159" t="str">
        <f>IFERROR(P107/O107-1,"-")</f>
        <v>-</v>
      </c>
      <c r="R107" s="159">
        <f t="shared" si="73"/>
        <v>0</v>
      </c>
      <c r="S107" s="158">
        <v>2541</v>
      </c>
      <c r="T107" s="158">
        <v>1709</v>
      </c>
      <c r="U107" s="158">
        <v>2380</v>
      </c>
      <c r="V107" s="158">
        <v>2125</v>
      </c>
      <c r="W107" s="158">
        <v>2426</v>
      </c>
      <c r="X107" s="159">
        <f>IFERROR(W107/V107-1,"-")</f>
        <v>0.14164705882352946</v>
      </c>
      <c r="Y107" s="159">
        <f>W107/W$8</f>
        <v>7.2102596109550774E-3</v>
      </c>
    </row>
    <row r="108" spans="1:25" x14ac:dyDescent="0.25">
      <c r="A108" s="56"/>
      <c r="B108" s="161" t="s">
        <v>102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2">
        <v>0</v>
      </c>
      <c r="I108" s="163" t="str">
        <f>IFERROR(H108/G108-1,"-")</f>
        <v>-</v>
      </c>
      <c r="J108" s="163">
        <f t="shared" si="71"/>
        <v>0</v>
      </c>
      <c r="K108" s="162">
        <v>116</v>
      </c>
      <c r="L108" s="162">
        <v>0</v>
      </c>
      <c r="M108" s="162">
        <v>0</v>
      </c>
      <c r="N108" s="162">
        <v>0</v>
      </c>
      <c r="O108" s="162">
        <v>0</v>
      </c>
      <c r="P108" s="162">
        <v>0</v>
      </c>
      <c r="Q108" s="163" t="str">
        <f>IFERROR(P108/O108-1,"-")</f>
        <v>-</v>
      </c>
      <c r="R108" s="163">
        <f t="shared" si="73"/>
        <v>0</v>
      </c>
      <c r="S108" s="162">
        <v>116</v>
      </c>
      <c r="T108" s="162">
        <v>778</v>
      </c>
      <c r="U108" s="162">
        <v>386</v>
      </c>
      <c r="V108" s="162">
        <v>489</v>
      </c>
      <c r="W108" s="162">
        <v>607</v>
      </c>
      <c r="X108" s="163">
        <f>IFERROR(W108/V108-1,"-")</f>
        <v>0.24130879345603273</v>
      </c>
      <c r="Y108" s="163">
        <f>W108/W$8</f>
        <v>1.8040509414054954E-3</v>
      </c>
    </row>
    <row r="109" spans="1:25" x14ac:dyDescent="0.25">
      <c r="A109" s="56"/>
      <c r="B109" s="161" t="s">
        <v>99</v>
      </c>
      <c r="C109" s="162">
        <v>0</v>
      </c>
      <c r="D109" s="162">
        <v>0</v>
      </c>
      <c r="E109" s="162">
        <v>0</v>
      </c>
      <c r="F109" s="162">
        <v>0</v>
      </c>
      <c r="G109" s="162">
        <v>0</v>
      </c>
      <c r="H109" s="162">
        <v>0</v>
      </c>
      <c r="I109" s="163" t="str">
        <f>IFERROR(H109/G109-1,"-")</f>
        <v>-</v>
      </c>
      <c r="J109" s="163">
        <f t="shared" si="71"/>
        <v>0</v>
      </c>
      <c r="K109" s="162">
        <v>2425</v>
      </c>
      <c r="L109" s="162">
        <v>0</v>
      </c>
      <c r="M109" s="162">
        <v>0</v>
      </c>
      <c r="N109" s="162">
        <v>0</v>
      </c>
      <c r="O109" s="162">
        <v>0</v>
      </c>
      <c r="P109" s="162">
        <v>0</v>
      </c>
      <c r="Q109" s="163" t="str">
        <f>IFERROR(P109/O109-1,"-")</f>
        <v>-</v>
      </c>
      <c r="R109" s="163">
        <f t="shared" si="73"/>
        <v>0</v>
      </c>
      <c r="S109" s="162">
        <v>2425</v>
      </c>
      <c r="T109" s="162">
        <v>931</v>
      </c>
      <c r="U109" s="162">
        <v>1994</v>
      </c>
      <c r="V109" s="162">
        <v>1636</v>
      </c>
      <c r="W109" s="162">
        <v>1819</v>
      </c>
      <c r="X109" s="163">
        <f>IFERROR(W109/V109-1,"-")</f>
        <v>0.11185819070904635</v>
      </c>
      <c r="Y109" s="163">
        <f>W109/W$8</f>
        <v>5.4062086695495816E-3</v>
      </c>
    </row>
    <row r="110" spans="1:25" x14ac:dyDescent="0.25">
      <c r="A110" s="56"/>
      <c r="B110" s="157" t="s">
        <v>106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59">
        <f t="shared" si="71"/>
        <v>0</v>
      </c>
      <c r="K110" s="158">
        <v>6743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9" t="str">
        <f>IFERROR(P110/O110-1,"-")</f>
        <v>-</v>
      </c>
      <c r="R110" s="159">
        <f t="shared" si="73"/>
        <v>0</v>
      </c>
      <c r="S110" s="158">
        <v>6743</v>
      </c>
      <c r="T110" s="158">
        <v>8177</v>
      </c>
      <c r="U110" s="158">
        <v>11072</v>
      </c>
      <c r="V110" s="158">
        <v>13105</v>
      </c>
      <c r="W110" s="158">
        <v>15758</v>
      </c>
      <c r="X110" s="159">
        <f>IFERROR(W110/V110-1,"-")</f>
        <v>0.20244181610072487</v>
      </c>
      <c r="Y110" s="159">
        <f>W110/W$8</f>
        <v>4.6833994620540026E-2</v>
      </c>
    </row>
    <row r="111" spans="1:25" s="56" customFormat="1" x14ac:dyDescent="0.25"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2">
        <v>0</v>
      </c>
      <c r="I111" s="163" t="str">
        <f t="shared" ref="I111:I118" si="74">IFERROR(H111/G111-1,"-")</f>
        <v>-</v>
      </c>
      <c r="J111" s="163">
        <f t="shared" si="71"/>
        <v>0</v>
      </c>
      <c r="K111" s="162">
        <v>3741</v>
      </c>
      <c r="L111" s="162">
        <v>0</v>
      </c>
      <c r="M111" s="162">
        <v>0</v>
      </c>
      <c r="N111" s="162">
        <v>0</v>
      </c>
      <c r="O111" s="162">
        <v>0</v>
      </c>
      <c r="P111" s="162">
        <v>0</v>
      </c>
      <c r="Q111" s="163" t="str">
        <f t="shared" ref="Q111:Q118" si="75">IFERROR(P111/O111-1,"-")</f>
        <v>-</v>
      </c>
      <c r="R111" s="163">
        <f t="shared" si="73"/>
        <v>0</v>
      </c>
      <c r="S111" s="162">
        <v>3741</v>
      </c>
      <c r="T111" s="162">
        <v>3660</v>
      </c>
      <c r="U111" s="162">
        <v>6307</v>
      </c>
      <c r="V111" s="162">
        <v>7383</v>
      </c>
      <c r="W111" s="162">
        <v>8811</v>
      </c>
      <c r="X111" s="163">
        <f t="shared" ref="X111:X118" si="76">IFERROR(W111/V111-1,"-")</f>
        <v>0.19341731003657059</v>
      </c>
      <c r="Y111" s="163">
        <f t="shared" ref="Y111:Y118" si="77">W111/W$8</f>
        <v>2.6186973385047479E-2</v>
      </c>
    </row>
    <row r="112" spans="1:25" s="56" customFormat="1" x14ac:dyDescent="0.25">
      <c r="B112" s="161" t="s">
        <v>112</v>
      </c>
      <c r="C112" s="162">
        <v>0</v>
      </c>
      <c r="D112" s="162">
        <v>0</v>
      </c>
      <c r="E112" s="162">
        <v>0</v>
      </c>
      <c r="F112" s="162">
        <v>0</v>
      </c>
      <c r="G112" s="162">
        <v>0</v>
      </c>
      <c r="H112" s="162">
        <v>0</v>
      </c>
      <c r="I112" s="163" t="str">
        <f t="shared" si="74"/>
        <v>-</v>
      </c>
      <c r="J112" s="163">
        <f t="shared" si="71"/>
        <v>0</v>
      </c>
      <c r="K112" s="162">
        <v>570</v>
      </c>
      <c r="L112" s="162">
        <v>0</v>
      </c>
      <c r="M112" s="162">
        <v>0</v>
      </c>
      <c r="N112" s="162">
        <v>0</v>
      </c>
      <c r="O112" s="162">
        <v>0</v>
      </c>
      <c r="P112" s="162">
        <v>0</v>
      </c>
      <c r="Q112" s="163" t="str">
        <f t="shared" si="75"/>
        <v>-</v>
      </c>
      <c r="R112" s="163">
        <f t="shared" si="73"/>
        <v>0</v>
      </c>
      <c r="S112" s="162">
        <v>570</v>
      </c>
      <c r="T112" s="162">
        <v>596</v>
      </c>
      <c r="U112" s="162">
        <v>704</v>
      </c>
      <c r="V112" s="162">
        <v>892</v>
      </c>
      <c r="W112" s="162">
        <v>760</v>
      </c>
      <c r="X112" s="163">
        <f t="shared" si="76"/>
        <v>-0.14798206278026904</v>
      </c>
      <c r="Y112" s="163">
        <f t="shared" si="77"/>
        <v>2.2587787734236844E-3</v>
      </c>
    </row>
    <row r="113" spans="1:25" x14ac:dyDescent="0.25">
      <c r="A113" s="56"/>
      <c r="B113" s="161" t="s">
        <v>115</v>
      </c>
      <c r="C113" s="162">
        <v>0</v>
      </c>
      <c r="D113" s="162">
        <v>0</v>
      </c>
      <c r="E113" s="162">
        <v>0</v>
      </c>
      <c r="F113" s="162">
        <v>0</v>
      </c>
      <c r="G113" s="162">
        <v>0</v>
      </c>
      <c r="H113" s="162">
        <v>0</v>
      </c>
      <c r="I113" s="163" t="str">
        <f t="shared" si="74"/>
        <v>-</v>
      </c>
      <c r="J113" s="163">
        <f t="shared" si="71"/>
        <v>0</v>
      </c>
      <c r="K113" s="162">
        <v>330</v>
      </c>
      <c r="L113" s="162">
        <v>0</v>
      </c>
      <c r="M113" s="162">
        <v>0</v>
      </c>
      <c r="N113" s="162">
        <v>0</v>
      </c>
      <c r="O113" s="162">
        <v>0</v>
      </c>
      <c r="P113" s="162">
        <v>0</v>
      </c>
      <c r="Q113" s="163" t="str">
        <f t="shared" si="75"/>
        <v>-</v>
      </c>
      <c r="R113" s="163">
        <f t="shared" si="73"/>
        <v>0</v>
      </c>
      <c r="S113" s="162">
        <v>330</v>
      </c>
      <c r="T113" s="162">
        <v>516</v>
      </c>
      <c r="U113" s="162">
        <v>718</v>
      </c>
      <c r="V113" s="162">
        <v>726</v>
      </c>
      <c r="W113" s="162">
        <v>1101</v>
      </c>
      <c r="X113" s="163">
        <f t="shared" si="76"/>
        <v>0.51652892561983466</v>
      </c>
      <c r="Y113" s="163">
        <f t="shared" si="77"/>
        <v>3.2722571441308902E-3</v>
      </c>
    </row>
    <row r="114" spans="1:25" x14ac:dyDescent="0.25">
      <c r="A114" s="56"/>
      <c r="B114" s="161" t="s">
        <v>122</v>
      </c>
      <c r="C114" s="162">
        <v>0</v>
      </c>
      <c r="D114" s="162">
        <v>0</v>
      </c>
      <c r="E114" s="162">
        <v>0</v>
      </c>
      <c r="F114" s="162">
        <v>0</v>
      </c>
      <c r="G114" s="162">
        <v>0</v>
      </c>
      <c r="H114" s="162">
        <v>0</v>
      </c>
      <c r="I114" s="163" t="str">
        <f t="shared" si="74"/>
        <v>-</v>
      </c>
      <c r="J114" s="163">
        <f t="shared" si="71"/>
        <v>0</v>
      </c>
      <c r="K114" s="162">
        <v>220</v>
      </c>
      <c r="L114" s="162">
        <v>0</v>
      </c>
      <c r="M114" s="162">
        <v>0</v>
      </c>
      <c r="N114" s="162">
        <v>0</v>
      </c>
      <c r="O114" s="162">
        <v>0</v>
      </c>
      <c r="P114" s="162">
        <v>0</v>
      </c>
      <c r="Q114" s="163" t="str">
        <f t="shared" si="75"/>
        <v>-</v>
      </c>
      <c r="R114" s="163">
        <f t="shared" si="73"/>
        <v>0</v>
      </c>
      <c r="S114" s="162">
        <v>220</v>
      </c>
      <c r="T114" s="162">
        <v>603</v>
      </c>
      <c r="U114" s="162">
        <v>494</v>
      </c>
      <c r="V114" s="162">
        <v>656</v>
      </c>
      <c r="W114" s="162">
        <v>636</v>
      </c>
      <c r="X114" s="163">
        <f t="shared" si="76"/>
        <v>-3.0487804878048808E-2</v>
      </c>
      <c r="Y114" s="163">
        <f t="shared" si="77"/>
        <v>1.8902411840756095E-3</v>
      </c>
    </row>
    <row r="115" spans="1:25" x14ac:dyDescent="0.25">
      <c r="A115" s="56"/>
      <c r="B115" s="161" t="s">
        <v>118</v>
      </c>
      <c r="C115" s="162">
        <v>0</v>
      </c>
      <c r="D115" s="162">
        <v>0</v>
      </c>
      <c r="E115" s="162">
        <v>0</v>
      </c>
      <c r="F115" s="162">
        <v>0</v>
      </c>
      <c r="G115" s="162">
        <v>0</v>
      </c>
      <c r="H115" s="162">
        <v>0</v>
      </c>
      <c r="I115" s="163" t="str">
        <f t="shared" si="74"/>
        <v>-</v>
      </c>
      <c r="J115" s="163">
        <f t="shared" si="71"/>
        <v>0</v>
      </c>
      <c r="K115" s="162">
        <v>211</v>
      </c>
      <c r="L115" s="162">
        <v>0</v>
      </c>
      <c r="M115" s="162">
        <v>0</v>
      </c>
      <c r="N115" s="162">
        <v>0</v>
      </c>
      <c r="O115" s="162">
        <v>0</v>
      </c>
      <c r="P115" s="162">
        <v>0</v>
      </c>
      <c r="Q115" s="163" t="str">
        <f t="shared" si="75"/>
        <v>-</v>
      </c>
      <c r="R115" s="163">
        <f t="shared" si="73"/>
        <v>0</v>
      </c>
      <c r="S115" s="162">
        <v>211</v>
      </c>
      <c r="T115" s="162">
        <v>426</v>
      </c>
      <c r="U115" s="162">
        <v>440</v>
      </c>
      <c r="V115" s="162">
        <v>452</v>
      </c>
      <c r="W115" s="162">
        <v>377</v>
      </c>
      <c r="X115" s="163">
        <f t="shared" si="76"/>
        <v>-0.16592920353982299</v>
      </c>
      <c r="Y115" s="163">
        <f t="shared" si="77"/>
        <v>1.1204731547114857E-3</v>
      </c>
    </row>
    <row r="116" spans="1:25" x14ac:dyDescent="0.25">
      <c r="A116" s="56"/>
      <c r="B116" s="161" t="s">
        <v>127</v>
      </c>
      <c r="C116" s="162">
        <v>0</v>
      </c>
      <c r="D116" s="162">
        <v>0</v>
      </c>
      <c r="E116" s="162">
        <v>0</v>
      </c>
      <c r="F116" s="162">
        <v>0</v>
      </c>
      <c r="G116" s="162">
        <v>0</v>
      </c>
      <c r="H116" s="162">
        <v>0</v>
      </c>
      <c r="I116" s="163" t="str">
        <f t="shared" si="74"/>
        <v>-</v>
      </c>
      <c r="J116" s="163">
        <f t="shared" si="71"/>
        <v>0</v>
      </c>
      <c r="K116" s="162">
        <v>81</v>
      </c>
      <c r="L116" s="162">
        <v>0</v>
      </c>
      <c r="M116" s="162">
        <v>0</v>
      </c>
      <c r="N116" s="162">
        <v>0</v>
      </c>
      <c r="O116" s="162">
        <v>0</v>
      </c>
      <c r="P116" s="162">
        <v>0</v>
      </c>
      <c r="Q116" s="163" t="str">
        <f t="shared" si="75"/>
        <v>-</v>
      </c>
      <c r="R116" s="163">
        <f t="shared" si="73"/>
        <v>0</v>
      </c>
      <c r="S116" s="162">
        <v>81</v>
      </c>
      <c r="T116" s="162">
        <v>84</v>
      </c>
      <c r="U116" s="162">
        <v>132</v>
      </c>
      <c r="V116" s="162">
        <v>164</v>
      </c>
      <c r="W116" s="162">
        <v>191</v>
      </c>
      <c r="X116" s="163">
        <f t="shared" si="76"/>
        <v>0.16463414634146334</v>
      </c>
      <c r="Y116" s="163">
        <f t="shared" si="77"/>
        <v>5.676667706893733E-4</v>
      </c>
    </row>
    <row r="117" spans="1:25" x14ac:dyDescent="0.25">
      <c r="A117" s="56"/>
      <c r="B117" s="161" t="s">
        <v>130</v>
      </c>
      <c r="C117" s="162">
        <v>0</v>
      </c>
      <c r="D117" s="162">
        <v>0</v>
      </c>
      <c r="E117" s="162">
        <v>0</v>
      </c>
      <c r="F117" s="162">
        <v>0</v>
      </c>
      <c r="G117" s="162">
        <v>0</v>
      </c>
      <c r="H117" s="162">
        <v>0</v>
      </c>
      <c r="I117" s="163" t="str">
        <f t="shared" si="74"/>
        <v>-</v>
      </c>
      <c r="J117" s="163">
        <f t="shared" si="71"/>
        <v>0</v>
      </c>
      <c r="K117" s="162">
        <v>199</v>
      </c>
      <c r="L117" s="162">
        <v>0</v>
      </c>
      <c r="M117" s="162">
        <v>0</v>
      </c>
      <c r="N117" s="162">
        <v>0</v>
      </c>
      <c r="O117" s="162">
        <v>0</v>
      </c>
      <c r="P117" s="162">
        <v>0</v>
      </c>
      <c r="Q117" s="163" t="str">
        <f t="shared" si="75"/>
        <v>-</v>
      </c>
      <c r="R117" s="163">
        <f t="shared" si="73"/>
        <v>0</v>
      </c>
      <c r="S117" s="162">
        <v>199</v>
      </c>
      <c r="T117" s="162">
        <v>217</v>
      </c>
      <c r="U117" s="162">
        <v>159</v>
      </c>
      <c r="V117" s="162">
        <v>258</v>
      </c>
      <c r="W117" s="162">
        <v>182</v>
      </c>
      <c r="X117" s="163">
        <f t="shared" si="76"/>
        <v>-0.29457364341085268</v>
      </c>
      <c r="Y117" s="163">
        <f t="shared" si="77"/>
        <v>5.4091807468830343E-4</v>
      </c>
    </row>
    <row r="118" spans="1:25" x14ac:dyDescent="0.25">
      <c r="A118" s="56"/>
      <c r="B118" s="166" t="s">
        <v>144</v>
      </c>
      <c r="C118" s="167">
        <f t="shared" ref="C118:H118" si="78">C110-SUM(C111:C117)</f>
        <v>0</v>
      </c>
      <c r="D118" s="167">
        <f t="shared" si="78"/>
        <v>0</v>
      </c>
      <c r="E118" s="167">
        <f t="shared" si="78"/>
        <v>0</v>
      </c>
      <c r="F118" s="167">
        <f t="shared" si="78"/>
        <v>0</v>
      </c>
      <c r="G118" s="167">
        <f t="shared" si="78"/>
        <v>0</v>
      </c>
      <c r="H118" s="167">
        <f t="shared" si="78"/>
        <v>0</v>
      </c>
      <c r="I118" s="168" t="str">
        <f t="shared" si="74"/>
        <v>-</v>
      </c>
      <c r="J118" s="168">
        <f t="shared" si="71"/>
        <v>0</v>
      </c>
      <c r="K118" s="167">
        <f t="shared" ref="K118:P118" si="79">K110-SUM(K111:K117)</f>
        <v>1391</v>
      </c>
      <c r="L118" s="167">
        <f t="shared" si="79"/>
        <v>0</v>
      </c>
      <c r="M118" s="167">
        <f t="shared" si="79"/>
        <v>0</v>
      </c>
      <c r="N118" s="167">
        <f t="shared" si="79"/>
        <v>0</v>
      </c>
      <c r="O118" s="167">
        <f t="shared" si="79"/>
        <v>0</v>
      </c>
      <c r="P118" s="167">
        <f t="shared" si="79"/>
        <v>0</v>
      </c>
      <c r="Q118" s="168" t="str">
        <f t="shared" si="75"/>
        <v>-</v>
      </c>
      <c r="R118" s="168">
        <f t="shared" si="73"/>
        <v>0</v>
      </c>
      <c r="S118" s="167">
        <f>S110-SUM(S111:S117)</f>
        <v>1391</v>
      </c>
      <c r="T118" s="167">
        <f>T110-SUM(T111:T117)</f>
        <v>2075</v>
      </c>
      <c r="U118" s="167">
        <f>U110-SUM(U111:U117)</f>
        <v>2118</v>
      </c>
      <c r="V118" s="167">
        <f>V110-SUM(V111:V117)</f>
        <v>2574</v>
      </c>
      <c r="W118" s="167">
        <f>W110-SUM(W111:W117)</f>
        <v>3700</v>
      </c>
      <c r="X118" s="168">
        <f t="shared" si="76"/>
        <v>0.43745143745143755</v>
      </c>
      <c r="Y118" s="168">
        <f t="shared" si="77"/>
        <v>1.0996686133773201E-2</v>
      </c>
    </row>
    <row r="119" spans="1:25" x14ac:dyDescent="0.25">
      <c r="A119" s="56"/>
      <c r="B119" s="153" t="s">
        <v>50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</row>
    <row r="120" spans="1:25" x14ac:dyDescent="0.25">
      <c r="A120" s="56"/>
      <c r="B120" s="154" t="s">
        <v>67</v>
      </c>
      <c r="C120" s="174">
        <f t="shared" ref="C120:H120" si="80">C121+C124</f>
        <v>10604</v>
      </c>
      <c r="D120" s="174">
        <f t="shared" si="80"/>
        <v>3019</v>
      </c>
      <c r="E120" s="174">
        <f t="shared" si="80"/>
        <v>5698</v>
      </c>
      <c r="F120" s="174">
        <f t="shared" si="80"/>
        <v>9600</v>
      </c>
      <c r="G120" s="174">
        <f t="shared" si="80"/>
        <v>10154</v>
      </c>
      <c r="H120" s="174">
        <f t="shared" si="80"/>
        <v>9098</v>
      </c>
      <c r="I120" s="175">
        <f>IFERROR(H120/G120-1,"-")</f>
        <v>-0.10399842426629902</v>
      </c>
      <c r="J120" s="175">
        <f t="shared" ref="J120:J132" si="81">H120/H$8</f>
        <v>0.14198985563792429</v>
      </c>
      <c r="K120" s="174">
        <f t="shared" ref="K120:P120" si="82">K121+K124</f>
        <v>9949</v>
      </c>
      <c r="L120" s="174">
        <f t="shared" si="82"/>
        <v>1748</v>
      </c>
      <c r="M120" s="174">
        <f t="shared" si="82"/>
        <v>8448</v>
      </c>
      <c r="N120" s="174">
        <f t="shared" si="82"/>
        <v>14009</v>
      </c>
      <c r="O120" s="174">
        <f t="shared" si="82"/>
        <v>13713</v>
      </c>
      <c r="P120" s="174">
        <f t="shared" si="82"/>
        <v>15504</v>
      </c>
      <c r="Q120" s="175">
        <f>IFERROR(P120/O120-1,"-")</f>
        <v>0.13060599431196684</v>
      </c>
      <c r="R120" s="175">
        <f t="shared" ref="R120:R132" si="83">P120/P$8</f>
        <v>5.6918389074488783E-2</v>
      </c>
      <c r="S120" s="174">
        <f>S121+S124</f>
        <v>20553</v>
      </c>
      <c r="T120" s="174">
        <f>T121+T124</f>
        <v>14146</v>
      </c>
      <c r="U120" s="174">
        <f>U121+U124</f>
        <v>23609</v>
      </c>
      <c r="V120" s="174">
        <f>V121+V124</f>
        <v>23867</v>
      </c>
      <c r="W120" s="174">
        <f>W121+W124</f>
        <v>24602</v>
      </c>
      <c r="X120" s="175">
        <f>IFERROR(W120/V120-1,"-")</f>
        <v>3.0795659278501697E-2</v>
      </c>
      <c r="Y120" s="175">
        <f>W120/W$8</f>
        <v>7.3119046557591424E-2</v>
      </c>
    </row>
    <row r="121" spans="1:25" x14ac:dyDescent="0.25">
      <c r="A121" s="56"/>
      <c r="B121" s="157" t="s">
        <v>96</v>
      </c>
      <c r="C121" s="158">
        <v>4747</v>
      </c>
      <c r="D121" s="158">
        <v>1444</v>
      </c>
      <c r="E121" s="158">
        <v>2729</v>
      </c>
      <c r="F121" s="158">
        <v>4334</v>
      </c>
      <c r="G121" s="158">
        <v>5694</v>
      </c>
      <c r="H121" s="158">
        <v>4119</v>
      </c>
      <c r="I121" s="159">
        <f>IFERROR(H121/G121-1,"-")</f>
        <v>-0.27660695468914642</v>
      </c>
      <c r="J121" s="159">
        <f t="shared" si="81"/>
        <v>6.428404213811939E-2</v>
      </c>
      <c r="K121" s="158">
        <v>5042</v>
      </c>
      <c r="L121" s="158">
        <v>1154</v>
      </c>
      <c r="M121" s="158">
        <v>3844</v>
      </c>
      <c r="N121" s="158">
        <v>6118</v>
      </c>
      <c r="O121" s="158">
        <v>6206</v>
      </c>
      <c r="P121" s="158">
        <v>7797</v>
      </c>
      <c r="Q121" s="159">
        <f>IFERROR(P121/O121-1,"-")</f>
        <v>0.25636480825008068</v>
      </c>
      <c r="R121" s="159">
        <f t="shared" si="83"/>
        <v>2.8624398839898674E-2</v>
      </c>
      <c r="S121" s="158">
        <v>9789</v>
      </c>
      <c r="T121" s="158">
        <v>6573</v>
      </c>
      <c r="U121" s="158">
        <v>10452</v>
      </c>
      <c r="V121" s="158">
        <v>11900</v>
      </c>
      <c r="W121" s="158">
        <v>11916</v>
      </c>
      <c r="X121" s="159">
        <f>IFERROR(W121/V121-1,"-")</f>
        <v>1.3445378151260012E-3</v>
      </c>
      <c r="Y121" s="159">
        <f>W121/W$8</f>
        <v>3.5415273505416608E-2</v>
      </c>
    </row>
    <row r="122" spans="1:25" x14ac:dyDescent="0.25">
      <c r="A122" s="56"/>
      <c r="B122" s="161" t="s">
        <v>102</v>
      </c>
      <c r="C122" s="162">
        <v>2561</v>
      </c>
      <c r="D122" s="162">
        <v>588</v>
      </c>
      <c r="E122" s="162">
        <v>1157</v>
      </c>
      <c r="F122" s="162">
        <v>2214</v>
      </c>
      <c r="G122" s="162">
        <v>3338</v>
      </c>
      <c r="H122" s="162">
        <v>1744</v>
      </c>
      <c r="I122" s="163">
        <f>IFERROR(H122/G122-1,"-")</f>
        <v>-0.47753145596165369</v>
      </c>
      <c r="J122" s="163">
        <f t="shared" si="81"/>
        <v>2.7218103784627391E-2</v>
      </c>
      <c r="K122" s="162">
        <v>2481</v>
      </c>
      <c r="L122" s="162">
        <v>598</v>
      </c>
      <c r="M122" s="162">
        <v>1499</v>
      </c>
      <c r="N122" s="162">
        <v>2788</v>
      </c>
      <c r="O122" s="162">
        <v>2058</v>
      </c>
      <c r="P122" s="162">
        <v>3147</v>
      </c>
      <c r="Q122" s="163">
        <f>IFERROR(P122/O122-1,"-")</f>
        <v>0.52915451895043741</v>
      </c>
      <c r="R122" s="163">
        <f t="shared" si="83"/>
        <v>1.155328756562282E-2</v>
      </c>
      <c r="S122" s="162">
        <v>5042</v>
      </c>
      <c r="T122" s="162">
        <v>2656</v>
      </c>
      <c r="U122" s="162">
        <v>5002</v>
      </c>
      <c r="V122" s="162">
        <v>5396</v>
      </c>
      <c r="W122" s="162">
        <v>4891</v>
      </c>
      <c r="X122" s="163">
        <f>IFERROR(W122/V122-1,"-")</f>
        <v>-9.3587842846552971E-2</v>
      </c>
      <c r="Y122" s="163">
        <f>W122/W$8</f>
        <v>1.453643023791479E-2</v>
      </c>
    </row>
    <row r="123" spans="1:25" x14ac:dyDescent="0.25">
      <c r="A123" s="56"/>
      <c r="B123" s="161" t="s">
        <v>99</v>
      </c>
      <c r="C123" s="162">
        <v>2186</v>
      </c>
      <c r="D123" s="162">
        <v>856</v>
      </c>
      <c r="E123" s="162">
        <v>1572</v>
      </c>
      <c r="F123" s="162">
        <v>2120</v>
      </c>
      <c r="G123" s="162">
        <v>2356</v>
      </c>
      <c r="H123" s="162">
        <v>2375</v>
      </c>
      <c r="I123" s="163">
        <f>IFERROR(H123/G123-1,"-")</f>
        <v>8.0645161290322509E-3</v>
      </c>
      <c r="J123" s="163">
        <f t="shared" si="81"/>
        <v>3.7065938353491999E-2</v>
      </c>
      <c r="K123" s="162">
        <v>2561</v>
      </c>
      <c r="L123" s="162">
        <v>556</v>
      </c>
      <c r="M123" s="162">
        <v>2345</v>
      </c>
      <c r="N123" s="162">
        <v>3330</v>
      </c>
      <c r="O123" s="162">
        <v>4148</v>
      </c>
      <c r="P123" s="162">
        <v>4650</v>
      </c>
      <c r="Q123" s="163">
        <f>IFERROR(P123/O123-1,"-")</f>
        <v>0.12102217936354864</v>
      </c>
      <c r="R123" s="163">
        <f t="shared" si="83"/>
        <v>1.7071111274275855E-2</v>
      </c>
      <c r="S123" s="162">
        <v>4747</v>
      </c>
      <c r="T123" s="162">
        <v>3917</v>
      </c>
      <c r="U123" s="162">
        <v>5450</v>
      </c>
      <c r="V123" s="162">
        <v>6504</v>
      </c>
      <c r="W123" s="162">
        <v>7025</v>
      </c>
      <c r="X123" s="163">
        <f>IFERROR(W123/V123-1,"-")</f>
        <v>8.0104551045510508E-2</v>
      </c>
      <c r="Y123" s="163">
        <f>W123/W$8</f>
        <v>2.087884326750182E-2</v>
      </c>
    </row>
    <row r="124" spans="1:25" x14ac:dyDescent="0.25">
      <c r="A124" s="56"/>
      <c r="B124" s="157" t="s">
        <v>106</v>
      </c>
      <c r="C124" s="158">
        <v>5857</v>
      </c>
      <c r="D124" s="158">
        <v>1575</v>
      </c>
      <c r="E124" s="158">
        <v>2969</v>
      </c>
      <c r="F124" s="158">
        <v>5266</v>
      </c>
      <c r="G124" s="158">
        <v>4460</v>
      </c>
      <c r="H124" s="158">
        <v>4979</v>
      </c>
      <c r="I124" s="159">
        <f>IFERROR(H124/G124-1,"-")</f>
        <v>0.11636771300448423</v>
      </c>
      <c r="J124" s="159">
        <f t="shared" si="81"/>
        <v>7.7705813499804918E-2</v>
      </c>
      <c r="K124" s="158">
        <v>4907</v>
      </c>
      <c r="L124" s="158">
        <v>594</v>
      </c>
      <c r="M124" s="158">
        <v>4604</v>
      </c>
      <c r="N124" s="158">
        <v>7891</v>
      </c>
      <c r="O124" s="158">
        <v>7507</v>
      </c>
      <c r="P124" s="158">
        <v>7707</v>
      </c>
      <c r="Q124" s="159">
        <f>IFERROR(P124/O124-1,"-")</f>
        <v>2.6641800985746533E-2</v>
      </c>
      <c r="R124" s="159">
        <f t="shared" si="83"/>
        <v>2.8293990234590109E-2</v>
      </c>
      <c r="S124" s="158">
        <v>10764</v>
      </c>
      <c r="T124" s="158">
        <v>7573</v>
      </c>
      <c r="U124" s="158">
        <v>13157</v>
      </c>
      <c r="V124" s="158">
        <v>11967</v>
      </c>
      <c r="W124" s="158">
        <v>12686</v>
      </c>
      <c r="X124" s="159">
        <f>IFERROR(W124/V124-1,"-")</f>
        <v>6.0081891869307347E-2</v>
      </c>
      <c r="Y124" s="159">
        <f>W124/W$8</f>
        <v>3.7703773052174816E-2</v>
      </c>
    </row>
    <row r="125" spans="1:25" s="56" customFormat="1" x14ac:dyDescent="0.25">
      <c r="B125" s="161" t="s">
        <v>109</v>
      </c>
      <c r="C125" s="162">
        <v>441</v>
      </c>
      <c r="D125" s="162">
        <v>26</v>
      </c>
      <c r="E125" s="162">
        <v>180</v>
      </c>
      <c r="F125" s="162">
        <v>385</v>
      </c>
      <c r="G125" s="162">
        <v>354</v>
      </c>
      <c r="H125" s="162">
        <v>325</v>
      </c>
      <c r="I125" s="163">
        <f t="shared" ref="I125:I132" si="84">IFERROR(H125/G125-1,"-")</f>
        <v>-8.1920903954802227E-2</v>
      </c>
      <c r="J125" s="163">
        <f t="shared" si="81"/>
        <v>5.0721810378462741E-3</v>
      </c>
      <c r="K125" s="162">
        <v>848</v>
      </c>
      <c r="L125" s="162">
        <v>26</v>
      </c>
      <c r="M125" s="162">
        <v>625</v>
      </c>
      <c r="N125" s="162">
        <v>1298</v>
      </c>
      <c r="O125" s="162">
        <v>1215</v>
      </c>
      <c r="P125" s="162">
        <v>1302</v>
      </c>
      <c r="Q125" s="163">
        <f t="shared" ref="Q125:Q132" si="85">IFERROR(P125/O125-1,"-")</f>
        <v>7.1604938271604857E-2</v>
      </c>
      <c r="R125" s="163">
        <f t="shared" si="83"/>
        <v>4.7799111567972397E-3</v>
      </c>
      <c r="S125" s="162">
        <v>1289</v>
      </c>
      <c r="T125" s="162">
        <v>805</v>
      </c>
      <c r="U125" s="162">
        <v>1683</v>
      </c>
      <c r="V125" s="162">
        <v>1569</v>
      </c>
      <c r="W125" s="162">
        <v>1627</v>
      </c>
      <c r="X125" s="163">
        <f t="shared" ref="X125:X132" si="86">IFERROR(W125/V125-1,"-")</f>
        <v>3.696622052262577E-2</v>
      </c>
      <c r="Y125" s="163">
        <f t="shared" ref="Y125:Y132" si="87">W125/W$8</f>
        <v>4.835569821526756E-3</v>
      </c>
    </row>
    <row r="126" spans="1:25" s="56" customFormat="1" x14ac:dyDescent="0.25">
      <c r="B126" s="161" t="s">
        <v>112</v>
      </c>
      <c r="C126" s="162">
        <v>475</v>
      </c>
      <c r="D126" s="162">
        <v>141</v>
      </c>
      <c r="E126" s="162">
        <v>346</v>
      </c>
      <c r="F126" s="162">
        <v>750</v>
      </c>
      <c r="G126" s="162">
        <v>781</v>
      </c>
      <c r="H126" s="162">
        <v>925</v>
      </c>
      <c r="I126" s="163">
        <f t="shared" si="84"/>
        <v>0.18437900128040963</v>
      </c>
      <c r="J126" s="163">
        <f t="shared" si="81"/>
        <v>1.443620756925478E-2</v>
      </c>
      <c r="K126" s="162">
        <v>806</v>
      </c>
      <c r="L126" s="162">
        <v>93</v>
      </c>
      <c r="M126" s="162">
        <v>605</v>
      </c>
      <c r="N126" s="162">
        <v>1425</v>
      </c>
      <c r="O126" s="162">
        <v>1183</v>
      </c>
      <c r="P126" s="162">
        <v>1374</v>
      </c>
      <c r="Q126" s="163">
        <f t="shared" si="85"/>
        <v>0.16145393068469982</v>
      </c>
      <c r="R126" s="163">
        <f t="shared" si="83"/>
        <v>5.0442380410440912E-3</v>
      </c>
      <c r="S126" s="162">
        <v>1281</v>
      </c>
      <c r="T126" s="162">
        <v>951</v>
      </c>
      <c r="U126" s="162">
        <v>2175</v>
      </c>
      <c r="V126" s="162">
        <v>1964</v>
      </c>
      <c r="W126" s="162">
        <v>2299</v>
      </c>
      <c r="X126" s="163">
        <f t="shared" si="86"/>
        <v>0.17057026476578407</v>
      </c>
      <c r="Y126" s="163">
        <f t="shared" si="87"/>
        <v>6.8328057896066456E-3</v>
      </c>
    </row>
    <row r="127" spans="1:25" x14ac:dyDescent="0.25">
      <c r="A127" s="56"/>
      <c r="B127" s="161" t="s">
        <v>115</v>
      </c>
      <c r="C127" s="162">
        <v>366</v>
      </c>
      <c r="D127" s="162">
        <v>127</v>
      </c>
      <c r="E127" s="162">
        <v>196</v>
      </c>
      <c r="F127" s="162">
        <v>365</v>
      </c>
      <c r="G127" s="162">
        <v>332</v>
      </c>
      <c r="H127" s="162">
        <v>364</v>
      </c>
      <c r="I127" s="163">
        <f t="shared" si="84"/>
        <v>9.6385542168674787E-2</v>
      </c>
      <c r="J127" s="163">
        <f t="shared" si="81"/>
        <v>5.6808427623878267E-3</v>
      </c>
      <c r="K127" s="162">
        <v>335</v>
      </c>
      <c r="L127" s="162">
        <v>127</v>
      </c>
      <c r="M127" s="162">
        <v>463</v>
      </c>
      <c r="N127" s="162">
        <v>660</v>
      </c>
      <c r="O127" s="162">
        <v>519</v>
      </c>
      <c r="P127" s="162">
        <v>494</v>
      </c>
      <c r="Q127" s="163">
        <f t="shared" si="85"/>
        <v>-4.8169556840077066E-2</v>
      </c>
      <c r="R127" s="163">
        <f t="shared" si="83"/>
        <v>1.8135761224714563E-3</v>
      </c>
      <c r="S127" s="162">
        <v>701</v>
      </c>
      <c r="T127" s="162">
        <v>659</v>
      </c>
      <c r="U127" s="162">
        <v>1025</v>
      </c>
      <c r="V127" s="162">
        <v>851</v>
      </c>
      <c r="W127" s="162">
        <v>858</v>
      </c>
      <c r="X127" s="163">
        <f t="shared" si="86"/>
        <v>8.2256169212691077E-3</v>
      </c>
      <c r="Y127" s="163">
        <f t="shared" si="87"/>
        <v>2.5500423521020018E-3</v>
      </c>
    </row>
    <row r="128" spans="1:25" x14ac:dyDescent="0.25">
      <c r="A128" s="56"/>
      <c r="B128" s="161" t="s">
        <v>122</v>
      </c>
      <c r="C128" s="162">
        <v>126</v>
      </c>
      <c r="D128" s="162">
        <v>19</v>
      </c>
      <c r="E128" s="162">
        <v>90</v>
      </c>
      <c r="F128" s="162">
        <v>104</v>
      </c>
      <c r="G128" s="162">
        <v>65</v>
      </c>
      <c r="H128" s="162">
        <v>160</v>
      </c>
      <c r="I128" s="163">
        <f t="shared" si="84"/>
        <v>1.4615384615384617</v>
      </c>
      <c r="J128" s="163">
        <f t="shared" si="81"/>
        <v>2.497073741708935E-3</v>
      </c>
      <c r="K128" s="162">
        <v>105</v>
      </c>
      <c r="L128" s="162">
        <v>19</v>
      </c>
      <c r="M128" s="162">
        <v>180</v>
      </c>
      <c r="N128" s="162">
        <v>193</v>
      </c>
      <c r="O128" s="162">
        <v>208</v>
      </c>
      <c r="P128" s="162">
        <v>216</v>
      </c>
      <c r="Q128" s="163">
        <f t="shared" si="85"/>
        <v>3.8461538461538547E-2</v>
      </c>
      <c r="R128" s="163">
        <f t="shared" si="83"/>
        <v>7.9298065274055582E-4</v>
      </c>
      <c r="S128" s="162">
        <v>231</v>
      </c>
      <c r="T128" s="162">
        <v>270</v>
      </c>
      <c r="U128" s="162">
        <v>297</v>
      </c>
      <c r="V128" s="162">
        <v>273</v>
      </c>
      <c r="W128" s="162">
        <v>376</v>
      </c>
      <c r="X128" s="163">
        <f t="shared" si="86"/>
        <v>0.37728937728937728</v>
      </c>
      <c r="Y128" s="163">
        <f t="shared" si="87"/>
        <v>1.1175010773780334E-3</v>
      </c>
    </row>
    <row r="129" spans="1:25" x14ac:dyDescent="0.25">
      <c r="A129" s="56"/>
      <c r="B129" s="161" t="s">
        <v>118</v>
      </c>
      <c r="C129" s="162">
        <v>88</v>
      </c>
      <c r="D129" s="162">
        <v>18</v>
      </c>
      <c r="E129" s="162">
        <v>68</v>
      </c>
      <c r="F129" s="162">
        <v>88</v>
      </c>
      <c r="G129" s="162">
        <v>99</v>
      </c>
      <c r="H129" s="162">
        <v>93</v>
      </c>
      <c r="I129" s="163">
        <f t="shared" si="84"/>
        <v>-6.0606060606060552E-2</v>
      </c>
      <c r="J129" s="163">
        <f t="shared" si="81"/>
        <v>1.4514241123683184E-3</v>
      </c>
      <c r="K129" s="162">
        <v>134</v>
      </c>
      <c r="L129" s="162">
        <v>25</v>
      </c>
      <c r="M129" s="162">
        <v>102</v>
      </c>
      <c r="N129" s="162">
        <v>151</v>
      </c>
      <c r="O129" s="162">
        <v>178</v>
      </c>
      <c r="P129" s="162">
        <v>230</v>
      </c>
      <c r="Q129" s="163">
        <f t="shared" si="85"/>
        <v>0.2921348314606742</v>
      </c>
      <c r="R129" s="163">
        <f t="shared" si="83"/>
        <v>8.4437754689966596E-4</v>
      </c>
      <c r="S129" s="162">
        <v>222</v>
      </c>
      <c r="T129" s="162">
        <v>170</v>
      </c>
      <c r="U129" s="162">
        <v>239</v>
      </c>
      <c r="V129" s="162">
        <v>277</v>
      </c>
      <c r="W129" s="162">
        <v>323</v>
      </c>
      <c r="X129" s="163">
        <f t="shared" si="86"/>
        <v>0.1660649819494584</v>
      </c>
      <c r="Y129" s="163">
        <f t="shared" si="87"/>
        <v>9.5998097870506592E-4</v>
      </c>
    </row>
    <row r="130" spans="1:25" x14ac:dyDescent="0.25">
      <c r="A130" s="56"/>
      <c r="B130" s="161" t="s">
        <v>127</v>
      </c>
      <c r="C130" s="162">
        <v>71</v>
      </c>
      <c r="D130" s="162">
        <v>1</v>
      </c>
      <c r="E130" s="162">
        <v>48</v>
      </c>
      <c r="F130" s="162">
        <v>35</v>
      </c>
      <c r="G130" s="162">
        <v>89</v>
      </c>
      <c r="H130" s="162">
        <v>60</v>
      </c>
      <c r="I130" s="163">
        <f t="shared" si="84"/>
        <v>-0.3258426966292135</v>
      </c>
      <c r="J130" s="163">
        <f t="shared" si="81"/>
        <v>9.3640265314085056E-4</v>
      </c>
      <c r="K130" s="162">
        <v>230</v>
      </c>
      <c r="L130" s="162">
        <v>1</v>
      </c>
      <c r="M130" s="162">
        <v>120</v>
      </c>
      <c r="N130" s="162">
        <v>155</v>
      </c>
      <c r="O130" s="162">
        <v>179</v>
      </c>
      <c r="P130" s="162">
        <v>143</v>
      </c>
      <c r="Q130" s="163">
        <f t="shared" si="85"/>
        <v>-0.2011173184357542</v>
      </c>
      <c r="R130" s="163">
        <f t="shared" si="83"/>
        <v>5.249825617680532E-4</v>
      </c>
      <c r="S130" s="162">
        <v>301</v>
      </c>
      <c r="T130" s="162">
        <v>168</v>
      </c>
      <c r="U130" s="162">
        <v>190</v>
      </c>
      <c r="V130" s="162">
        <v>268</v>
      </c>
      <c r="W130" s="162">
        <v>203</v>
      </c>
      <c r="X130" s="163">
        <f t="shared" si="86"/>
        <v>-0.2425373134328358</v>
      </c>
      <c r="Y130" s="163">
        <f t="shared" si="87"/>
        <v>6.0333169869079991E-4</v>
      </c>
    </row>
    <row r="131" spans="1:25" x14ac:dyDescent="0.25">
      <c r="A131" s="56"/>
      <c r="B131" s="161" t="s">
        <v>130</v>
      </c>
      <c r="C131" s="162">
        <v>64</v>
      </c>
      <c r="D131" s="162">
        <v>10</v>
      </c>
      <c r="E131" s="162">
        <v>40</v>
      </c>
      <c r="F131" s="162">
        <v>148</v>
      </c>
      <c r="G131" s="162">
        <v>51</v>
      </c>
      <c r="H131" s="162">
        <v>56</v>
      </c>
      <c r="I131" s="163">
        <f t="shared" si="84"/>
        <v>9.8039215686274606E-2</v>
      </c>
      <c r="J131" s="163">
        <f t="shared" si="81"/>
        <v>8.7397580959812718E-4</v>
      </c>
      <c r="K131" s="162">
        <v>322</v>
      </c>
      <c r="L131" s="162">
        <v>10</v>
      </c>
      <c r="M131" s="162">
        <v>235</v>
      </c>
      <c r="N131" s="162">
        <v>305</v>
      </c>
      <c r="O131" s="162">
        <v>330</v>
      </c>
      <c r="P131" s="162">
        <v>392</v>
      </c>
      <c r="Q131" s="163">
        <f t="shared" si="85"/>
        <v>0.18787878787878798</v>
      </c>
      <c r="R131" s="163">
        <f t="shared" si="83"/>
        <v>1.4391130364550828E-3</v>
      </c>
      <c r="S131" s="162">
        <v>386</v>
      </c>
      <c r="T131" s="162">
        <v>275</v>
      </c>
      <c r="U131" s="162">
        <v>453</v>
      </c>
      <c r="V131" s="162">
        <v>381</v>
      </c>
      <c r="W131" s="162">
        <v>448</v>
      </c>
      <c r="X131" s="163">
        <f t="shared" si="86"/>
        <v>0.1758530183727034</v>
      </c>
      <c r="Y131" s="163">
        <f t="shared" si="87"/>
        <v>1.331490645386593E-3</v>
      </c>
    </row>
    <row r="132" spans="1:25" x14ac:dyDescent="0.25">
      <c r="A132" s="56"/>
      <c r="B132" s="166" t="s">
        <v>144</v>
      </c>
      <c r="C132" s="167">
        <f t="shared" ref="C132:H132" si="88">C124-SUM(C125:C131)</f>
        <v>4226</v>
      </c>
      <c r="D132" s="167">
        <f t="shared" si="88"/>
        <v>1233</v>
      </c>
      <c r="E132" s="167">
        <f t="shared" si="88"/>
        <v>2001</v>
      </c>
      <c r="F132" s="167">
        <f t="shared" si="88"/>
        <v>3391</v>
      </c>
      <c r="G132" s="167">
        <f t="shared" si="88"/>
        <v>2689</v>
      </c>
      <c r="H132" s="167">
        <f t="shared" si="88"/>
        <v>2996</v>
      </c>
      <c r="I132" s="168">
        <f t="shared" si="84"/>
        <v>0.11416883599851246</v>
      </c>
      <c r="J132" s="168">
        <f t="shared" si="81"/>
        <v>4.6757705813499806E-2</v>
      </c>
      <c r="K132" s="167">
        <f t="shared" ref="K132:P132" si="89">K124-SUM(K125:K131)</f>
        <v>2127</v>
      </c>
      <c r="L132" s="167">
        <f t="shared" si="89"/>
        <v>293</v>
      </c>
      <c r="M132" s="167">
        <f t="shared" si="89"/>
        <v>2274</v>
      </c>
      <c r="N132" s="167">
        <f t="shared" si="89"/>
        <v>3704</v>
      </c>
      <c r="O132" s="167">
        <f t="shared" si="89"/>
        <v>3695</v>
      </c>
      <c r="P132" s="167">
        <f t="shared" si="89"/>
        <v>3556</v>
      </c>
      <c r="Q132" s="168">
        <f t="shared" si="85"/>
        <v>-3.7618403247631882E-2</v>
      </c>
      <c r="R132" s="168">
        <f t="shared" si="83"/>
        <v>1.3054811116413965E-2</v>
      </c>
      <c r="S132" s="167">
        <f>S124-SUM(S125:S131)</f>
        <v>6353</v>
      </c>
      <c r="T132" s="167">
        <f>T124-SUM(T125:T131)</f>
        <v>4275</v>
      </c>
      <c r="U132" s="167">
        <f>U124-SUM(U125:U131)</f>
        <v>7095</v>
      </c>
      <c r="V132" s="167">
        <f>V124-SUM(V125:V131)</f>
        <v>6384</v>
      </c>
      <c r="W132" s="167">
        <f>W124-SUM(W125:W131)</f>
        <v>6552</v>
      </c>
      <c r="X132" s="168">
        <f t="shared" si="86"/>
        <v>2.6315789473684292E-2</v>
      </c>
      <c r="Y132" s="168">
        <f t="shared" si="87"/>
        <v>1.9473050688778921E-2</v>
      </c>
    </row>
    <row r="133" spans="1:25" x14ac:dyDescent="0.25">
      <c r="A133" s="56"/>
      <c r="B133" s="153" t="s">
        <v>51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</row>
    <row r="134" spans="1:25" x14ac:dyDescent="0.25">
      <c r="A134" s="56"/>
      <c r="B134" s="154" t="s">
        <v>67</v>
      </c>
      <c r="C134" s="174">
        <f t="shared" ref="C134:H134" si="90">C135+C138</f>
        <v>2747</v>
      </c>
      <c r="D134" s="174">
        <f t="shared" si="90"/>
        <v>0</v>
      </c>
      <c r="E134" s="174">
        <f t="shared" si="90"/>
        <v>2982</v>
      </c>
      <c r="F134" s="174">
        <f t="shared" si="90"/>
        <v>3467</v>
      </c>
      <c r="G134" s="174">
        <f t="shared" si="90"/>
        <v>3928</v>
      </c>
      <c r="H134" s="174">
        <f t="shared" si="90"/>
        <v>3922</v>
      </c>
      <c r="I134" s="175">
        <f>IFERROR(H134/G134-1,"-")</f>
        <v>-1.5274949083503575E-3</v>
      </c>
      <c r="J134" s="175">
        <f t="shared" ref="J134:J146" si="91">H134/H$8</f>
        <v>6.1209520093640266E-2</v>
      </c>
      <c r="K134" s="174">
        <f t="shared" ref="K134:P134" si="92">K135+K138</f>
        <v>13232</v>
      </c>
      <c r="L134" s="174">
        <f t="shared" si="92"/>
        <v>0</v>
      </c>
      <c r="M134" s="174">
        <f t="shared" si="92"/>
        <v>9227</v>
      </c>
      <c r="N134" s="174">
        <f t="shared" si="92"/>
        <v>14935</v>
      </c>
      <c r="O134" s="174">
        <f t="shared" si="92"/>
        <v>14354</v>
      </c>
      <c r="P134" s="174">
        <f t="shared" si="92"/>
        <v>14208</v>
      </c>
      <c r="Q134" s="175">
        <f>IFERROR(P134/O134-1,"-")</f>
        <v>-1.0171380799777086E-2</v>
      </c>
      <c r="R134" s="175">
        <f t="shared" ref="R134:R146" si="93">P134/P$8</f>
        <v>5.2160505158045448E-2</v>
      </c>
      <c r="S134" s="174">
        <f>S135+S138</f>
        <v>15979</v>
      </c>
      <c r="T134" s="174">
        <f>T135+T138</f>
        <v>12209</v>
      </c>
      <c r="U134" s="174">
        <f>U135+U138</f>
        <v>18402</v>
      </c>
      <c r="V134" s="174">
        <f>V135+V138</f>
        <v>18282</v>
      </c>
      <c r="W134" s="174">
        <f>W135+W138</f>
        <v>18130</v>
      </c>
      <c r="X134" s="175">
        <f>IFERROR(W134/V134-1,"-")</f>
        <v>-8.3141888196039959E-3</v>
      </c>
      <c r="Y134" s="175">
        <f>W134/W$8</f>
        <v>5.3883762055488685E-2</v>
      </c>
    </row>
    <row r="135" spans="1:25" x14ac:dyDescent="0.25">
      <c r="A135" s="56"/>
      <c r="B135" s="157" t="s">
        <v>96</v>
      </c>
      <c r="C135" s="158">
        <v>206</v>
      </c>
      <c r="D135" s="158">
        <v>0</v>
      </c>
      <c r="E135" s="158">
        <v>151</v>
      </c>
      <c r="F135" s="158">
        <v>153</v>
      </c>
      <c r="G135" s="158">
        <v>445</v>
      </c>
      <c r="H135" s="158">
        <v>112</v>
      </c>
      <c r="I135" s="159">
        <f>IFERROR(H135/G135-1,"-")</f>
        <v>-0.74831460674157302</v>
      </c>
      <c r="J135" s="159">
        <f t="shared" si="91"/>
        <v>1.7479516191962544E-3</v>
      </c>
      <c r="K135" s="158">
        <v>493</v>
      </c>
      <c r="L135" s="158">
        <v>0</v>
      </c>
      <c r="M135" s="158">
        <v>466</v>
      </c>
      <c r="N135" s="158">
        <v>1235</v>
      </c>
      <c r="O135" s="158">
        <v>321</v>
      </c>
      <c r="P135" s="158">
        <v>556</v>
      </c>
      <c r="Q135" s="159">
        <f>IFERROR(P135/O135-1,"-")</f>
        <v>0.73208722741433019</v>
      </c>
      <c r="R135" s="159">
        <f t="shared" si="93"/>
        <v>2.0411909394618009E-3</v>
      </c>
      <c r="S135" s="158">
        <v>699</v>
      </c>
      <c r="T135" s="158">
        <v>617</v>
      </c>
      <c r="U135" s="158">
        <v>1388</v>
      </c>
      <c r="V135" s="158">
        <v>766</v>
      </c>
      <c r="W135" s="158">
        <v>668</v>
      </c>
      <c r="X135" s="159">
        <f>IFERROR(W135/V135-1,"-")</f>
        <v>-0.12793733681462138</v>
      </c>
      <c r="Y135" s="159">
        <f>W135/W$8</f>
        <v>1.9853476587460804E-3</v>
      </c>
    </row>
    <row r="136" spans="1:25" x14ac:dyDescent="0.25">
      <c r="A136" s="56"/>
      <c r="B136" s="161" t="s">
        <v>102</v>
      </c>
      <c r="C136" s="162">
        <v>206</v>
      </c>
      <c r="D136" s="162">
        <v>0</v>
      </c>
      <c r="E136" s="162">
        <v>118</v>
      </c>
      <c r="F136" s="162">
        <v>153</v>
      </c>
      <c r="G136" s="162">
        <v>445</v>
      </c>
      <c r="H136" s="162">
        <v>112</v>
      </c>
      <c r="I136" s="163">
        <f>IFERROR(H136/G136-1,"-")</f>
        <v>-0.74831460674157302</v>
      </c>
      <c r="J136" s="163">
        <f t="shared" si="91"/>
        <v>1.7479516191962544E-3</v>
      </c>
      <c r="K136" s="162">
        <v>215</v>
      </c>
      <c r="L136" s="162">
        <v>0</v>
      </c>
      <c r="M136" s="162">
        <v>94</v>
      </c>
      <c r="N136" s="162">
        <v>711</v>
      </c>
      <c r="O136" s="162">
        <v>0</v>
      </c>
      <c r="P136" s="162">
        <v>107</v>
      </c>
      <c r="Q136" s="163" t="str">
        <f>IFERROR(P136/O136-1,"-")</f>
        <v>-</v>
      </c>
      <c r="R136" s="163">
        <f t="shared" si="93"/>
        <v>3.9281911964462719E-4</v>
      </c>
      <c r="S136" s="162">
        <v>421</v>
      </c>
      <c r="T136" s="162">
        <v>212</v>
      </c>
      <c r="U136" s="162">
        <v>864</v>
      </c>
      <c r="V136" s="162">
        <v>445</v>
      </c>
      <c r="W136" s="162">
        <v>219</v>
      </c>
      <c r="X136" s="163">
        <f>IFERROR(W136/V136-1,"-")</f>
        <v>-0.50786516853932584</v>
      </c>
      <c r="Y136" s="163">
        <f>W136/W$8</f>
        <v>6.5088493602603545E-4</v>
      </c>
    </row>
    <row r="137" spans="1:25" x14ac:dyDescent="0.25">
      <c r="A137" s="56"/>
      <c r="B137" s="161" t="s">
        <v>99</v>
      </c>
      <c r="C137" s="162">
        <v>0</v>
      </c>
      <c r="D137" s="162">
        <v>0</v>
      </c>
      <c r="E137" s="162">
        <v>33</v>
      </c>
      <c r="F137" s="162">
        <v>0</v>
      </c>
      <c r="G137" s="162">
        <v>0</v>
      </c>
      <c r="H137" s="162">
        <v>0</v>
      </c>
      <c r="I137" s="163" t="str">
        <f>IFERROR(H137/G137-1,"-")</f>
        <v>-</v>
      </c>
      <c r="J137" s="163">
        <f t="shared" si="91"/>
        <v>0</v>
      </c>
      <c r="K137" s="162">
        <v>278</v>
      </c>
      <c r="L137" s="162">
        <v>0</v>
      </c>
      <c r="M137" s="162">
        <v>372</v>
      </c>
      <c r="N137" s="162">
        <v>524</v>
      </c>
      <c r="O137" s="162">
        <v>321</v>
      </c>
      <c r="P137" s="162">
        <v>449</v>
      </c>
      <c r="Q137" s="163">
        <f>IFERROR(P137/O137-1,"-")</f>
        <v>0.39875389408099693</v>
      </c>
      <c r="R137" s="163">
        <f t="shared" si="93"/>
        <v>1.6483718198171738E-3</v>
      </c>
      <c r="S137" s="162">
        <v>278</v>
      </c>
      <c r="T137" s="162">
        <v>405</v>
      </c>
      <c r="U137" s="162">
        <v>524</v>
      </c>
      <c r="V137" s="162">
        <v>321</v>
      </c>
      <c r="W137" s="162">
        <v>449</v>
      </c>
      <c r="X137" s="163">
        <f>IFERROR(W137/V137-1,"-")</f>
        <v>0.39875389408099693</v>
      </c>
      <c r="Y137" s="163">
        <f>W137/W$8</f>
        <v>1.3344627227200451E-3</v>
      </c>
    </row>
    <row r="138" spans="1:25" x14ac:dyDescent="0.25">
      <c r="A138" s="56"/>
      <c r="B138" s="157" t="s">
        <v>106</v>
      </c>
      <c r="C138" s="158">
        <v>2541</v>
      </c>
      <c r="D138" s="158">
        <v>0</v>
      </c>
      <c r="E138" s="158">
        <v>2831</v>
      </c>
      <c r="F138" s="158">
        <v>3314</v>
      </c>
      <c r="G138" s="158">
        <v>3483</v>
      </c>
      <c r="H138" s="158">
        <v>3810</v>
      </c>
      <c r="I138" s="159">
        <f>IFERROR(H138/G138-1,"-")</f>
        <v>9.3884582256675175E-2</v>
      </c>
      <c r="J138" s="159">
        <f t="shared" si="91"/>
        <v>5.9461568474444011E-2</v>
      </c>
      <c r="K138" s="158">
        <v>12739</v>
      </c>
      <c r="L138" s="158">
        <v>0</v>
      </c>
      <c r="M138" s="158">
        <v>8761</v>
      </c>
      <c r="N138" s="158">
        <v>13700</v>
      </c>
      <c r="O138" s="158">
        <v>14033</v>
      </c>
      <c r="P138" s="158">
        <v>13652</v>
      </c>
      <c r="Q138" s="159">
        <f>IFERROR(P138/O138-1,"-")</f>
        <v>-2.7150288605430006E-2</v>
      </c>
      <c r="R138" s="159">
        <f t="shared" si="93"/>
        <v>5.0119314218583649E-2</v>
      </c>
      <c r="S138" s="158">
        <v>15280</v>
      </c>
      <c r="T138" s="158">
        <v>11592</v>
      </c>
      <c r="U138" s="158">
        <v>17014</v>
      </c>
      <c r="V138" s="158">
        <v>17516</v>
      </c>
      <c r="W138" s="158">
        <v>17462</v>
      </c>
      <c r="X138" s="159">
        <f>IFERROR(W138/V138-1,"-")</f>
        <v>-3.082895638273575E-3</v>
      </c>
      <c r="Y138" s="159">
        <f>W138/W$8</f>
        <v>5.1898414396742601E-2</v>
      </c>
    </row>
    <row r="139" spans="1:25" s="56" customFormat="1" x14ac:dyDescent="0.25">
      <c r="B139" s="161" t="s">
        <v>109</v>
      </c>
      <c r="C139" s="162">
        <v>1432</v>
      </c>
      <c r="D139" s="162">
        <v>0</v>
      </c>
      <c r="E139" s="162">
        <v>1129</v>
      </c>
      <c r="F139" s="162">
        <v>1858</v>
      </c>
      <c r="G139" s="162">
        <v>1955</v>
      </c>
      <c r="H139" s="162">
        <v>2280</v>
      </c>
      <c r="I139" s="163">
        <f t="shared" ref="I139:I146" si="94">IFERROR(H139/G139-1,"-")</f>
        <v>0.16624040920716121</v>
      </c>
      <c r="J139" s="163">
        <f t="shared" si="91"/>
        <v>3.558330081935232E-2</v>
      </c>
      <c r="K139" s="162">
        <v>4859</v>
      </c>
      <c r="L139" s="162">
        <v>0</v>
      </c>
      <c r="M139" s="162">
        <v>2461</v>
      </c>
      <c r="N139" s="162">
        <v>4265</v>
      </c>
      <c r="O139" s="162">
        <v>4990</v>
      </c>
      <c r="P139" s="162">
        <v>4842</v>
      </c>
      <c r="Q139" s="163">
        <f t="shared" ref="Q139:Q146" si="95">IFERROR(P139/O139-1,"-")</f>
        <v>-2.9659318637274557E-2</v>
      </c>
      <c r="R139" s="163">
        <f t="shared" si="93"/>
        <v>1.7775982965600793E-2</v>
      </c>
      <c r="S139" s="162">
        <v>6291</v>
      </c>
      <c r="T139" s="162">
        <v>3590</v>
      </c>
      <c r="U139" s="162">
        <v>6123</v>
      </c>
      <c r="V139" s="162">
        <v>6945</v>
      </c>
      <c r="W139" s="162">
        <v>7122</v>
      </c>
      <c r="X139" s="163">
        <f t="shared" ref="X139:X146" si="96">IFERROR(W139/V139-1,"-")</f>
        <v>2.548596112311019E-2</v>
      </c>
      <c r="Y139" s="163">
        <f t="shared" ref="Y139:Y146" si="97">W139/W$8</f>
        <v>2.1167134768846685E-2</v>
      </c>
    </row>
    <row r="140" spans="1:25" s="56" customFormat="1" x14ac:dyDescent="0.25">
      <c r="B140" s="161" t="s">
        <v>112</v>
      </c>
      <c r="C140" s="162">
        <v>457</v>
      </c>
      <c r="D140" s="162">
        <v>0</v>
      </c>
      <c r="E140" s="162">
        <v>80</v>
      </c>
      <c r="F140" s="162">
        <v>179</v>
      </c>
      <c r="G140" s="162">
        <v>168</v>
      </c>
      <c r="H140" s="162">
        <v>212</v>
      </c>
      <c r="I140" s="163">
        <f t="shared" si="94"/>
        <v>0.26190476190476186</v>
      </c>
      <c r="J140" s="163">
        <f t="shared" si="91"/>
        <v>3.3086227077643387E-3</v>
      </c>
      <c r="K140" s="162">
        <v>763</v>
      </c>
      <c r="L140" s="162">
        <v>0</v>
      </c>
      <c r="M140" s="162">
        <v>657</v>
      </c>
      <c r="N140" s="162">
        <v>1215</v>
      </c>
      <c r="O140" s="162">
        <v>1165</v>
      </c>
      <c r="P140" s="162">
        <v>1268</v>
      </c>
      <c r="Q140" s="163">
        <f t="shared" si="95"/>
        <v>8.8412017167381896E-2</v>
      </c>
      <c r="R140" s="163">
        <f t="shared" si="93"/>
        <v>4.6550901281251144E-3</v>
      </c>
      <c r="S140" s="162">
        <v>1220</v>
      </c>
      <c r="T140" s="162">
        <v>737</v>
      </c>
      <c r="U140" s="162">
        <v>1394</v>
      </c>
      <c r="V140" s="162">
        <v>1333</v>
      </c>
      <c r="W140" s="162">
        <v>1480</v>
      </c>
      <c r="X140" s="163">
        <f t="shared" si="96"/>
        <v>0.11027756939234812</v>
      </c>
      <c r="Y140" s="163">
        <f t="shared" si="97"/>
        <v>4.3986744535092805E-3</v>
      </c>
    </row>
    <row r="141" spans="1:25" x14ac:dyDescent="0.25">
      <c r="A141" s="56"/>
      <c r="B141" s="161" t="s">
        <v>115</v>
      </c>
      <c r="C141" s="162">
        <v>43</v>
      </c>
      <c r="D141" s="162">
        <v>0</v>
      </c>
      <c r="E141" s="162">
        <v>268</v>
      </c>
      <c r="F141" s="162">
        <v>199</v>
      </c>
      <c r="G141" s="162">
        <v>216</v>
      </c>
      <c r="H141" s="162">
        <v>305</v>
      </c>
      <c r="I141" s="163">
        <f t="shared" si="94"/>
        <v>0.41203703703703698</v>
      </c>
      <c r="J141" s="163">
        <f t="shared" si="91"/>
        <v>4.7600468201326566E-3</v>
      </c>
      <c r="K141" s="162">
        <v>1264</v>
      </c>
      <c r="L141" s="162">
        <v>0</v>
      </c>
      <c r="M141" s="162">
        <v>962</v>
      </c>
      <c r="N141" s="162">
        <v>1257</v>
      </c>
      <c r="O141" s="162">
        <v>1060</v>
      </c>
      <c r="P141" s="162">
        <v>1031</v>
      </c>
      <c r="Q141" s="163">
        <f t="shared" si="95"/>
        <v>-2.7358490566037785E-2</v>
      </c>
      <c r="R141" s="163">
        <f t="shared" si="93"/>
        <v>3.7850141341458938E-3</v>
      </c>
      <c r="S141" s="162">
        <v>1307</v>
      </c>
      <c r="T141" s="162">
        <v>1230</v>
      </c>
      <c r="U141" s="162">
        <v>1456</v>
      </c>
      <c r="V141" s="162">
        <v>1276</v>
      </c>
      <c r="W141" s="162">
        <v>1336</v>
      </c>
      <c r="X141" s="163">
        <f t="shared" si="96"/>
        <v>4.7021943573667624E-2</v>
      </c>
      <c r="Y141" s="163">
        <f t="shared" si="97"/>
        <v>3.9706953174921608E-3</v>
      </c>
    </row>
    <row r="142" spans="1:25" x14ac:dyDescent="0.25">
      <c r="A142" s="56"/>
      <c r="B142" s="161" t="s">
        <v>122</v>
      </c>
      <c r="C142" s="162">
        <v>35</v>
      </c>
      <c r="D142" s="162">
        <v>0</v>
      </c>
      <c r="E142" s="162">
        <v>471</v>
      </c>
      <c r="F142" s="162">
        <v>276</v>
      </c>
      <c r="G142" s="162">
        <v>213</v>
      </c>
      <c r="H142" s="162">
        <v>232</v>
      </c>
      <c r="I142" s="163">
        <f t="shared" si="94"/>
        <v>8.9201877934272256E-2</v>
      </c>
      <c r="J142" s="163">
        <f t="shared" si="91"/>
        <v>3.6207569254779557E-3</v>
      </c>
      <c r="K142" s="162">
        <v>117</v>
      </c>
      <c r="L142" s="162">
        <v>0</v>
      </c>
      <c r="M142" s="162">
        <v>257</v>
      </c>
      <c r="N142" s="162">
        <v>289</v>
      </c>
      <c r="O142" s="162">
        <v>235</v>
      </c>
      <c r="P142" s="162">
        <v>178</v>
      </c>
      <c r="Q142" s="163">
        <f t="shared" si="95"/>
        <v>-0.24255319148936172</v>
      </c>
      <c r="R142" s="163">
        <f t="shared" si="93"/>
        <v>6.5347479716582838E-4</v>
      </c>
      <c r="S142" s="162">
        <v>152</v>
      </c>
      <c r="T142" s="162">
        <v>728</v>
      </c>
      <c r="U142" s="162">
        <v>565</v>
      </c>
      <c r="V142" s="162">
        <v>448</v>
      </c>
      <c r="W142" s="162">
        <v>410</v>
      </c>
      <c r="X142" s="163">
        <f t="shared" si="96"/>
        <v>-8.4821428571428603E-2</v>
      </c>
      <c r="Y142" s="163">
        <f t="shared" si="97"/>
        <v>1.2185517067154086E-3</v>
      </c>
    </row>
    <row r="143" spans="1:25" x14ac:dyDescent="0.25">
      <c r="A143" s="56"/>
      <c r="B143" s="161" t="s">
        <v>118</v>
      </c>
      <c r="C143" s="162">
        <v>15</v>
      </c>
      <c r="D143" s="162">
        <v>0</v>
      </c>
      <c r="E143" s="162">
        <v>26</v>
      </c>
      <c r="F143" s="162">
        <v>48</v>
      </c>
      <c r="G143" s="162">
        <v>49</v>
      </c>
      <c r="H143" s="162">
        <v>0</v>
      </c>
      <c r="I143" s="163">
        <f t="shared" si="94"/>
        <v>-1</v>
      </c>
      <c r="J143" s="163">
        <f t="shared" si="91"/>
        <v>0</v>
      </c>
      <c r="K143" s="162">
        <v>236</v>
      </c>
      <c r="L143" s="162">
        <v>0</v>
      </c>
      <c r="M143" s="162">
        <v>299</v>
      </c>
      <c r="N143" s="162">
        <v>257</v>
      </c>
      <c r="O143" s="162">
        <v>265</v>
      </c>
      <c r="P143" s="162">
        <v>240</v>
      </c>
      <c r="Q143" s="163">
        <f t="shared" si="95"/>
        <v>-9.4339622641509413E-2</v>
      </c>
      <c r="R143" s="163">
        <f t="shared" si="93"/>
        <v>8.8108961415617312E-4</v>
      </c>
      <c r="S143" s="162">
        <v>251</v>
      </c>
      <c r="T143" s="162">
        <v>325</v>
      </c>
      <c r="U143" s="162">
        <v>305</v>
      </c>
      <c r="V143" s="162">
        <v>314</v>
      </c>
      <c r="W143" s="162">
        <v>240</v>
      </c>
      <c r="X143" s="163">
        <f t="shared" si="96"/>
        <v>-0.23566878980891715</v>
      </c>
      <c r="Y143" s="163">
        <f t="shared" si="97"/>
        <v>7.1329856002853192E-4</v>
      </c>
    </row>
    <row r="144" spans="1:25" x14ac:dyDescent="0.25">
      <c r="A144" s="56"/>
      <c r="B144" s="161" t="s">
        <v>127</v>
      </c>
      <c r="C144" s="162">
        <v>47</v>
      </c>
      <c r="D144" s="162">
        <v>0</v>
      </c>
      <c r="E144" s="162">
        <v>43</v>
      </c>
      <c r="F144" s="162">
        <v>46</v>
      </c>
      <c r="G144" s="162">
        <v>0</v>
      </c>
      <c r="H144" s="162">
        <v>0</v>
      </c>
      <c r="I144" s="163" t="str">
        <f t="shared" si="94"/>
        <v>-</v>
      </c>
      <c r="J144" s="163">
        <f t="shared" si="91"/>
        <v>0</v>
      </c>
      <c r="K144" s="162">
        <v>424</v>
      </c>
      <c r="L144" s="162">
        <v>0</v>
      </c>
      <c r="M144" s="162">
        <v>327</v>
      </c>
      <c r="N144" s="162">
        <v>750</v>
      </c>
      <c r="O144" s="162">
        <v>544</v>
      </c>
      <c r="P144" s="162">
        <v>538</v>
      </c>
      <c r="Q144" s="163">
        <f t="shared" si="95"/>
        <v>-1.1029411764705843E-2</v>
      </c>
      <c r="R144" s="163">
        <f t="shared" si="93"/>
        <v>1.975109218400088E-3</v>
      </c>
      <c r="S144" s="162">
        <v>471</v>
      </c>
      <c r="T144" s="162">
        <v>370</v>
      </c>
      <c r="U144" s="162">
        <v>796</v>
      </c>
      <c r="V144" s="162">
        <v>544</v>
      </c>
      <c r="W144" s="162">
        <v>538</v>
      </c>
      <c r="X144" s="163">
        <f t="shared" si="96"/>
        <v>-1.1029411764705843E-2</v>
      </c>
      <c r="Y144" s="163">
        <f t="shared" si="97"/>
        <v>1.5989776053972925E-3</v>
      </c>
    </row>
    <row r="145" spans="1:25" x14ac:dyDescent="0.25">
      <c r="A145" s="56"/>
      <c r="B145" s="161" t="s">
        <v>130</v>
      </c>
      <c r="C145" s="162">
        <v>213</v>
      </c>
      <c r="D145" s="162">
        <v>0</v>
      </c>
      <c r="E145" s="162">
        <v>18</v>
      </c>
      <c r="F145" s="162">
        <v>40</v>
      </c>
      <c r="G145" s="162">
        <v>30</v>
      </c>
      <c r="H145" s="162">
        <v>0</v>
      </c>
      <c r="I145" s="163">
        <f t="shared" si="94"/>
        <v>-1</v>
      </c>
      <c r="J145" s="163">
        <f t="shared" si="91"/>
        <v>0</v>
      </c>
      <c r="K145" s="162">
        <v>817</v>
      </c>
      <c r="L145" s="162">
        <v>0</v>
      </c>
      <c r="M145" s="162">
        <v>189</v>
      </c>
      <c r="N145" s="162">
        <v>430</v>
      </c>
      <c r="O145" s="162">
        <v>364</v>
      </c>
      <c r="P145" s="162">
        <v>241</v>
      </c>
      <c r="Q145" s="163">
        <f t="shared" si="95"/>
        <v>-0.33791208791208793</v>
      </c>
      <c r="R145" s="163">
        <f t="shared" si="93"/>
        <v>8.8476082088182384E-4</v>
      </c>
      <c r="S145" s="162">
        <v>1030</v>
      </c>
      <c r="T145" s="162">
        <v>207</v>
      </c>
      <c r="U145" s="162">
        <v>470</v>
      </c>
      <c r="V145" s="162">
        <v>394</v>
      </c>
      <c r="W145" s="162">
        <v>241</v>
      </c>
      <c r="X145" s="163">
        <f t="shared" si="96"/>
        <v>-0.3883248730964467</v>
      </c>
      <c r="Y145" s="163">
        <f t="shared" si="97"/>
        <v>7.1627063736198412E-4</v>
      </c>
    </row>
    <row r="146" spans="1:25" x14ac:dyDescent="0.25">
      <c r="A146" s="56"/>
      <c r="B146" s="166" t="s">
        <v>144</v>
      </c>
      <c r="C146" s="167">
        <f t="shared" ref="C146:H146" si="98">C138-SUM(C139:C145)</f>
        <v>299</v>
      </c>
      <c r="D146" s="167">
        <f t="shared" si="98"/>
        <v>0</v>
      </c>
      <c r="E146" s="167">
        <f t="shared" si="98"/>
        <v>796</v>
      </c>
      <c r="F146" s="167">
        <f t="shared" si="98"/>
        <v>668</v>
      </c>
      <c r="G146" s="167">
        <f t="shared" si="98"/>
        <v>852</v>
      </c>
      <c r="H146" s="167">
        <f t="shared" si="98"/>
        <v>781</v>
      </c>
      <c r="I146" s="168">
        <f t="shared" si="94"/>
        <v>-8.333333333333337E-2</v>
      </c>
      <c r="J146" s="168">
        <f t="shared" si="91"/>
        <v>1.2188841201716738E-2</v>
      </c>
      <c r="K146" s="167">
        <f t="shared" ref="K146:P146" si="99">K138-SUM(K139:K145)</f>
        <v>4259</v>
      </c>
      <c r="L146" s="167">
        <f t="shared" si="99"/>
        <v>0</v>
      </c>
      <c r="M146" s="167">
        <f t="shared" si="99"/>
        <v>3609</v>
      </c>
      <c r="N146" s="167">
        <f t="shared" si="99"/>
        <v>5237</v>
      </c>
      <c r="O146" s="167">
        <f t="shared" si="99"/>
        <v>5410</v>
      </c>
      <c r="P146" s="167">
        <f t="shared" si="99"/>
        <v>5314</v>
      </c>
      <c r="Q146" s="168">
        <f t="shared" si="95"/>
        <v>-1.774491682070245E-2</v>
      </c>
      <c r="R146" s="168">
        <f t="shared" si="93"/>
        <v>1.9508792540107935E-2</v>
      </c>
      <c r="S146" s="167">
        <f>S138-SUM(S139:S145)</f>
        <v>4558</v>
      </c>
      <c r="T146" s="167">
        <f>T138-SUM(T139:T145)</f>
        <v>4405</v>
      </c>
      <c r="U146" s="167">
        <f>U138-SUM(U139:U145)</f>
        <v>5905</v>
      </c>
      <c r="V146" s="167">
        <f>V138-SUM(V139:V145)</f>
        <v>6262</v>
      </c>
      <c r="W146" s="167">
        <f>W138-SUM(W139:W145)</f>
        <v>6095</v>
      </c>
      <c r="X146" s="168">
        <f t="shared" si="96"/>
        <v>-2.666879591184923E-2</v>
      </c>
      <c r="Y146" s="168">
        <f t="shared" si="97"/>
        <v>1.811481134739126E-2</v>
      </c>
    </row>
    <row r="147" spans="1:25" x14ac:dyDescent="0.25">
      <c r="A147" s="56"/>
      <c r="B147" s="153" t="s">
        <v>52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</row>
    <row r="148" spans="1:25" x14ac:dyDescent="0.25">
      <c r="A148" s="56"/>
      <c r="B148" s="154" t="s">
        <v>67</v>
      </c>
      <c r="C148" s="174">
        <f t="shared" ref="C148:H148" si="100">C149+C152</f>
        <v>2520</v>
      </c>
      <c r="D148" s="174">
        <f t="shared" si="100"/>
        <v>615</v>
      </c>
      <c r="E148" s="174">
        <f t="shared" si="100"/>
        <v>1974</v>
      </c>
      <c r="F148" s="174">
        <f t="shared" si="100"/>
        <v>2702</v>
      </c>
      <c r="G148" s="174">
        <f t="shared" si="100"/>
        <v>2915</v>
      </c>
      <c r="H148" s="174">
        <f t="shared" si="100"/>
        <v>3402</v>
      </c>
      <c r="I148" s="175">
        <f>IFERROR(H148/G148-1,"-")</f>
        <v>0.16706689536878216</v>
      </c>
      <c r="J148" s="175">
        <f t="shared" ref="J148:J160" si="101">H148/H$8</f>
        <v>5.3094030433086227E-2</v>
      </c>
      <c r="K148" s="174">
        <f t="shared" ref="K148:P148" si="102">K149+K152</f>
        <v>6125</v>
      </c>
      <c r="L148" s="174">
        <f t="shared" si="102"/>
        <v>1532</v>
      </c>
      <c r="M148" s="174">
        <f t="shared" si="102"/>
        <v>5210</v>
      </c>
      <c r="N148" s="174">
        <f t="shared" si="102"/>
        <v>6493</v>
      </c>
      <c r="O148" s="174">
        <f t="shared" si="102"/>
        <v>7035</v>
      </c>
      <c r="P148" s="174">
        <f t="shared" si="102"/>
        <v>5741</v>
      </c>
      <c r="Q148" s="175">
        <f>IFERROR(P148/O148-1,"-")</f>
        <v>-0.18393745557924668</v>
      </c>
      <c r="R148" s="175">
        <f t="shared" ref="R148:R160" si="103">P148/P$8</f>
        <v>2.107639781196079E-2</v>
      </c>
      <c r="S148" s="174">
        <f>S149+S152</f>
        <v>8645</v>
      </c>
      <c r="T148" s="174">
        <f>T149+T152</f>
        <v>7184</v>
      </c>
      <c r="U148" s="174">
        <f>U149+U152</f>
        <v>9195</v>
      </c>
      <c r="V148" s="174">
        <f>V149+V152</f>
        <v>9950</v>
      </c>
      <c r="W148" s="174">
        <f>W149+W152</f>
        <v>9143</v>
      </c>
      <c r="X148" s="175">
        <f>IFERROR(W148/V148-1,"-")</f>
        <v>-8.11055276381909E-2</v>
      </c>
      <c r="Y148" s="175">
        <f>W148/W$8</f>
        <v>2.7173703059753616E-2</v>
      </c>
    </row>
    <row r="149" spans="1:25" x14ac:dyDescent="0.25">
      <c r="A149" s="56"/>
      <c r="B149" s="157" t="s">
        <v>96</v>
      </c>
      <c r="C149" s="158">
        <v>1572</v>
      </c>
      <c r="D149" s="158">
        <v>370</v>
      </c>
      <c r="E149" s="158">
        <v>806</v>
      </c>
      <c r="F149" s="158">
        <v>1385</v>
      </c>
      <c r="G149" s="158">
        <v>1137</v>
      </c>
      <c r="H149" s="158">
        <v>1129</v>
      </c>
      <c r="I149" s="159">
        <f>IFERROR(H149/G149-1,"-")</f>
        <v>-7.0360598065083435E-3</v>
      </c>
      <c r="J149" s="159">
        <f t="shared" si="101"/>
        <v>1.761997658993367E-2</v>
      </c>
      <c r="K149" s="158">
        <v>741</v>
      </c>
      <c r="L149" s="158">
        <v>1153</v>
      </c>
      <c r="M149" s="158">
        <v>2253</v>
      </c>
      <c r="N149" s="158">
        <v>2361</v>
      </c>
      <c r="O149" s="158">
        <v>2481</v>
      </c>
      <c r="P149" s="158">
        <v>2014</v>
      </c>
      <c r="Q149" s="159">
        <f>IFERROR(P149/O149-1,"-")</f>
        <v>-0.18823055219669493</v>
      </c>
      <c r="R149" s="159">
        <f t="shared" si="103"/>
        <v>7.3938103454605532E-3</v>
      </c>
      <c r="S149" s="158">
        <v>2313</v>
      </c>
      <c r="T149" s="158">
        <v>3059</v>
      </c>
      <c r="U149" s="158">
        <v>3746</v>
      </c>
      <c r="V149" s="158">
        <v>3618</v>
      </c>
      <c r="W149" s="158">
        <v>3143</v>
      </c>
      <c r="X149" s="159">
        <f>IFERROR(W149/V149-1,"-")</f>
        <v>-0.13128800442233279</v>
      </c>
      <c r="Y149" s="159">
        <f>W149/W$8</f>
        <v>9.3412390590403155E-3</v>
      </c>
    </row>
    <row r="150" spans="1:25" x14ac:dyDescent="0.25">
      <c r="A150" s="56"/>
      <c r="B150" s="161" t="s">
        <v>102</v>
      </c>
      <c r="C150" s="162">
        <v>277</v>
      </c>
      <c r="D150" s="162">
        <v>311</v>
      </c>
      <c r="E150" s="162">
        <v>271</v>
      </c>
      <c r="F150" s="162">
        <v>416</v>
      </c>
      <c r="G150" s="162">
        <v>360</v>
      </c>
      <c r="H150" s="162">
        <v>378</v>
      </c>
      <c r="I150" s="163">
        <f>IFERROR(H150/G150-1,"-")</f>
        <v>5.0000000000000044E-2</v>
      </c>
      <c r="J150" s="163">
        <f t="shared" si="101"/>
        <v>5.8993367147873585E-3</v>
      </c>
      <c r="K150" s="162">
        <v>259</v>
      </c>
      <c r="L150" s="162">
        <v>965</v>
      </c>
      <c r="M150" s="162">
        <v>2072</v>
      </c>
      <c r="N150" s="162">
        <v>2177</v>
      </c>
      <c r="O150" s="162">
        <v>2388</v>
      </c>
      <c r="P150" s="162">
        <v>1763</v>
      </c>
      <c r="Q150" s="163">
        <f>IFERROR(P150/O150-1,"-")</f>
        <v>-0.26172529313232828</v>
      </c>
      <c r="R150" s="163">
        <f t="shared" si="103"/>
        <v>6.4723374573222216E-3</v>
      </c>
      <c r="S150" s="162">
        <v>536</v>
      </c>
      <c r="T150" s="162">
        <v>2343</v>
      </c>
      <c r="U150" s="162">
        <v>2593</v>
      </c>
      <c r="V150" s="162">
        <v>2748</v>
      </c>
      <c r="W150" s="162">
        <v>2141</v>
      </c>
      <c r="X150" s="163">
        <f>IFERROR(W150/V150-1,"-")</f>
        <v>-0.22088791848617173</v>
      </c>
      <c r="Y150" s="163">
        <f>W150/W$8</f>
        <v>6.3632175709211957E-3</v>
      </c>
    </row>
    <row r="151" spans="1:25" x14ac:dyDescent="0.25">
      <c r="A151" s="56"/>
      <c r="B151" s="161" t="s">
        <v>99</v>
      </c>
      <c r="C151" s="162">
        <v>1295</v>
      </c>
      <c r="D151" s="162">
        <v>59</v>
      </c>
      <c r="E151" s="162">
        <v>535</v>
      </c>
      <c r="F151" s="162">
        <v>969</v>
      </c>
      <c r="G151" s="162">
        <v>777</v>
      </c>
      <c r="H151" s="162">
        <v>751</v>
      </c>
      <c r="I151" s="163">
        <f>IFERROR(H151/G151-1,"-")</f>
        <v>-3.3462033462033469E-2</v>
      </c>
      <c r="J151" s="163">
        <f t="shared" si="101"/>
        <v>1.1720639875146313E-2</v>
      </c>
      <c r="K151" s="162">
        <v>482</v>
      </c>
      <c r="L151" s="162">
        <v>188</v>
      </c>
      <c r="M151" s="162">
        <v>181</v>
      </c>
      <c r="N151" s="162">
        <v>184</v>
      </c>
      <c r="O151" s="162">
        <v>93</v>
      </c>
      <c r="P151" s="162">
        <v>251</v>
      </c>
      <c r="Q151" s="163">
        <f>IFERROR(P151/O151-1,"-")</f>
        <v>1.6989247311827955</v>
      </c>
      <c r="R151" s="163">
        <f t="shared" si="103"/>
        <v>9.2147288813833111E-4</v>
      </c>
      <c r="S151" s="162">
        <v>1777</v>
      </c>
      <c r="T151" s="162">
        <v>716</v>
      </c>
      <c r="U151" s="162">
        <v>1153</v>
      </c>
      <c r="V151" s="162">
        <v>870</v>
      </c>
      <c r="W151" s="162">
        <v>1002</v>
      </c>
      <c r="X151" s="163">
        <f>IFERROR(W151/V151-1,"-")</f>
        <v>0.15172413793103456</v>
      </c>
      <c r="Y151" s="163">
        <f>W151/W$8</f>
        <v>2.978021488119121E-3</v>
      </c>
    </row>
    <row r="152" spans="1:25" x14ac:dyDescent="0.25">
      <c r="A152" s="56"/>
      <c r="B152" s="157" t="s">
        <v>106</v>
      </c>
      <c r="C152" s="158">
        <v>948</v>
      </c>
      <c r="D152" s="158">
        <v>245</v>
      </c>
      <c r="E152" s="158">
        <v>1168</v>
      </c>
      <c r="F152" s="158">
        <v>1317</v>
      </c>
      <c r="G152" s="158">
        <v>1778</v>
      </c>
      <c r="H152" s="158">
        <v>2273</v>
      </c>
      <c r="I152" s="159">
        <f>IFERROR(H152/G152-1,"-")</f>
        <v>0.27840269966254216</v>
      </c>
      <c r="J152" s="159">
        <f t="shared" si="101"/>
        <v>3.5474053843152553E-2</v>
      </c>
      <c r="K152" s="158">
        <v>5384</v>
      </c>
      <c r="L152" s="158">
        <v>379</v>
      </c>
      <c r="M152" s="158">
        <v>2957</v>
      </c>
      <c r="N152" s="158">
        <v>4132</v>
      </c>
      <c r="O152" s="158">
        <v>4554</v>
      </c>
      <c r="P152" s="158">
        <v>3727</v>
      </c>
      <c r="Q152" s="159">
        <f>IFERROR(P152/O152-1,"-")</f>
        <v>-0.18159859464207295</v>
      </c>
      <c r="R152" s="159">
        <f t="shared" si="103"/>
        <v>1.3682587466500239E-2</v>
      </c>
      <c r="S152" s="158">
        <v>6332</v>
      </c>
      <c r="T152" s="158">
        <v>4125</v>
      </c>
      <c r="U152" s="158">
        <v>5449</v>
      </c>
      <c r="V152" s="158">
        <v>6332</v>
      </c>
      <c r="W152" s="158">
        <v>6000</v>
      </c>
      <c r="X152" s="159">
        <f>IFERROR(W152/V152-1,"-")</f>
        <v>-5.243209096651924E-2</v>
      </c>
      <c r="Y152" s="159">
        <f>W152/W$8</f>
        <v>1.78324640007133E-2</v>
      </c>
    </row>
    <row r="153" spans="1:25" s="56" customFormat="1" x14ac:dyDescent="0.25">
      <c r="B153" s="161" t="s">
        <v>109</v>
      </c>
      <c r="C153" s="162">
        <v>81</v>
      </c>
      <c r="D153" s="162">
        <v>13</v>
      </c>
      <c r="E153" s="162">
        <v>99</v>
      </c>
      <c r="F153" s="162">
        <v>96</v>
      </c>
      <c r="G153" s="162">
        <v>168</v>
      </c>
      <c r="H153" s="162">
        <v>171</v>
      </c>
      <c r="I153" s="163">
        <f t="shared" ref="I153:I160" si="104">IFERROR(H153/G153-1,"-")</f>
        <v>1.7857142857142794E-2</v>
      </c>
      <c r="J153" s="163">
        <f t="shared" si="101"/>
        <v>2.6687475614514239E-3</v>
      </c>
      <c r="K153" s="162">
        <v>2051</v>
      </c>
      <c r="L153" s="162">
        <v>12</v>
      </c>
      <c r="M153" s="162">
        <v>1257</v>
      </c>
      <c r="N153" s="162">
        <v>1653</v>
      </c>
      <c r="O153" s="162">
        <v>1869</v>
      </c>
      <c r="P153" s="162">
        <v>974</v>
      </c>
      <c r="Q153" s="163">
        <f t="shared" ref="Q153:Q160" si="105">IFERROR(P153/O153-1,"-")</f>
        <v>-0.47886570358480474</v>
      </c>
      <c r="R153" s="163">
        <f t="shared" si="103"/>
        <v>3.5757553507838025E-3</v>
      </c>
      <c r="S153" s="162">
        <v>2132</v>
      </c>
      <c r="T153" s="162">
        <v>1356</v>
      </c>
      <c r="U153" s="162">
        <v>1749</v>
      </c>
      <c r="V153" s="162">
        <v>2037</v>
      </c>
      <c r="W153" s="162">
        <v>1145</v>
      </c>
      <c r="X153" s="163">
        <f t="shared" ref="X153:X160" si="106">IFERROR(W153/V153-1,"-")</f>
        <v>-0.43789887088856161</v>
      </c>
      <c r="Y153" s="163">
        <f t="shared" ref="Y153:Y160" si="107">W153/W$8</f>
        <v>3.4030285468027877E-3</v>
      </c>
    </row>
    <row r="154" spans="1:25" s="56" customFormat="1" x14ac:dyDescent="0.25">
      <c r="B154" s="161" t="s">
        <v>112</v>
      </c>
      <c r="C154" s="162">
        <v>201</v>
      </c>
      <c r="D154" s="162">
        <v>46</v>
      </c>
      <c r="E154" s="162">
        <v>259</v>
      </c>
      <c r="F154" s="162">
        <v>339</v>
      </c>
      <c r="G154" s="162">
        <v>441</v>
      </c>
      <c r="H154" s="162">
        <v>462</v>
      </c>
      <c r="I154" s="163">
        <f t="shared" si="104"/>
        <v>4.7619047619047672E-2</v>
      </c>
      <c r="J154" s="163">
        <f t="shared" si="101"/>
        <v>7.2103004291845492E-3</v>
      </c>
      <c r="K154" s="162">
        <v>1426</v>
      </c>
      <c r="L154" s="162">
        <v>118</v>
      </c>
      <c r="M154" s="162">
        <v>593</v>
      </c>
      <c r="N154" s="162">
        <v>729</v>
      </c>
      <c r="O154" s="162">
        <v>713</v>
      </c>
      <c r="P154" s="162">
        <v>634</v>
      </c>
      <c r="Q154" s="163">
        <f t="shared" si="105"/>
        <v>-0.1107994389901823</v>
      </c>
      <c r="R154" s="163">
        <f t="shared" si="103"/>
        <v>2.3275450640625572E-3</v>
      </c>
      <c r="S154" s="162">
        <v>1627</v>
      </c>
      <c r="T154" s="162">
        <v>852</v>
      </c>
      <c r="U154" s="162">
        <v>1068</v>
      </c>
      <c r="V154" s="162">
        <v>1154</v>
      </c>
      <c r="W154" s="162">
        <v>1096</v>
      </c>
      <c r="X154" s="163">
        <f t="shared" si="106"/>
        <v>-5.0259965337954959E-2</v>
      </c>
      <c r="Y154" s="163">
        <f t="shared" si="107"/>
        <v>3.2573967574636292E-3</v>
      </c>
    </row>
    <row r="155" spans="1:25" x14ac:dyDescent="0.25">
      <c r="A155" s="56"/>
      <c r="B155" s="161" t="s">
        <v>115</v>
      </c>
      <c r="C155" s="162">
        <v>128</v>
      </c>
      <c r="D155" s="162">
        <v>62</v>
      </c>
      <c r="E155" s="162">
        <v>164</v>
      </c>
      <c r="F155" s="162">
        <v>226</v>
      </c>
      <c r="G155" s="162">
        <v>242</v>
      </c>
      <c r="H155" s="162">
        <v>391</v>
      </c>
      <c r="I155" s="163">
        <f t="shared" si="104"/>
        <v>0.61570247933884303</v>
      </c>
      <c r="J155" s="163">
        <f t="shared" si="101"/>
        <v>6.1022239563012096E-3</v>
      </c>
      <c r="K155" s="162">
        <v>611</v>
      </c>
      <c r="L155" s="162">
        <v>74</v>
      </c>
      <c r="M155" s="162">
        <v>244</v>
      </c>
      <c r="N155" s="162">
        <v>515</v>
      </c>
      <c r="O155" s="162">
        <v>572</v>
      </c>
      <c r="P155" s="162">
        <v>806</v>
      </c>
      <c r="Q155" s="163">
        <f t="shared" si="105"/>
        <v>0.40909090909090917</v>
      </c>
      <c r="R155" s="163">
        <f t="shared" si="103"/>
        <v>2.9589926208744813E-3</v>
      </c>
      <c r="S155" s="162">
        <v>739</v>
      </c>
      <c r="T155" s="162">
        <v>408</v>
      </c>
      <c r="U155" s="162">
        <v>741</v>
      </c>
      <c r="V155" s="162">
        <v>814</v>
      </c>
      <c r="W155" s="162">
        <v>1197</v>
      </c>
      <c r="X155" s="163">
        <f t="shared" si="106"/>
        <v>0.47051597051597049</v>
      </c>
      <c r="Y155" s="163">
        <f t="shared" si="107"/>
        <v>3.557576568142303E-3</v>
      </c>
    </row>
    <row r="156" spans="1:25" x14ac:dyDescent="0.25">
      <c r="A156" s="56"/>
      <c r="B156" s="161" t="s">
        <v>122</v>
      </c>
      <c r="C156" s="162">
        <v>82</v>
      </c>
      <c r="D156" s="162">
        <v>3</v>
      </c>
      <c r="E156" s="162">
        <v>69</v>
      </c>
      <c r="F156" s="162">
        <v>80</v>
      </c>
      <c r="G156" s="162">
        <v>113</v>
      </c>
      <c r="H156" s="162">
        <v>178</v>
      </c>
      <c r="I156" s="163">
        <f t="shared" si="104"/>
        <v>0.5752212389380531</v>
      </c>
      <c r="J156" s="163">
        <f t="shared" si="101"/>
        <v>2.7779945376511898E-3</v>
      </c>
      <c r="K156" s="162">
        <v>114</v>
      </c>
      <c r="L156" s="162">
        <v>9</v>
      </c>
      <c r="M156" s="162">
        <v>79</v>
      </c>
      <c r="N156" s="162">
        <v>94</v>
      </c>
      <c r="O156" s="162">
        <v>125</v>
      </c>
      <c r="P156" s="162">
        <v>134</v>
      </c>
      <c r="Q156" s="163">
        <f t="shared" si="105"/>
        <v>7.2000000000000064E-2</v>
      </c>
      <c r="R156" s="163">
        <f t="shared" si="103"/>
        <v>4.9194170123719664E-4</v>
      </c>
      <c r="S156" s="162">
        <v>196</v>
      </c>
      <c r="T156" s="162">
        <v>148</v>
      </c>
      <c r="U156" s="162">
        <v>174</v>
      </c>
      <c r="V156" s="162">
        <v>238</v>
      </c>
      <c r="W156" s="162">
        <v>312</v>
      </c>
      <c r="X156" s="163">
        <f t="shared" si="106"/>
        <v>0.31092436974789917</v>
      </c>
      <c r="Y156" s="163">
        <f t="shared" si="107"/>
        <v>9.2728812803709152E-4</v>
      </c>
    </row>
    <row r="157" spans="1:25" x14ac:dyDescent="0.25">
      <c r="A157" s="56"/>
      <c r="B157" s="161" t="s">
        <v>118</v>
      </c>
      <c r="C157" s="162">
        <v>54</v>
      </c>
      <c r="D157" s="162">
        <v>17</v>
      </c>
      <c r="E157" s="162">
        <v>50</v>
      </c>
      <c r="F157" s="162">
        <v>54</v>
      </c>
      <c r="G157" s="162">
        <v>93</v>
      </c>
      <c r="H157" s="162">
        <v>107</v>
      </c>
      <c r="I157" s="163">
        <f t="shared" si="104"/>
        <v>0.15053763440860224</v>
      </c>
      <c r="J157" s="163">
        <f t="shared" si="101"/>
        <v>1.6699180647678502E-3</v>
      </c>
      <c r="K157" s="162">
        <v>143</v>
      </c>
      <c r="L157" s="162">
        <v>9</v>
      </c>
      <c r="M157" s="162">
        <v>146</v>
      </c>
      <c r="N157" s="162">
        <v>216</v>
      </c>
      <c r="O157" s="162">
        <v>215</v>
      </c>
      <c r="P157" s="162">
        <v>239</v>
      </c>
      <c r="Q157" s="163">
        <f t="shared" si="105"/>
        <v>0.1116279069767443</v>
      </c>
      <c r="R157" s="163">
        <f t="shared" si="103"/>
        <v>8.7741840743052241E-4</v>
      </c>
      <c r="S157" s="162">
        <v>197</v>
      </c>
      <c r="T157" s="162">
        <v>196</v>
      </c>
      <c r="U157" s="162">
        <v>270</v>
      </c>
      <c r="V157" s="162">
        <v>308</v>
      </c>
      <c r="W157" s="162">
        <v>346</v>
      </c>
      <c r="X157" s="163">
        <f t="shared" si="106"/>
        <v>0.12337662337662336</v>
      </c>
      <c r="Y157" s="163">
        <f t="shared" si="107"/>
        <v>1.0283387573744669E-3</v>
      </c>
    </row>
    <row r="158" spans="1:25" x14ac:dyDescent="0.25">
      <c r="A158" s="56"/>
      <c r="B158" s="161" t="s">
        <v>127</v>
      </c>
      <c r="C158" s="162">
        <v>20</v>
      </c>
      <c r="D158" s="162">
        <v>4</v>
      </c>
      <c r="E158" s="162">
        <v>31</v>
      </c>
      <c r="F158" s="162">
        <v>15</v>
      </c>
      <c r="G158" s="162">
        <v>16</v>
      </c>
      <c r="H158" s="162">
        <v>14</v>
      </c>
      <c r="I158" s="163">
        <f t="shared" si="104"/>
        <v>-0.125</v>
      </c>
      <c r="J158" s="163">
        <f t="shared" si="101"/>
        <v>2.1849395239953179E-4</v>
      </c>
      <c r="K158" s="162">
        <v>96</v>
      </c>
      <c r="L158" s="162">
        <v>2</v>
      </c>
      <c r="M158" s="162">
        <v>65</v>
      </c>
      <c r="N158" s="162">
        <v>38</v>
      </c>
      <c r="O158" s="162">
        <v>109</v>
      </c>
      <c r="P158" s="162">
        <v>43</v>
      </c>
      <c r="Q158" s="163">
        <f t="shared" si="105"/>
        <v>-0.60550458715596323</v>
      </c>
      <c r="R158" s="163">
        <f t="shared" si="103"/>
        <v>1.5786188920298102E-4</v>
      </c>
      <c r="S158" s="162">
        <v>116</v>
      </c>
      <c r="T158" s="162">
        <v>96</v>
      </c>
      <c r="U158" s="162">
        <v>53</v>
      </c>
      <c r="V158" s="162">
        <v>125</v>
      </c>
      <c r="W158" s="162">
        <v>57</v>
      </c>
      <c r="X158" s="163">
        <f t="shared" si="106"/>
        <v>-0.54400000000000004</v>
      </c>
      <c r="Y158" s="163">
        <f t="shared" si="107"/>
        <v>1.6940840800677633E-4</v>
      </c>
    </row>
    <row r="159" spans="1:25" x14ac:dyDescent="0.25">
      <c r="A159" s="56"/>
      <c r="B159" s="161" t="s">
        <v>130</v>
      </c>
      <c r="C159" s="162">
        <v>29</v>
      </c>
      <c r="D159" s="162">
        <v>5</v>
      </c>
      <c r="E159" s="162">
        <v>10</v>
      </c>
      <c r="F159" s="162">
        <v>12</v>
      </c>
      <c r="G159" s="162">
        <v>16</v>
      </c>
      <c r="H159" s="162">
        <v>19</v>
      </c>
      <c r="I159" s="163">
        <f t="shared" si="104"/>
        <v>0.1875</v>
      </c>
      <c r="J159" s="163">
        <f t="shared" si="101"/>
        <v>2.96527506827936E-4</v>
      </c>
      <c r="K159" s="162">
        <v>114</v>
      </c>
      <c r="L159" s="162">
        <v>5</v>
      </c>
      <c r="M159" s="162">
        <v>114</v>
      </c>
      <c r="N159" s="162">
        <v>198</v>
      </c>
      <c r="O159" s="162">
        <v>105</v>
      </c>
      <c r="P159" s="162">
        <v>58</v>
      </c>
      <c r="Q159" s="163">
        <f t="shared" si="105"/>
        <v>-0.44761904761904758</v>
      </c>
      <c r="R159" s="163">
        <f t="shared" si="103"/>
        <v>2.1292999008774185E-4</v>
      </c>
      <c r="S159" s="162">
        <v>143</v>
      </c>
      <c r="T159" s="162">
        <v>124</v>
      </c>
      <c r="U159" s="162">
        <v>210</v>
      </c>
      <c r="V159" s="162">
        <v>121</v>
      </c>
      <c r="W159" s="162">
        <v>77</v>
      </c>
      <c r="X159" s="163">
        <f t="shared" si="106"/>
        <v>-0.36363636363636365</v>
      </c>
      <c r="Y159" s="163">
        <f t="shared" si="107"/>
        <v>2.2884995467582067E-4</v>
      </c>
    </row>
    <row r="160" spans="1:25" x14ac:dyDescent="0.25">
      <c r="A160" s="56"/>
      <c r="B160" s="166" t="s">
        <v>144</v>
      </c>
      <c r="C160" s="167">
        <f t="shared" ref="C160:H160" si="108">C152-SUM(C153:C159)</f>
        <v>353</v>
      </c>
      <c r="D160" s="167">
        <f t="shared" si="108"/>
        <v>95</v>
      </c>
      <c r="E160" s="167">
        <f t="shared" si="108"/>
        <v>486</v>
      </c>
      <c r="F160" s="167">
        <f t="shared" si="108"/>
        <v>495</v>
      </c>
      <c r="G160" s="167">
        <f t="shared" si="108"/>
        <v>689</v>
      </c>
      <c r="H160" s="167">
        <f t="shared" si="108"/>
        <v>931</v>
      </c>
      <c r="I160" s="168">
        <f t="shared" si="104"/>
        <v>0.35123367198838906</v>
      </c>
      <c r="J160" s="168">
        <f t="shared" si="101"/>
        <v>1.4529847834568864E-2</v>
      </c>
      <c r="K160" s="167">
        <f t="shared" ref="K160:P160" si="109">K152-SUM(K153:K159)</f>
        <v>829</v>
      </c>
      <c r="L160" s="167">
        <f t="shared" si="109"/>
        <v>150</v>
      </c>
      <c r="M160" s="167">
        <f t="shared" si="109"/>
        <v>459</v>
      </c>
      <c r="N160" s="167">
        <f t="shared" si="109"/>
        <v>689</v>
      </c>
      <c r="O160" s="167">
        <f t="shared" si="109"/>
        <v>846</v>
      </c>
      <c r="P160" s="167">
        <f t="shared" si="109"/>
        <v>839</v>
      </c>
      <c r="Q160" s="168">
        <f t="shared" si="105"/>
        <v>-8.2742316784869541E-3</v>
      </c>
      <c r="R160" s="168">
        <f t="shared" si="103"/>
        <v>3.0801424428209554E-3</v>
      </c>
      <c r="S160" s="167">
        <f>S152-SUM(S153:S159)</f>
        <v>1182</v>
      </c>
      <c r="T160" s="167">
        <f>T152-SUM(T153:T159)</f>
        <v>945</v>
      </c>
      <c r="U160" s="167">
        <f>U152-SUM(U153:U159)</f>
        <v>1184</v>
      </c>
      <c r="V160" s="167">
        <f>V152-SUM(V153:V159)</f>
        <v>1535</v>
      </c>
      <c r="W160" s="167">
        <f>W152-SUM(W153:W159)</f>
        <v>1770</v>
      </c>
      <c r="X160" s="168">
        <f t="shared" si="106"/>
        <v>0.15309446254071668</v>
      </c>
      <c r="Y160" s="168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</row>
    <row r="163" spans="1:25" x14ac:dyDescent="0.25">
      <c r="B163" s="105" t="s">
        <v>54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8D5BB-BBFC-46C7-85BB-508B9E4F6A7E}">
  <sheetPr>
    <tabColor theme="7" tint="0.79998168889431442"/>
    <pageSetUpPr fitToPage="1"/>
  </sheetPr>
  <dimension ref="A1:Z164"/>
  <sheetViews>
    <sheetView showGridLines="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79"/>
      <c r="C6" s="297" t="s">
        <v>61</v>
      </c>
      <c r="D6" s="298"/>
      <c r="E6" s="298"/>
      <c r="F6" s="298"/>
      <c r="G6" s="298"/>
      <c r="H6" s="298"/>
      <c r="I6" s="298"/>
      <c r="J6" s="298"/>
      <c r="K6" s="297" t="s">
        <v>60</v>
      </c>
      <c r="L6" s="298"/>
      <c r="M6" s="298"/>
      <c r="N6" s="298"/>
      <c r="O6" s="298"/>
      <c r="P6" s="298"/>
      <c r="Q6" s="298"/>
      <c r="R6" s="298"/>
      <c r="S6" s="297" t="s">
        <v>136</v>
      </c>
      <c r="T6" s="298"/>
      <c r="U6" s="298"/>
      <c r="V6" s="298"/>
      <c r="W6" s="298"/>
      <c r="X6" s="298"/>
      <c r="Y6" s="298"/>
      <c r="Z6" s="298"/>
    </row>
    <row r="7" spans="1:26" s="144" customFormat="1" ht="72" customHeight="1" x14ac:dyDescent="0.25">
      <c r="B7" s="145"/>
      <c r="C7" s="180">
        <f>D7-1</f>
        <v>2020</v>
      </c>
      <c r="D7" s="180">
        <f>E7-1</f>
        <v>2021</v>
      </c>
      <c r="E7" s="180">
        <f>F7-1</f>
        <v>2022</v>
      </c>
      <c r="F7" s="180">
        <f>G7-1</f>
        <v>2023</v>
      </c>
      <c r="G7" s="180">
        <v>2024</v>
      </c>
      <c r="H7" s="171" t="str">
        <f>CONCATENATE("var. ",RIGHT(G7,2),"/",RIGHT(F7,2))</f>
        <v>var. 24/23</v>
      </c>
      <c r="I7" s="171" t="str">
        <f>CONCATENATE("var. ",RIGHT(G7,2),"/",RIGHT(C7,2))</f>
        <v>var. 24/20</v>
      </c>
      <c r="J7" s="171" t="str">
        <f>CONCATENATE("Cuota s/ total lugares de residencia ",RIGHT(G7,4))</f>
        <v>Cuota s/ total lugares de residencia 2024</v>
      </c>
      <c r="K7" s="180">
        <f>L7-1</f>
        <v>2020</v>
      </c>
      <c r="L7" s="180">
        <f>M7-1</f>
        <v>2021</v>
      </c>
      <c r="M7" s="180">
        <f>N7-1</f>
        <v>2022</v>
      </c>
      <c r="N7" s="180">
        <f>O7-1</f>
        <v>2023</v>
      </c>
      <c r="O7" s="180">
        <v>2024</v>
      </c>
      <c r="P7" s="171" t="str">
        <f>CONCATENATE("var. ",RIGHT(O7,2),"/",RIGHT(N7,2))</f>
        <v>var. 24/23</v>
      </c>
      <c r="Q7" s="171" t="str">
        <f>CONCATENATE("var. ",RIGHT(O7,2),"/",RIGHT(K7,2))</f>
        <v>var. 24/20</v>
      </c>
      <c r="R7" s="171" t="str">
        <f>CONCATENATE("Cuota s/ total lugares de residencia ",RIGHT(O7,4))</f>
        <v>Cuota s/ total lugares de residencia 2024</v>
      </c>
      <c r="S7" s="180">
        <f>T7-1</f>
        <v>2020</v>
      </c>
      <c r="T7" s="180">
        <f>U7-1</f>
        <v>2021</v>
      </c>
      <c r="U7" s="180">
        <f>V7-1</f>
        <v>2022</v>
      </c>
      <c r="V7" s="180">
        <f>W7-1</f>
        <v>2023</v>
      </c>
      <c r="W7" s="180">
        <v>2024</v>
      </c>
      <c r="X7" s="171" t="str">
        <f>CONCATENATE("var. ",RIGHT(W7,2),"/",RIGHT(V7,2))</f>
        <v>var. 24/23</v>
      </c>
      <c r="Y7" s="171" t="str">
        <f>CONCATENATE("var. ",RIGHT(W7,2),"/",RIGHT(S7,2))</f>
        <v>var. 24/20</v>
      </c>
      <c r="Z7" s="171" t="str">
        <f>CONCATENATE("Cuota s/ total lugares de residencia ",RIGHT(U7,4))</f>
        <v>Cuota s/ total lugares de residencia 2022</v>
      </c>
    </row>
    <row r="8" spans="1:26" x14ac:dyDescent="0.25">
      <c r="A8" s="1"/>
      <c r="B8" s="150" t="s">
        <v>42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67</v>
      </c>
      <c r="C9" s="174">
        <f>C10+C13</f>
        <v>244233</v>
      </c>
      <c r="D9" s="174">
        <f>D10+D13</f>
        <v>332855</v>
      </c>
      <c r="E9" s="174">
        <f>E10+E13</f>
        <v>672483</v>
      </c>
      <c r="F9" s="174">
        <f>F10+F13</f>
        <v>738404</v>
      </c>
      <c r="G9" s="174">
        <f>G10+G13</f>
        <v>758810</v>
      </c>
      <c r="H9" s="175">
        <f>IFERROR(G9/F9-1,"-")</f>
        <v>2.763527824876344E-2</v>
      </c>
      <c r="I9" s="175">
        <f>IFERROR(G9/C9-1,"-")</f>
        <v>2.1069102045997061</v>
      </c>
      <c r="J9" s="175">
        <f>G9/G$9</f>
        <v>1</v>
      </c>
      <c r="K9" s="174">
        <f>K10+K13</f>
        <v>956053</v>
      </c>
      <c r="L9" s="174">
        <f>L10+L13</f>
        <v>1525176</v>
      </c>
      <c r="M9" s="174">
        <f>M10+M13</f>
        <v>3104390</v>
      </c>
      <c r="N9" s="174">
        <f>N10+N13</f>
        <v>3350154</v>
      </c>
      <c r="O9" s="174">
        <f>O10+O13</f>
        <v>3520830</v>
      </c>
      <c r="P9" s="175">
        <f>IFERROR(O9/N9-1,"-")</f>
        <v>5.0945717719245165E-2</v>
      </c>
      <c r="Q9" s="175">
        <f>IFERROR(O9/K9-1,"-")</f>
        <v>2.6826724041449586</v>
      </c>
      <c r="R9" s="175">
        <f>O9/O$9</f>
        <v>1</v>
      </c>
      <c r="S9" s="174">
        <f>S10+S13</f>
        <v>1200286</v>
      </c>
      <c r="T9" s="174">
        <f>T10+T13</f>
        <v>1858031</v>
      </c>
      <c r="U9" s="174">
        <f>U10+U13</f>
        <v>3776873</v>
      </c>
      <c r="V9" s="174">
        <f>V10+V13</f>
        <v>4088558</v>
      </c>
      <c r="W9" s="174">
        <f>W10+W13</f>
        <v>4279640</v>
      </c>
      <c r="X9" s="175">
        <f>IFERROR(W9/V9-1,"-")</f>
        <v>4.6735792912806939E-2</v>
      </c>
      <c r="Y9" s="175">
        <f>IFERROR(W9/S9-1,"-")</f>
        <v>2.5655168851423742</v>
      </c>
      <c r="Z9" s="175">
        <f t="shared" ref="Z9:Z21" si="0">U9/U$9</f>
        <v>1</v>
      </c>
    </row>
    <row r="10" spans="1:26" x14ac:dyDescent="0.25">
      <c r="A10" s="1" t="s">
        <v>95</v>
      </c>
      <c r="B10" s="157" t="s">
        <v>96</v>
      </c>
      <c r="C10" s="158">
        <v>79595</v>
      </c>
      <c r="D10" s="158">
        <v>119848</v>
      </c>
      <c r="E10" s="158">
        <v>173672</v>
      </c>
      <c r="F10" s="158">
        <v>206738</v>
      </c>
      <c r="G10" s="158">
        <v>212287</v>
      </c>
      <c r="H10" s="159">
        <f>IFERROR(G10/F10-1,"-")</f>
        <v>2.684073561706124E-2</v>
      </c>
      <c r="I10" s="176">
        <f t="shared" ref="I10:I73" si="1">IFERROR(G10/C10-1,"-")</f>
        <v>1.6670896413091274</v>
      </c>
      <c r="J10" s="159">
        <f>G10/G$9</f>
        <v>0.27976305003887664</v>
      </c>
      <c r="K10" s="158">
        <v>297299</v>
      </c>
      <c r="L10" s="158">
        <v>549418</v>
      </c>
      <c r="M10" s="158">
        <v>688398</v>
      </c>
      <c r="N10" s="158">
        <v>674557</v>
      </c>
      <c r="O10" s="158">
        <v>676316</v>
      </c>
      <c r="P10" s="159">
        <f>IFERROR(O10/N10-1,"-")</f>
        <v>2.6076373086336702E-3</v>
      </c>
      <c r="Q10" s="176">
        <f t="shared" ref="Q10:Q21" si="2">IFERROR(O10/K10-1,"-")</f>
        <v>1.2748680621192805</v>
      </c>
      <c r="R10" s="159">
        <f>O10/O$9</f>
        <v>0.19208993333958185</v>
      </c>
      <c r="S10" s="158">
        <v>376894</v>
      </c>
      <c r="T10" s="158">
        <v>669266</v>
      </c>
      <c r="U10" s="158">
        <v>862070</v>
      </c>
      <c r="V10" s="158">
        <v>881295</v>
      </c>
      <c r="W10" s="158">
        <v>888603</v>
      </c>
      <c r="X10" s="159">
        <f>IFERROR(W10/V10-1,"-")</f>
        <v>8.2923425186798294E-3</v>
      </c>
      <c r="Y10" s="176">
        <f t="shared" ref="Y10:Y21" si="3">IFERROR(W10/S10-1,"-")</f>
        <v>1.3577000429829078</v>
      </c>
      <c r="Z10" s="159">
        <f t="shared" si="0"/>
        <v>0.2282496657949579</v>
      </c>
    </row>
    <row r="11" spans="1:26" x14ac:dyDescent="0.25">
      <c r="A11" s="160" t="s">
        <v>102</v>
      </c>
      <c r="B11" s="161" t="s">
        <v>102</v>
      </c>
      <c r="C11" s="162">
        <v>38726</v>
      </c>
      <c r="D11" s="162">
        <v>76913</v>
      </c>
      <c r="E11" s="162">
        <v>97401</v>
      </c>
      <c r="F11" s="162">
        <v>116854</v>
      </c>
      <c r="G11" s="162">
        <v>118239</v>
      </c>
      <c r="H11" s="163">
        <f>IFERROR(G11/F11-1,"-")</f>
        <v>1.1852397008232485E-2</v>
      </c>
      <c r="I11" s="177">
        <f t="shared" si="1"/>
        <v>2.0532200588751741</v>
      </c>
      <c r="J11" s="163">
        <f>G11/G$9</f>
        <v>0.15582161542415096</v>
      </c>
      <c r="K11" s="162">
        <v>112436</v>
      </c>
      <c r="L11" s="162">
        <v>248239</v>
      </c>
      <c r="M11" s="162">
        <v>235468</v>
      </c>
      <c r="N11" s="162">
        <v>223216</v>
      </c>
      <c r="O11" s="162">
        <v>221092</v>
      </c>
      <c r="P11" s="163">
        <f>IFERROR(O11/N11-1,"-")</f>
        <v>-9.5154469213676318E-3</v>
      </c>
      <c r="Q11" s="177">
        <f t="shared" si="2"/>
        <v>0.96638087445302223</v>
      </c>
      <c r="R11" s="163">
        <f>O11/O$9</f>
        <v>6.279542039803114E-2</v>
      </c>
      <c r="S11" s="162">
        <v>151162</v>
      </c>
      <c r="T11" s="162">
        <v>325152</v>
      </c>
      <c r="U11" s="162">
        <v>332869</v>
      </c>
      <c r="V11" s="162">
        <v>340070</v>
      </c>
      <c r="W11" s="162">
        <v>339331</v>
      </c>
      <c r="X11" s="163">
        <f>IFERROR(W11/V11-1,"-")</f>
        <v>-2.1730820125268613E-3</v>
      </c>
      <c r="Y11" s="177">
        <f t="shared" si="3"/>
        <v>1.2448168190418225</v>
      </c>
      <c r="Z11" s="163">
        <f t="shared" si="0"/>
        <v>8.8133490323873742E-2</v>
      </c>
    </row>
    <row r="12" spans="1:26" x14ac:dyDescent="0.25">
      <c r="A12" s="160" t="s">
        <v>99</v>
      </c>
      <c r="B12" s="161" t="s">
        <v>99</v>
      </c>
      <c r="C12" s="162">
        <v>40869</v>
      </c>
      <c r="D12" s="162">
        <v>42935</v>
      </c>
      <c r="E12" s="162">
        <v>76271</v>
      </c>
      <c r="F12" s="162">
        <v>89884</v>
      </c>
      <c r="G12" s="162">
        <v>94048</v>
      </c>
      <c r="H12" s="163">
        <f>IFERROR(G12/F12-1,"-")</f>
        <v>4.6326376218236875E-2</v>
      </c>
      <c r="I12" s="177">
        <f t="shared" si="1"/>
        <v>1.3012062932785242</v>
      </c>
      <c r="J12" s="163">
        <f>G12/G$9</f>
        <v>0.12394143461472569</v>
      </c>
      <c r="K12" s="162">
        <v>184863</v>
      </c>
      <c r="L12" s="162">
        <v>301179</v>
      </c>
      <c r="M12" s="162">
        <v>452930</v>
      </c>
      <c r="N12" s="162">
        <v>451341</v>
      </c>
      <c r="O12" s="162">
        <v>455224</v>
      </c>
      <c r="P12" s="163">
        <f>IFERROR(O12/N12-1,"-")</f>
        <v>8.6032512003120232E-3</v>
      </c>
      <c r="Q12" s="177">
        <f t="shared" si="2"/>
        <v>1.4624938467946533</v>
      </c>
      <c r="R12" s="163">
        <f>O12/O$9</f>
        <v>0.12929451294155073</v>
      </c>
      <c r="S12" s="162">
        <v>225732</v>
      </c>
      <c r="T12" s="162">
        <v>344114</v>
      </c>
      <c r="U12" s="162">
        <v>529201</v>
      </c>
      <c r="V12" s="162">
        <v>541225</v>
      </c>
      <c r="W12" s="162">
        <v>549272</v>
      </c>
      <c r="X12" s="163">
        <f>IFERROR(W12/V12-1,"-")</f>
        <v>1.4868123238948705E-2</v>
      </c>
      <c r="Y12" s="177">
        <f t="shared" si="3"/>
        <v>1.4332925770382579</v>
      </c>
      <c r="Z12" s="163">
        <f t="shared" si="0"/>
        <v>0.14011617547108415</v>
      </c>
    </row>
    <row r="13" spans="1:26" x14ac:dyDescent="0.25">
      <c r="A13" s="1" t="s">
        <v>145</v>
      </c>
      <c r="B13" s="157" t="s">
        <v>106</v>
      </c>
      <c r="C13" s="158">
        <v>164638</v>
      </c>
      <c r="D13" s="158">
        <v>213007</v>
      </c>
      <c r="E13" s="158">
        <v>498811</v>
      </c>
      <c r="F13" s="158">
        <v>531666</v>
      </c>
      <c r="G13" s="158">
        <v>546523</v>
      </c>
      <c r="H13" s="159">
        <f>IFERROR(G13/F13-1,"-")</f>
        <v>2.7944235666753192E-2</v>
      </c>
      <c r="I13" s="176">
        <f t="shared" si="1"/>
        <v>2.3195434832784656</v>
      </c>
      <c r="J13" s="159">
        <f>G13/G$9</f>
        <v>0.72023694996112331</v>
      </c>
      <c r="K13" s="158">
        <v>658754</v>
      </c>
      <c r="L13" s="158">
        <v>975758</v>
      </c>
      <c r="M13" s="158">
        <v>2415992</v>
      </c>
      <c r="N13" s="158">
        <v>2675597</v>
      </c>
      <c r="O13" s="158">
        <v>2844514</v>
      </c>
      <c r="P13" s="159">
        <f>IFERROR(O13/N13-1,"-")</f>
        <v>6.3132452308774401E-2</v>
      </c>
      <c r="Q13" s="176">
        <f t="shared" si="2"/>
        <v>3.3180215983508257</v>
      </c>
      <c r="R13" s="159">
        <f>O13/O$9</f>
        <v>0.80791006666041809</v>
      </c>
      <c r="S13" s="158">
        <v>823392</v>
      </c>
      <c r="T13" s="158">
        <v>1188765</v>
      </c>
      <c r="U13" s="158">
        <v>2914803</v>
      </c>
      <c r="V13" s="158">
        <v>3207263</v>
      </c>
      <c r="W13" s="158">
        <v>3391037</v>
      </c>
      <c r="X13" s="159">
        <f>IFERROR(W13/V13-1,"-")</f>
        <v>5.7299323441825534E-2</v>
      </c>
      <c r="Y13" s="176">
        <f t="shared" si="3"/>
        <v>3.1183749659943256</v>
      </c>
      <c r="Z13" s="159">
        <f t="shared" si="0"/>
        <v>0.77175033420504213</v>
      </c>
    </row>
    <row r="14" spans="1:26" x14ac:dyDescent="0.25">
      <c r="A14" s="160" t="s">
        <v>109</v>
      </c>
      <c r="B14" s="161" t="s">
        <v>109</v>
      </c>
      <c r="C14" s="162">
        <v>55984</v>
      </c>
      <c r="D14" s="162">
        <v>51463</v>
      </c>
      <c r="E14" s="162">
        <v>185404</v>
      </c>
      <c r="F14" s="162">
        <v>205688</v>
      </c>
      <c r="G14" s="162">
        <v>204540</v>
      </c>
      <c r="H14" s="163">
        <f t="shared" ref="H14:H21" si="4">IFERROR(G14/F14-1,"-")</f>
        <v>-5.5812687176695075E-3</v>
      </c>
      <c r="I14" s="177">
        <f t="shared" si="1"/>
        <v>2.6535438696770508</v>
      </c>
      <c r="J14" s="163">
        <f t="shared" ref="J14:J21" si="5">G14/G$9</f>
        <v>0.26955364320449127</v>
      </c>
      <c r="K14" s="162">
        <v>260474</v>
      </c>
      <c r="L14" s="162">
        <v>284717</v>
      </c>
      <c r="M14" s="162">
        <v>1132692</v>
      </c>
      <c r="N14" s="162">
        <v>1254072</v>
      </c>
      <c r="O14" s="162">
        <v>1327265</v>
      </c>
      <c r="P14" s="163">
        <f t="shared" ref="P14:P21" si="6">IFERROR(O14/N14-1,"-")</f>
        <v>5.8364272545754936E-2</v>
      </c>
      <c r="Q14" s="177">
        <f t="shared" si="2"/>
        <v>4.0955757580411101</v>
      </c>
      <c r="R14" s="163">
        <f t="shared" ref="R14:R21" si="7">O14/O$9</f>
        <v>0.37697503145565109</v>
      </c>
      <c r="S14" s="162">
        <v>316458</v>
      </c>
      <c r="T14" s="162">
        <v>336180</v>
      </c>
      <c r="U14" s="162">
        <v>1318096</v>
      </c>
      <c r="V14" s="162">
        <v>1459760</v>
      </c>
      <c r="W14" s="162">
        <v>1531805</v>
      </c>
      <c r="X14" s="163">
        <f t="shared" ref="X14:X21" si="8">IFERROR(W14/V14-1,"-")</f>
        <v>4.9354003397818813E-2</v>
      </c>
      <c r="Y14" s="177">
        <f t="shared" si="3"/>
        <v>3.8404685613888727</v>
      </c>
      <c r="Z14" s="163">
        <f t="shared" si="0"/>
        <v>0.34899134813376037</v>
      </c>
    </row>
    <row r="15" spans="1:26" x14ac:dyDescent="0.25">
      <c r="A15" s="160" t="s">
        <v>112</v>
      </c>
      <c r="B15" s="161" t="s">
        <v>112</v>
      </c>
      <c r="C15" s="162">
        <v>24167</v>
      </c>
      <c r="D15" s="162">
        <v>38221</v>
      </c>
      <c r="E15" s="162">
        <v>64721</v>
      </c>
      <c r="F15" s="162">
        <v>72627</v>
      </c>
      <c r="G15" s="162">
        <v>73563</v>
      </c>
      <c r="H15" s="163">
        <f t="shared" si="4"/>
        <v>1.2887769011524552E-2</v>
      </c>
      <c r="I15" s="177">
        <f t="shared" si="1"/>
        <v>2.0439442214590144</v>
      </c>
      <c r="J15" s="163">
        <f t="shared" si="5"/>
        <v>9.6945216852703575E-2</v>
      </c>
      <c r="K15" s="162">
        <v>92917</v>
      </c>
      <c r="L15" s="162">
        <v>156330</v>
      </c>
      <c r="M15" s="162">
        <v>274306</v>
      </c>
      <c r="N15" s="162">
        <v>309168</v>
      </c>
      <c r="O15" s="162">
        <v>317350</v>
      </c>
      <c r="P15" s="163">
        <f t="shared" si="6"/>
        <v>2.6464575894012299E-2</v>
      </c>
      <c r="Q15" s="177">
        <f t="shared" si="2"/>
        <v>2.4154137563632059</v>
      </c>
      <c r="R15" s="163">
        <f t="shared" si="7"/>
        <v>9.0134996577511547E-2</v>
      </c>
      <c r="S15" s="162">
        <v>117084</v>
      </c>
      <c r="T15" s="162">
        <v>194551</v>
      </c>
      <c r="U15" s="162">
        <v>339027</v>
      </c>
      <c r="V15" s="162">
        <v>381795</v>
      </c>
      <c r="W15" s="162">
        <v>390913</v>
      </c>
      <c r="X15" s="163">
        <f t="shared" si="8"/>
        <v>2.388192616456486E-2</v>
      </c>
      <c r="Y15" s="177">
        <f t="shared" si="3"/>
        <v>2.3387397082436543</v>
      </c>
      <c r="Z15" s="163">
        <f t="shared" si="0"/>
        <v>8.9763939640014376E-2</v>
      </c>
    </row>
    <row r="16" spans="1:26" x14ac:dyDescent="0.25">
      <c r="A16" s="160" t="s">
        <v>115</v>
      </c>
      <c r="B16" s="161" t="s">
        <v>115</v>
      </c>
      <c r="C16" s="162">
        <v>11046</v>
      </c>
      <c r="D16" s="162">
        <v>21498</v>
      </c>
      <c r="E16" s="162">
        <v>31998</v>
      </c>
      <c r="F16" s="162">
        <v>34482</v>
      </c>
      <c r="G16" s="162">
        <v>33626</v>
      </c>
      <c r="H16" s="163">
        <f t="shared" si="4"/>
        <v>-2.4824546140015058E-2</v>
      </c>
      <c r="I16" s="177">
        <f t="shared" si="1"/>
        <v>2.044178888285352</v>
      </c>
      <c r="J16" s="163">
        <f t="shared" si="5"/>
        <v>4.4314123430107669E-2</v>
      </c>
      <c r="K16" s="162">
        <v>37740</v>
      </c>
      <c r="L16" s="162">
        <v>83736</v>
      </c>
      <c r="M16" s="162">
        <v>134432</v>
      </c>
      <c r="N16" s="162">
        <v>142823</v>
      </c>
      <c r="O16" s="162">
        <v>158899</v>
      </c>
      <c r="P16" s="163">
        <f t="shared" si="6"/>
        <v>0.11255890157747706</v>
      </c>
      <c r="Q16" s="177">
        <f t="shared" si="2"/>
        <v>3.2103603603603608</v>
      </c>
      <c r="R16" s="163">
        <f t="shared" si="7"/>
        <v>4.5131119650764169E-2</v>
      </c>
      <c r="S16" s="162">
        <v>48786</v>
      </c>
      <c r="T16" s="162">
        <v>105234</v>
      </c>
      <c r="U16" s="162">
        <v>166430</v>
      </c>
      <c r="V16" s="162">
        <v>177305</v>
      </c>
      <c r="W16" s="162">
        <v>192525</v>
      </c>
      <c r="X16" s="163">
        <f t="shared" si="8"/>
        <v>8.5840782831843487E-2</v>
      </c>
      <c r="Y16" s="177">
        <f t="shared" si="3"/>
        <v>2.9463165662280164</v>
      </c>
      <c r="Z16" s="163">
        <f t="shared" si="0"/>
        <v>4.4065553700111178E-2</v>
      </c>
    </row>
    <row r="17" spans="1:26" x14ac:dyDescent="0.25">
      <c r="A17" s="160" t="s">
        <v>122</v>
      </c>
      <c r="B17" s="161" t="s">
        <v>122</v>
      </c>
      <c r="C17" s="162">
        <v>4317</v>
      </c>
      <c r="D17" s="162">
        <v>10076</v>
      </c>
      <c r="E17" s="162">
        <v>19335</v>
      </c>
      <c r="F17" s="162">
        <v>14809</v>
      </c>
      <c r="G17" s="162">
        <v>14135</v>
      </c>
      <c r="H17" s="163">
        <f t="shared" si="4"/>
        <v>-4.551286379904107E-2</v>
      </c>
      <c r="I17" s="177">
        <f t="shared" si="1"/>
        <v>2.2742645355570996</v>
      </c>
      <c r="J17" s="163">
        <f t="shared" si="5"/>
        <v>1.8627851504329145E-2</v>
      </c>
      <c r="K17" s="162">
        <v>23237</v>
      </c>
      <c r="L17" s="162">
        <v>56946</v>
      </c>
      <c r="M17" s="162">
        <v>104116</v>
      </c>
      <c r="N17" s="162">
        <v>102844</v>
      </c>
      <c r="O17" s="162">
        <v>113442</v>
      </c>
      <c r="P17" s="163">
        <f t="shared" si="6"/>
        <v>0.10304927851892187</v>
      </c>
      <c r="Q17" s="177">
        <f t="shared" si="2"/>
        <v>3.8819555020011185</v>
      </c>
      <c r="R17" s="163">
        <f t="shared" si="7"/>
        <v>3.2220243522124048E-2</v>
      </c>
      <c r="S17" s="162">
        <v>27554</v>
      </c>
      <c r="T17" s="162">
        <v>67022</v>
      </c>
      <c r="U17" s="162">
        <v>123451</v>
      </c>
      <c r="V17" s="162">
        <v>117653</v>
      </c>
      <c r="W17" s="162">
        <v>127577</v>
      </c>
      <c r="X17" s="163">
        <f t="shared" si="8"/>
        <v>8.4349740338112822E-2</v>
      </c>
      <c r="Y17" s="177">
        <f t="shared" si="3"/>
        <v>3.6300718588952599</v>
      </c>
      <c r="Z17" s="163">
        <f t="shared" si="0"/>
        <v>3.2686034187540861E-2</v>
      </c>
    </row>
    <row r="18" spans="1:26" x14ac:dyDescent="0.25">
      <c r="A18" s="160" t="s">
        <v>118</v>
      </c>
      <c r="B18" s="161" t="s">
        <v>118</v>
      </c>
      <c r="C18" s="162">
        <v>5016</v>
      </c>
      <c r="D18" s="162">
        <v>6294</v>
      </c>
      <c r="E18" s="162">
        <v>10411</v>
      </c>
      <c r="F18" s="162">
        <v>10569</v>
      </c>
      <c r="G18" s="162">
        <v>9946</v>
      </c>
      <c r="H18" s="163">
        <f t="shared" si="4"/>
        <v>-5.8945974075125362E-2</v>
      </c>
      <c r="I18" s="177">
        <f t="shared" si="1"/>
        <v>0.98285486443381176</v>
      </c>
      <c r="J18" s="163">
        <f t="shared" si="5"/>
        <v>1.3107365480159724E-2</v>
      </c>
      <c r="K18" s="162">
        <v>43640</v>
      </c>
      <c r="L18" s="162">
        <v>77431</v>
      </c>
      <c r="M18" s="162">
        <v>120097</v>
      </c>
      <c r="N18" s="162">
        <v>123841</v>
      </c>
      <c r="O18" s="162">
        <v>130344</v>
      </c>
      <c r="P18" s="163">
        <f t="shared" si="6"/>
        <v>5.2510880887589817E-2</v>
      </c>
      <c r="Q18" s="177">
        <f t="shared" si="2"/>
        <v>1.986801099908341</v>
      </c>
      <c r="R18" s="163">
        <f t="shared" si="7"/>
        <v>3.702081611438212E-2</v>
      </c>
      <c r="S18" s="162">
        <v>48656</v>
      </c>
      <c r="T18" s="162">
        <v>83725</v>
      </c>
      <c r="U18" s="162">
        <v>130508</v>
      </c>
      <c r="V18" s="162">
        <v>134410</v>
      </c>
      <c r="W18" s="162">
        <v>140290</v>
      </c>
      <c r="X18" s="163">
        <f t="shared" si="8"/>
        <v>4.3746745033851564E-2</v>
      </c>
      <c r="Y18" s="177">
        <f t="shared" si="3"/>
        <v>1.883303189740217</v>
      </c>
      <c r="Z18" s="163">
        <f t="shared" si="0"/>
        <v>3.4554511099525981E-2</v>
      </c>
    </row>
    <row r="19" spans="1:26" x14ac:dyDescent="0.25">
      <c r="A19" s="160" t="s">
        <v>127</v>
      </c>
      <c r="B19" s="161" t="s">
        <v>127</v>
      </c>
      <c r="C19" s="162">
        <v>3325</v>
      </c>
      <c r="D19" s="162">
        <v>2149</v>
      </c>
      <c r="E19" s="162">
        <v>5595</v>
      </c>
      <c r="F19" s="162">
        <v>6021</v>
      </c>
      <c r="G19" s="162">
        <v>5523</v>
      </c>
      <c r="H19" s="163">
        <f t="shared" si="4"/>
        <v>-8.2710513203786751E-2</v>
      </c>
      <c r="I19" s="177">
        <f t="shared" si="1"/>
        <v>0.66105263157894734</v>
      </c>
      <c r="J19" s="163">
        <f t="shared" si="5"/>
        <v>7.2785018647619302E-3</v>
      </c>
      <c r="K19" s="162">
        <v>14961</v>
      </c>
      <c r="L19" s="162">
        <v>12822</v>
      </c>
      <c r="M19" s="162">
        <v>35340</v>
      </c>
      <c r="N19" s="162">
        <v>38436</v>
      </c>
      <c r="O19" s="162">
        <v>36028</v>
      </c>
      <c r="P19" s="163">
        <f t="shared" si="6"/>
        <v>-6.2649599333957751E-2</v>
      </c>
      <c r="Q19" s="177">
        <f t="shared" si="2"/>
        <v>1.4081277989439207</v>
      </c>
      <c r="R19" s="163">
        <f t="shared" si="7"/>
        <v>1.0232814421599453E-2</v>
      </c>
      <c r="S19" s="162">
        <v>18286</v>
      </c>
      <c r="T19" s="162">
        <v>14971</v>
      </c>
      <c r="U19" s="162">
        <v>40935</v>
      </c>
      <c r="V19" s="162">
        <v>44457</v>
      </c>
      <c r="W19" s="162">
        <v>41551</v>
      </c>
      <c r="X19" s="163">
        <f t="shared" si="8"/>
        <v>-6.5366533954157924E-2</v>
      </c>
      <c r="Y19" s="177">
        <f t="shared" si="3"/>
        <v>1.2722848080498741</v>
      </c>
      <c r="Z19" s="163">
        <f t="shared" si="0"/>
        <v>1.0838331074409967E-2</v>
      </c>
    </row>
    <row r="20" spans="1:26" x14ac:dyDescent="0.25">
      <c r="A20" s="160" t="s">
        <v>130</v>
      </c>
      <c r="B20" s="161" t="s">
        <v>130</v>
      </c>
      <c r="C20" s="162">
        <v>3428</v>
      </c>
      <c r="D20" s="162">
        <v>1763</v>
      </c>
      <c r="E20" s="162">
        <v>3453</v>
      </c>
      <c r="F20" s="162">
        <v>4406</v>
      </c>
      <c r="G20" s="162">
        <v>3638</v>
      </c>
      <c r="H20" s="163">
        <f t="shared" si="4"/>
        <v>-0.17430776214253296</v>
      </c>
      <c r="I20" s="177">
        <f t="shared" si="1"/>
        <v>6.1260210035005924E-2</v>
      </c>
      <c r="J20" s="163">
        <f t="shared" si="5"/>
        <v>4.7943490465333881E-3</v>
      </c>
      <c r="K20" s="162">
        <v>22112</v>
      </c>
      <c r="L20" s="162">
        <v>10721</v>
      </c>
      <c r="M20" s="162">
        <v>31821</v>
      </c>
      <c r="N20" s="162">
        <v>40312</v>
      </c>
      <c r="O20" s="162">
        <v>37135</v>
      </c>
      <c r="P20" s="163">
        <f t="shared" si="6"/>
        <v>-7.8810279817424056E-2</v>
      </c>
      <c r="Q20" s="177">
        <f t="shared" si="2"/>
        <v>0.67940484804630974</v>
      </c>
      <c r="R20" s="163">
        <f t="shared" si="7"/>
        <v>1.0547228920453415E-2</v>
      </c>
      <c r="S20" s="162">
        <v>25540</v>
      </c>
      <c r="T20" s="162">
        <v>12484</v>
      </c>
      <c r="U20" s="162">
        <v>35274</v>
      </c>
      <c r="V20" s="162">
        <v>44718</v>
      </c>
      <c r="W20" s="162">
        <v>40773</v>
      </c>
      <c r="X20" s="163">
        <f t="shared" si="8"/>
        <v>-8.8219508922581458E-2</v>
      </c>
      <c r="Y20" s="177">
        <f t="shared" si="3"/>
        <v>0.59643696162881743</v>
      </c>
      <c r="Z20" s="163">
        <f t="shared" si="0"/>
        <v>9.3394720976850421E-3</v>
      </c>
    </row>
    <row r="21" spans="1:26" x14ac:dyDescent="0.25">
      <c r="A21" s="165" t="s">
        <v>144</v>
      </c>
      <c r="B21" s="166" t="s">
        <v>144</v>
      </c>
      <c r="C21" s="167">
        <f>C13-SUM(C14:C20)</f>
        <v>57355</v>
      </c>
      <c r="D21" s="167">
        <f>D13-SUM(D14:D20)</f>
        <v>81543</v>
      </c>
      <c r="E21" s="167">
        <f>E13-SUM(E14:E20)</f>
        <v>177894</v>
      </c>
      <c r="F21" s="167">
        <f>F13-SUM(F14:F20)</f>
        <v>183064</v>
      </c>
      <c r="G21" s="167">
        <f>G13-SUM(G14:G20)</f>
        <v>201552</v>
      </c>
      <c r="H21" s="168">
        <f t="shared" si="4"/>
        <v>0.10099200279683607</v>
      </c>
      <c r="I21" s="178">
        <f t="shared" si="1"/>
        <v>2.5141138523232498</v>
      </c>
      <c r="J21" s="168">
        <f t="shared" si="5"/>
        <v>0.26561589857803664</v>
      </c>
      <c r="K21" s="167">
        <f>K13-SUM(K14:K20)</f>
        <v>163673</v>
      </c>
      <c r="L21" s="167">
        <f>L13-SUM(L14:L20)</f>
        <v>293055</v>
      </c>
      <c r="M21" s="167">
        <f>M13-SUM(M14:M20)</f>
        <v>583188</v>
      </c>
      <c r="N21" s="167">
        <f>N13-SUM(N14:N20)</f>
        <v>664101</v>
      </c>
      <c r="O21" s="167">
        <f>O13-SUM(O14:O20)</f>
        <v>724051</v>
      </c>
      <c r="P21" s="168">
        <f t="shared" si="6"/>
        <v>9.0272413382904038E-2</v>
      </c>
      <c r="Q21" s="178">
        <f t="shared" si="2"/>
        <v>3.4237656791285058</v>
      </c>
      <c r="R21" s="168">
        <f t="shared" si="7"/>
        <v>0.2056478159979323</v>
      </c>
      <c r="S21" s="167">
        <f>S13-SUM(S14:S20)</f>
        <v>221028</v>
      </c>
      <c r="T21" s="167">
        <f>T13-SUM(T14:T20)</f>
        <v>374598</v>
      </c>
      <c r="U21" s="167">
        <f>U13-SUM(U14:U20)</f>
        <v>761082</v>
      </c>
      <c r="V21" s="167">
        <f>V13-SUM(V14:V20)</f>
        <v>847165</v>
      </c>
      <c r="W21" s="167">
        <f>W13-SUM(W14:W20)</f>
        <v>925603</v>
      </c>
      <c r="X21" s="168">
        <f t="shared" si="8"/>
        <v>9.258881091640947E-2</v>
      </c>
      <c r="Y21" s="178">
        <f t="shared" si="3"/>
        <v>3.1877182981341727</v>
      </c>
      <c r="Z21" s="168">
        <f t="shared" si="0"/>
        <v>0.20151114427199432</v>
      </c>
    </row>
    <row r="22" spans="1:26" x14ac:dyDescent="0.25">
      <c r="A22" s="1"/>
      <c r="B22" s="153" t="s">
        <v>43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67</v>
      </c>
      <c r="C23" s="174">
        <f>C24+C27</f>
        <v>42852</v>
      </c>
      <c r="D23" s="174">
        <f>D24+D27</f>
        <v>64946</v>
      </c>
      <c r="E23" s="174">
        <f>E24+E27</f>
        <v>165265</v>
      </c>
      <c r="F23" s="174">
        <f>F24+F27</f>
        <v>165616</v>
      </c>
      <c r="G23" s="174">
        <f>G24+G27</f>
        <v>152897</v>
      </c>
      <c r="H23" s="175">
        <f>IFERROR(G23/F23-1,"-")</f>
        <v>-7.6798135445850679E-2</v>
      </c>
      <c r="I23" s="175">
        <f t="shared" si="1"/>
        <v>2.568024829646224</v>
      </c>
      <c r="J23" s="175">
        <f>G23/G$9</f>
        <v>0.20149576310275299</v>
      </c>
      <c r="K23" s="174">
        <f>K24+K27</f>
        <v>398770</v>
      </c>
      <c r="L23" s="174">
        <f>L24+L27</f>
        <v>687822</v>
      </c>
      <c r="M23" s="174">
        <f>M24+M27</f>
        <v>1325364</v>
      </c>
      <c r="N23" s="174">
        <f>N24+N27</f>
        <v>1377487</v>
      </c>
      <c r="O23" s="174">
        <f>O24+O27</f>
        <v>1420992</v>
      </c>
      <c r="P23" s="175">
        <f>IFERROR(O23/N23-1,"-")</f>
        <v>3.158287519228864E-2</v>
      </c>
      <c r="Q23" s="175">
        <f t="shared" ref="Q23:Q86" si="9">IFERROR(O23/K23-1,"-")</f>
        <v>2.5634375705293779</v>
      </c>
      <c r="R23" s="175">
        <f>O23/O$9</f>
        <v>0.40359574304922419</v>
      </c>
      <c r="S23" s="174">
        <f>S24+S27</f>
        <v>441622</v>
      </c>
      <c r="T23" s="174">
        <f>T24+T27</f>
        <v>752768</v>
      </c>
      <c r="U23" s="174">
        <f>U24+U27</f>
        <v>1490629</v>
      </c>
      <c r="V23" s="174">
        <f>V24+V27</f>
        <v>1543103</v>
      </c>
      <c r="W23" s="174">
        <f>W24+W27</f>
        <v>1573889</v>
      </c>
      <c r="X23" s="175">
        <f>IFERROR(W23/V23-1,"-")</f>
        <v>1.9950709706351377E-2</v>
      </c>
      <c r="Y23" s="175">
        <f t="shared" ref="Y23:Y86" si="10">IFERROR(W23/S23-1,"-")</f>
        <v>2.5638826870038178</v>
      </c>
      <c r="Z23" s="175">
        <f t="shared" ref="Z23:Z35" si="11">U23/U$9</f>
        <v>0.39467278883880924</v>
      </c>
    </row>
    <row r="24" spans="1:26" x14ac:dyDescent="0.25">
      <c r="A24" s="1" t="s">
        <v>95</v>
      </c>
      <c r="B24" s="157" t="s">
        <v>96</v>
      </c>
      <c r="C24" s="158">
        <v>2953</v>
      </c>
      <c r="D24" s="158">
        <v>8952</v>
      </c>
      <c r="E24" s="158">
        <v>12689</v>
      </c>
      <c r="F24" s="158">
        <v>11581</v>
      </c>
      <c r="G24" s="158">
        <v>7728</v>
      </c>
      <c r="H24" s="159">
        <f>IFERROR(G24/F24-1,"-")</f>
        <v>-0.33270011225282792</v>
      </c>
      <c r="I24" s="176">
        <f t="shared" si="1"/>
        <v>1.6169996613613273</v>
      </c>
      <c r="J24" s="159">
        <f>G24/G$9</f>
        <v>1.0184367628260039E-2</v>
      </c>
      <c r="K24" s="158">
        <v>90143</v>
      </c>
      <c r="L24" s="158">
        <v>198275</v>
      </c>
      <c r="M24" s="158">
        <v>161372</v>
      </c>
      <c r="N24" s="158">
        <v>131261</v>
      </c>
      <c r="O24" s="158">
        <v>120636</v>
      </c>
      <c r="P24" s="159">
        <f>IFERROR(O24/N24-1,"-")</f>
        <v>-8.0945596940446896E-2</v>
      </c>
      <c r="Q24" s="176">
        <f t="shared" si="9"/>
        <v>0.33827363189598758</v>
      </c>
      <c r="R24" s="159">
        <f>O24/O$9</f>
        <v>3.42635117287685E-2</v>
      </c>
      <c r="S24" s="158">
        <v>93096</v>
      </c>
      <c r="T24" s="158">
        <v>207227</v>
      </c>
      <c r="U24" s="158">
        <v>174061</v>
      </c>
      <c r="V24" s="158">
        <v>142842</v>
      </c>
      <c r="W24" s="158">
        <v>128364</v>
      </c>
      <c r="X24" s="159">
        <f>IFERROR(W24/V24-1,"-")</f>
        <v>-0.10135674381484439</v>
      </c>
      <c r="Y24" s="176">
        <f t="shared" si="10"/>
        <v>0.37883475122454247</v>
      </c>
      <c r="Z24" s="159">
        <f t="shared" si="11"/>
        <v>4.6086008187196124E-2</v>
      </c>
    </row>
    <row r="25" spans="1:26" x14ac:dyDescent="0.25">
      <c r="A25" s="160" t="s">
        <v>102</v>
      </c>
      <c r="B25" s="161" t="s">
        <v>102</v>
      </c>
      <c r="C25" s="162">
        <v>1786</v>
      </c>
      <c r="D25" s="162">
        <v>4418</v>
      </c>
      <c r="E25" s="162">
        <v>6088</v>
      </c>
      <c r="F25" s="162">
        <v>5359</v>
      </c>
      <c r="G25" s="162">
        <v>2401</v>
      </c>
      <c r="H25" s="163">
        <f>IFERROR(G25/F25-1,"-")</f>
        <v>-0.5519686508676992</v>
      </c>
      <c r="I25" s="177">
        <f t="shared" si="1"/>
        <v>0.34434490481522961</v>
      </c>
      <c r="J25" s="163">
        <f>G25/G$9</f>
        <v>3.1641649424757187E-3</v>
      </c>
      <c r="K25" s="162">
        <v>45044</v>
      </c>
      <c r="L25" s="162">
        <v>92809</v>
      </c>
      <c r="M25" s="162">
        <v>62381</v>
      </c>
      <c r="N25" s="162">
        <v>49573</v>
      </c>
      <c r="O25" s="162">
        <v>41582</v>
      </c>
      <c r="P25" s="163">
        <f>IFERROR(O25/N25-1,"-")</f>
        <v>-0.16119661912734751</v>
      </c>
      <c r="Q25" s="177">
        <f t="shared" si="9"/>
        <v>-7.6858183109848155E-2</v>
      </c>
      <c r="R25" s="163">
        <f>O25/O$9</f>
        <v>1.1810283370682481E-2</v>
      </c>
      <c r="S25" s="162">
        <v>46830</v>
      </c>
      <c r="T25" s="162">
        <v>97227</v>
      </c>
      <c r="U25" s="162">
        <v>68469</v>
      </c>
      <c r="V25" s="162">
        <v>54932</v>
      </c>
      <c r="W25" s="162">
        <v>43983</v>
      </c>
      <c r="X25" s="163">
        <f>IFERROR(W25/V25-1,"-")</f>
        <v>-0.19931915823199597</v>
      </c>
      <c r="Y25" s="177">
        <f t="shared" si="10"/>
        <v>-6.0794362588084572E-2</v>
      </c>
      <c r="Z25" s="163">
        <f t="shared" si="11"/>
        <v>1.812848883189877E-2</v>
      </c>
    </row>
    <row r="26" spans="1:26" x14ac:dyDescent="0.25">
      <c r="A26" s="160" t="s">
        <v>99</v>
      </c>
      <c r="B26" s="161" t="s">
        <v>99</v>
      </c>
      <c r="C26" s="162">
        <v>1167</v>
      </c>
      <c r="D26" s="162">
        <v>4534</v>
      </c>
      <c r="E26" s="162">
        <v>6601</v>
      </c>
      <c r="F26" s="162">
        <v>6222</v>
      </c>
      <c r="G26" s="162">
        <v>5327</v>
      </c>
      <c r="H26" s="163">
        <f>IFERROR(G26/F26-1,"-")</f>
        <v>-0.14384442301510769</v>
      </c>
      <c r="I26" s="177">
        <f t="shared" si="1"/>
        <v>3.5646958011996572</v>
      </c>
      <c r="J26" s="163">
        <f>G26/G$9</f>
        <v>7.0202026857843205E-3</v>
      </c>
      <c r="K26" s="162">
        <v>45099</v>
      </c>
      <c r="L26" s="162">
        <v>105466</v>
      </c>
      <c r="M26" s="162">
        <v>98991</v>
      </c>
      <c r="N26" s="162">
        <v>81688</v>
      </c>
      <c r="O26" s="162">
        <v>79054</v>
      </c>
      <c r="P26" s="163">
        <f>IFERROR(O26/N26-1,"-")</f>
        <v>-3.2244638135344283E-2</v>
      </c>
      <c r="Q26" s="177">
        <f t="shared" si="9"/>
        <v>0.75289917736535172</v>
      </c>
      <c r="R26" s="163">
        <f>O26/O$9</f>
        <v>2.2453228358086018E-2</v>
      </c>
      <c r="S26" s="162">
        <v>46266</v>
      </c>
      <c r="T26" s="162">
        <v>110000</v>
      </c>
      <c r="U26" s="162">
        <v>105592</v>
      </c>
      <c r="V26" s="162">
        <v>87910</v>
      </c>
      <c r="W26" s="162">
        <v>84381</v>
      </c>
      <c r="X26" s="163">
        <f>IFERROR(W26/V26-1,"-")</f>
        <v>-4.014332840404955E-2</v>
      </c>
      <c r="Y26" s="177">
        <f t="shared" si="10"/>
        <v>0.82382310984308127</v>
      </c>
      <c r="Z26" s="163">
        <f t="shared" si="11"/>
        <v>2.7957519355297358E-2</v>
      </c>
    </row>
    <row r="27" spans="1:26" x14ac:dyDescent="0.25">
      <c r="A27" s="1" t="s">
        <v>145</v>
      </c>
      <c r="B27" s="157" t="s">
        <v>106</v>
      </c>
      <c r="C27" s="158">
        <v>39899</v>
      </c>
      <c r="D27" s="158">
        <v>55994</v>
      </c>
      <c r="E27" s="158">
        <v>152576</v>
      </c>
      <c r="F27" s="158">
        <v>154035</v>
      </c>
      <c r="G27" s="158">
        <v>145169</v>
      </c>
      <c r="H27" s="159">
        <f>IFERROR(G27/F27-1,"-")</f>
        <v>-5.755834712889929E-2</v>
      </c>
      <c r="I27" s="176">
        <f t="shared" si="1"/>
        <v>2.6384119902754457</v>
      </c>
      <c r="J27" s="159">
        <f>G27/G$9</f>
        <v>0.19131139547449297</v>
      </c>
      <c r="K27" s="158">
        <v>308627</v>
      </c>
      <c r="L27" s="158">
        <v>489547</v>
      </c>
      <c r="M27" s="158">
        <v>1163992</v>
      </c>
      <c r="N27" s="158">
        <v>1246226</v>
      </c>
      <c r="O27" s="158">
        <v>1300356</v>
      </c>
      <c r="P27" s="159">
        <f>IFERROR(O27/N27-1,"-")</f>
        <v>4.3435139372794307E-2</v>
      </c>
      <c r="Q27" s="176">
        <f t="shared" si="9"/>
        <v>3.2133578721239555</v>
      </c>
      <c r="R27" s="159">
        <f>O27/O$9</f>
        <v>0.36933223132045567</v>
      </c>
      <c r="S27" s="158">
        <v>348526</v>
      </c>
      <c r="T27" s="158">
        <v>545541</v>
      </c>
      <c r="U27" s="158">
        <v>1316568</v>
      </c>
      <c r="V27" s="158">
        <v>1400261</v>
      </c>
      <c r="W27" s="158">
        <v>1445525</v>
      </c>
      <c r="X27" s="159">
        <f>IFERROR(W27/V27-1,"-")</f>
        <v>3.232540219287694E-2</v>
      </c>
      <c r="Y27" s="176">
        <f t="shared" si="10"/>
        <v>3.1475384906721446</v>
      </c>
      <c r="Z27" s="159">
        <f t="shared" si="11"/>
        <v>0.34858678065161314</v>
      </c>
    </row>
    <row r="28" spans="1:26" x14ac:dyDescent="0.25">
      <c r="A28" s="160" t="s">
        <v>109</v>
      </c>
      <c r="B28" s="161" t="s">
        <v>109</v>
      </c>
      <c r="C28" s="162">
        <v>14793</v>
      </c>
      <c r="D28" s="162">
        <v>16270</v>
      </c>
      <c r="E28" s="162">
        <v>66823</v>
      </c>
      <c r="F28" s="162">
        <v>69319</v>
      </c>
      <c r="G28" s="162">
        <v>63618</v>
      </c>
      <c r="H28" s="163">
        <f t="shared" ref="H28:H35" si="12">IFERROR(G28/F28-1,"-")</f>
        <v>-8.2242963689608928E-2</v>
      </c>
      <c r="I28" s="177">
        <f t="shared" si="1"/>
        <v>3.3005475562766176</v>
      </c>
      <c r="J28" s="163">
        <f t="shared" ref="J28:J35" si="13">G28/G$9</f>
        <v>8.383916922549782E-2</v>
      </c>
      <c r="K28" s="162">
        <v>128801</v>
      </c>
      <c r="L28" s="162">
        <v>159037</v>
      </c>
      <c r="M28" s="162">
        <v>590382</v>
      </c>
      <c r="N28" s="162">
        <v>640574</v>
      </c>
      <c r="O28" s="162">
        <v>669764</v>
      </c>
      <c r="P28" s="163">
        <f t="shared" ref="P28:P35" si="14">IFERROR(O28/N28-1,"-")</f>
        <v>4.5568505746408583E-2</v>
      </c>
      <c r="Q28" s="177">
        <f t="shared" si="9"/>
        <v>4.1999906833021479</v>
      </c>
      <c r="R28" s="163">
        <f t="shared" ref="R28:R35" si="15">O28/O$9</f>
        <v>0.19022900850083646</v>
      </c>
      <c r="S28" s="162">
        <v>143594</v>
      </c>
      <c r="T28" s="162">
        <v>175307</v>
      </c>
      <c r="U28" s="162">
        <v>657205</v>
      </c>
      <c r="V28" s="162">
        <v>709893</v>
      </c>
      <c r="W28" s="162">
        <v>733382</v>
      </c>
      <c r="X28" s="163">
        <f t="shared" ref="X28:X35" si="16">IFERROR(W28/V28-1,"-")</f>
        <v>3.3088085105783538E-2</v>
      </c>
      <c r="Y28" s="177">
        <f t="shared" si="10"/>
        <v>4.1073303898491584</v>
      </c>
      <c r="Z28" s="163">
        <f t="shared" si="11"/>
        <v>0.17400770425693424</v>
      </c>
    </row>
    <row r="29" spans="1:26" x14ac:dyDescent="0.25">
      <c r="A29" s="160" t="s">
        <v>112</v>
      </c>
      <c r="B29" s="161" t="s">
        <v>112</v>
      </c>
      <c r="C29" s="162">
        <v>7836</v>
      </c>
      <c r="D29" s="162">
        <v>14336</v>
      </c>
      <c r="E29" s="162">
        <v>27397</v>
      </c>
      <c r="F29" s="162">
        <v>30224</v>
      </c>
      <c r="G29" s="162">
        <v>29376</v>
      </c>
      <c r="H29" s="163">
        <f t="shared" si="12"/>
        <v>-2.8057173107464251E-2</v>
      </c>
      <c r="I29" s="177">
        <f t="shared" si="1"/>
        <v>2.7488514548238898</v>
      </c>
      <c r="J29" s="163">
        <f t="shared" si="13"/>
        <v>3.8713248375746231E-2</v>
      </c>
      <c r="K29" s="162">
        <v>41673</v>
      </c>
      <c r="L29" s="162">
        <v>81095</v>
      </c>
      <c r="M29" s="162">
        <v>128496</v>
      </c>
      <c r="N29" s="162">
        <v>137331</v>
      </c>
      <c r="O29" s="162">
        <v>137486</v>
      </c>
      <c r="P29" s="163">
        <f t="shared" si="14"/>
        <v>1.1286599529602981E-3</v>
      </c>
      <c r="Q29" s="177">
        <f t="shared" si="9"/>
        <v>2.2991625272958509</v>
      </c>
      <c r="R29" s="163">
        <f t="shared" si="15"/>
        <v>3.9049315076274627E-2</v>
      </c>
      <c r="S29" s="162">
        <v>49509</v>
      </c>
      <c r="T29" s="162">
        <v>95431</v>
      </c>
      <c r="U29" s="162">
        <v>155893</v>
      </c>
      <c r="V29" s="162">
        <v>167555</v>
      </c>
      <c r="W29" s="162">
        <v>166862</v>
      </c>
      <c r="X29" s="163">
        <f t="shared" si="16"/>
        <v>-4.1359553579422004E-3</v>
      </c>
      <c r="Y29" s="177">
        <f t="shared" si="10"/>
        <v>2.3703367064574117</v>
      </c>
      <c r="Z29" s="163">
        <f t="shared" si="11"/>
        <v>4.1275679642921538E-2</v>
      </c>
    </row>
    <row r="30" spans="1:26" x14ac:dyDescent="0.25">
      <c r="A30" s="160" t="s">
        <v>115</v>
      </c>
      <c r="B30" s="161" t="s">
        <v>115</v>
      </c>
      <c r="C30" s="162">
        <v>3230</v>
      </c>
      <c r="D30" s="162">
        <v>4987</v>
      </c>
      <c r="E30" s="162">
        <v>4132</v>
      </c>
      <c r="F30" s="162">
        <v>2982</v>
      </c>
      <c r="G30" s="162">
        <v>3034</v>
      </c>
      <c r="H30" s="163">
        <f t="shared" si="12"/>
        <v>1.7437961099932897E-2</v>
      </c>
      <c r="I30" s="177">
        <f t="shared" si="1"/>
        <v>-6.0681114551083604E-2</v>
      </c>
      <c r="J30" s="163">
        <f t="shared" si="13"/>
        <v>3.9983658623370805E-3</v>
      </c>
      <c r="K30" s="162">
        <v>13936</v>
      </c>
      <c r="L30" s="162">
        <v>30800</v>
      </c>
      <c r="M30" s="162">
        <v>48228</v>
      </c>
      <c r="N30" s="162">
        <v>43489</v>
      </c>
      <c r="O30" s="162">
        <v>39137</v>
      </c>
      <c r="P30" s="163">
        <f t="shared" si="14"/>
        <v>-0.10007128239324892</v>
      </c>
      <c r="Q30" s="177">
        <f t="shared" si="9"/>
        <v>1.8083381171067736</v>
      </c>
      <c r="R30" s="163">
        <f t="shared" si="15"/>
        <v>1.1115844843403402E-2</v>
      </c>
      <c r="S30" s="162">
        <v>17166</v>
      </c>
      <c r="T30" s="162">
        <v>35787</v>
      </c>
      <c r="U30" s="162">
        <v>52360</v>
      </c>
      <c r="V30" s="162">
        <v>46471</v>
      </c>
      <c r="W30" s="162">
        <v>42171</v>
      </c>
      <c r="X30" s="163">
        <f t="shared" si="16"/>
        <v>-9.2530825676228168E-2</v>
      </c>
      <c r="Y30" s="177">
        <f t="shared" si="10"/>
        <v>1.4566585110101364</v>
      </c>
      <c r="Z30" s="163">
        <f t="shared" si="11"/>
        <v>1.3863320265203516E-2</v>
      </c>
    </row>
    <row r="31" spans="1:26" x14ac:dyDescent="0.25">
      <c r="A31" s="160" t="s">
        <v>122</v>
      </c>
      <c r="B31" s="161" t="s">
        <v>122</v>
      </c>
      <c r="C31" s="162">
        <v>1736</v>
      </c>
      <c r="D31" s="162">
        <v>3938</v>
      </c>
      <c r="E31" s="162">
        <v>7950</v>
      </c>
      <c r="F31" s="162">
        <v>4040</v>
      </c>
      <c r="G31" s="162">
        <v>3255</v>
      </c>
      <c r="H31" s="163">
        <f t="shared" si="12"/>
        <v>-0.19430693069306926</v>
      </c>
      <c r="I31" s="177">
        <f t="shared" si="1"/>
        <v>0.875</v>
      </c>
      <c r="J31" s="163">
        <f t="shared" si="13"/>
        <v>4.2896113651638753E-3</v>
      </c>
      <c r="K31" s="162">
        <v>12314</v>
      </c>
      <c r="L31" s="162">
        <v>32115</v>
      </c>
      <c r="M31" s="162">
        <v>56445</v>
      </c>
      <c r="N31" s="162">
        <v>53434</v>
      </c>
      <c r="O31" s="162">
        <v>57796</v>
      </c>
      <c r="P31" s="163">
        <f t="shared" si="14"/>
        <v>8.1633416925553037E-2</v>
      </c>
      <c r="Q31" s="177">
        <f t="shared" si="9"/>
        <v>3.6935195712197499</v>
      </c>
      <c r="R31" s="163">
        <f t="shared" si="15"/>
        <v>1.6415447493914787E-2</v>
      </c>
      <c r="S31" s="162">
        <v>14050</v>
      </c>
      <c r="T31" s="162">
        <v>36053</v>
      </c>
      <c r="U31" s="162">
        <v>64395</v>
      </c>
      <c r="V31" s="162">
        <v>57474</v>
      </c>
      <c r="W31" s="162">
        <v>61051</v>
      </c>
      <c r="X31" s="163">
        <f t="shared" si="16"/>
        <v>6.2236837526533639E-2</v>
      </c>
      <c r="Y31" s="177">
        <f t="shared" si="10"/>
        <v>3.3452669039145908</v>
      </c>
      <c r="Z31" s="163">
        <f t="shared" si="11"/>
        <v>1.7049818725702454E-2</v>
      </c>
    </row>
    <row r="32" spans="1:26" x14ac:dyDescent="0.25">
      <c r="A32" s="160" t="s">
        <v>118</v>
      </c>
      <c r="B32" s="161" t="s">
        <v>118</v>
      </c>
      <c r="C32" s="162">
        <v>1403</v>
      </c>
      <c r="D32" s="162">
        <v>2232</v>
      </c>
      <c r="E32" s="162">
        <v>4497</v>
      </c>
      <c r="F32" s="162">
        <v>3231</v>
      </c>
      <c r="G32" s="162">
        <v>2567</v>
      </c>
      <c r="H32" s="163">
        <f t="shared" si="12"/>
        <v>-0.20550913030021667</v>
      </c>
      <c r="I32" s="177">
        <f t="shared" si="1"/>
        <v>0.8296507483962936</v>
      </c>
      <c r="J32" s="163">
        <f t="shared" si="13"/>
        <v>3.3829285328343065E-3</v>
      </c>
      <c r="K32" s="162">
        <v>25064</v>
      </c>
      <c r="L32" s="162">
        <v>46414</v>
      </c>
      <c r="M32" s="162">
        <v>73182</v>
      </c>
      <c r="N32" s="162">
        <v>71382</v>
      </c>
      <c r="O32" s="162">
        <v>73828</v>
      </c>
      <c r="P32" s="163">
        <f t="shared" si="14"/>
        <v>3.4266341654758836E-2</v>
      </c>
      <c r="Q32" s="177">
        <f t="shared" si="9"/>
        <v>1.9455793169486117</v>
      </c>
      <c r="R32" s="163">
        <f t="shared" si="15"/>
        <v>2.0968919260515275E-2</v>
      </c>
      <c r="S32" s="162">
        <v>26467</v>
      </c>
      <c r="T32" s="162">
        <v>48646</v>
      </c>
      <c r="U32" s="162">
        <v>77679</v>
      </c>
      <c r="V32" s="162">
        <v>74613</v>
      </c>
      <c r="W32" s="162">
        <v>76395</v>
      </c>
      <c r="X32" s="163">
        <f t="shared" si="16"/>
        <v>2.3883237505528454E-2</v>
      </c>
      <c r="Y32" s="177">
        <f t="shared" si="10"/>
        <v>1.8864246042241279</v>
      </c>
      <c r="Z32" s="163">
        <f t="shared" si="11"/>
        <v>2.0567014035155536E-2</v>
      </c>
    </row>
    <row r="33" spans="1:26" x14ac:dyDescent="0.25">
      <c r="A33" s="160" t="s">
        <v>127</v>
      </c>
      <c r="B33" s="161" t="s">
        <v>127</v>
      </c>
      <c r="C33" s="162">
        <v>1376</v>
      </c>
      <c r="D33" s="162">
        <v>590</v>
      </c>
      <c r="E33" s="162">
        <v>1708</v>
      </c>
      <c r="F33" s="162">
        <v>2116</v>
      </c>
      <c r="G33" s="162">
        <v>2577</v>
      </c>
      <c r="H33" s="163">
        <f t="shared" si="12"/>
        <v>0.21786389413988649</v>
      </c>
      <c r="I33" s="177">
        <f t="shared" si="1"/>
        <v>0.87281976744186052</v>
      </c>
      <c r="J33" s="163">
        <f t="shared" si="13"/>
        <v>3.3961070623739803E-3</v>
      </c>
      <c r="K33" s="162">
        <v>8223</v>
      </c>
      <c r="L33" s="162">
        <v>5697</v>
      </c>
      <c r="M33" s="162">
        <v>18357</v>
      </c>
      <c r="N33" s="162">
        <v>18861</v>
      </c>
      <c r="O33" s="162">
        <v>18273</v>
      </c>
      <c r="P33" s="163">
        <f t="shared" si="14"/>
        <v>-3.1175441386989022E-2</v>
      </c>
      <c r="Q33" s="177">
        <f t="shared" si="9"/>
        <v>1.2221816855162349</v>
      </c>
      <c r="R33" s="163">
        <f t="shared" si="15"/>
        <v>5.1899694106219271E-3</v>
      </c>
      <c r="S33" s="162">
        <v>9599</v>
      </c>
      <c r="T33" s="162">
        <v>6287</v>
      </c>
      <c r="U33" s="162">
        <v>20065</v>
      </c>
      <c r="V33" s="162">
        <v>20977</v>
      </c>
      <c r="W33" s="162">
        <v>20850</v>
      </c>
      <c r="X33" s="163">
        <f t="shared" si="16"/>
        <v>-6.054249892739616E-3</v>
      </c>
      <c r="Y33" s="177">
        <f t="shared" si="10"/>
        <v>1.1721012605479739</v>
      </c>
      <c r="Z33" s="163">
        <f t="shared" si="11"/>
        <v>5.3125958961288879E-3</v>
      </c>
    </row>
    <row r="34" spans="1:26" x14ac:dyDescent="0.25">
      <c r="A34" s="160" t="s">
        <v>130</v>
      </c>
      <c r="B34" s="161" t="s">
        <v>130</v>
      </c>
      <c r="C34" s="162">
        <v>669</v>
      </c>
      <c r="D34" s="162">
        <v>195</v>
      </c>
      <c r="E34" s="162">
        <v>794</v>
      </c>
      <c r="F34" s="162">
        <v>833</v>
      </c>
      <c r="G34" s="162">
        <v>620</v>
      </c>
      <c r="H34" s="163">
        <f t="shared" si="12"/>
        <v>-0.25570228091236491</v>
      </c>
      <c r="I34" s="177">
        <f t="shared" si="1"/>
        <v>-7.3243647234678577E-2</v>
      </c>
      <c r="J34" s="163">
        <f t="shared" si="13"/>
        <v>8.1706883145978568E-4</v>
      </c>
      <c r="K34" s="162">
        <v>10880</v>
      </c>
      <c r="L34" s="162">
        <v>4211</v>
      </c>
      <c r="M34" s="162">
        <v>16482</v>
      </c>
      <c r="N34" s="162">
        <v>21199</v>
      </c>
      <c r="O34" s="162">
        <v>19378</v>
      </c>
      <c r="P34" s="163">
        <f t="shared" si="14"/>
        <v>-8.59002783150149E-2</v>
      </c>
      <c r="Q34" s="177">
        <f t="shared" si="9"/>
        <v>0.78106617647058818</v>
      </c>
      <c r="R34" s="163">
        <f t="shared" si="15"/>
        <v>5.5038158616008154E-3</v>
      </c>
      <c r="S34" s="162">
        <v>11549</v>
      </c>
      <c r="T34" s="162">
        <v>4406</v>
      </c>
      <c r="U34" s="162">
        <v>17276</v>
      </c>
      <c r="V34" s="162">
        <v>22032</v>
      </c>
      <c r="W34" s="162">
        <v>19998</v>
      </c>
      <c r="X34" s="163">
        <f t="shared" si="16"/>
        <v>-9.2320261437908502E-2</v>
      </c>
      <c r="Y34" s="177">
        <f t="shared" si="10"/>
        <v>0.73157849164429822</v>
      </c>
      <c r="Z34" s="163">
        <f t="shared" si="11"/>
        <v>4.5741543334922828E-3</v>
      </c>
    </row>
    <row r="35" spans="1:26" x14ac:dyDescent="0.25">
      <c r="A35" s="165" t="s">
        <v>144</v>
      </c>
      <c r="B35" s="166" t="s">
        <v>144</v>
      </c>
      <c r="C35" s="167">
        <f>C27-SUM(C28:C34)</f>
        <v>8856</v>
      </c>
      <c r="D35" s="167">
        <f>D27-SUM(D28:D34)</f>
        <v>13446</v>
      </c>
      <c r="E35" s="167">
        <f>E27-SUM(E28:E34)</f>
        <v>39275</v>
      </c>
      <c r="F35" s="167">
        <f>F27-SUM(F28:F34)</f>
        <v>41290</v>
      </c>
      <c r="G35" s="167">
        <f>G27-SUM(G28:G34)</f>
        <v>40122</v>
      </c>
      <c r="H35" s="168">
        <f t="shared" si="12"/>
        <v>-2.8287720997820287E-2</v>
      </c>
      <c r="I35" s="178">
        <f t="shared" si="1"/>
        <v>3.5304878048780486</v>
      </c>
      <c r="J35" s="168">
        <f t="shared" si="13"/>
        <v>5.2874896219079877E-2</v>
      </c>
      <c r="K35" s="167">
        <f>K27-SUM(K28:K34)</f>
        <v>67736</v>
      </c>
      <c r="L35" s="167">
        <f>L27-SUM(L28:L34)</f>
        <v>130178</v>
      </c>
      <c r="M35" s="167">
        <f>M27-SUM(M28:M34)</f>
        <v>232420</v>
      </c>
      <c r="N35" s="167">
        <f>N27-SUM(N28:N34)</f>
        <v>259956</v>
      </c>
      <c r="O35" s="167">
        <f>O27-SUM(O28:O34)</f>
        <v>284694</v>
      </c>
      <c r="P35" s="168">
        <f t="shared" si="14"/>
        <v>9.5162258228315588E-2</v>
      </c>
      <c r="Q35" s="178">
        <f t="shared" si="9"/>
        <v>3.2029939766150939</v>
      </c>
      <c r="R35" s="168">
        <f t="shared" si="15"/>
        <v>8.0859910873288407E-2</v>
      </c>
      <c r="S35" s="167">
        <f>S27-SUM(S28:S34)</f>
        <v>76592</v>
      </c>
      <c r="T35" s="167">
        <f>T27-SUM(T28:T34)</f>
        <v>143624</v>
      </c>
      <c r="U35" s="167">
        <f>U27-SUM(U28:U34)</f>
        <v>271695</v>
      </c>
      <c r="V35" s="167">
        <f>V27-SUM(V28:V34)</f>
        <v>301246</v>
      </c>
      <c r="W35" s="167">
        <f>W27-SUM(W28:W34)</f>
        <v>324816</v>
      </c>
      <c r="X35" s="168">
        <f t="shared" si="16"/>
        <v>7.8241702794394019E-2</v>
      </c>
      <c r="Y35" s="178">
        <f t="shared" si="10"/>
        <v>3.2408606642991433</v>
      </c>
      <c r="Z35" s="168">
        <f t="shared" si="11"/>
        <v>7.1936493496074658E-2</v>
      </c>
    </row>
    <row r="36" spans="1:26" x14ac:dyDescent="0.25">
      <c r="A36" s="1"/>
      <c r="B36" s="153" t="s">
        <v>44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67</v>
      </c>
      <c r="C37" s="174">
        <f>C38+C41</f>
        <v>54285</v>
      </c>
      <c r="D37" s="174">
        <f>D38+D41</f>
        <v>50672</v>
      </c>
      <c r="E37" s="174">
        <f>E38+E41</f>
        <v>179190</v>
      </c>
      <c r="F37" s="174">
        <f>F38+F41</f>
        <v>201287</v>
      </c>
      <c r="G37" s="174">
        <f>G38+G41</f>
        <v>210210</v>
      </c>
      <c r="H37" s="175">
        <f>IFERROR(G37/F37-1,"-")</f>
        <v>4.432973813510066E-2</v>
      </c>
      <c r="I37" s="175">
        <f t="shared" si="1"/>
        <v>2.8723404255319149</v>
      </c>
      <c r="J37" s="175">
        <f>G37/G$9</f>
        <v>0.2770258694534864</v>
      </c>
      <c r="K37" s="174">
        <f>K38+K41</f>
        <v>151994</v>
      </c>
      <c r="L37" s="174">
        <f>L38+L41</f>
        <v>206077</v>
      </c>
      <c r="M37" s="174">
        <f>M38+M41</f>
        <v>573367</v>
      </c>
      <c r="N37" s="174">
        <f>N38+N41</f>
        <v>609226</v>
      </c>
      <c r="O37" s="174">
        <f>O38+O41</f>
        <v>651257</v>
      </c>
      <c r="P37" s="175">
        <f>IFERROR(O37/N37-1,"-")</f>
        <v>6.8990817857412567E-2</v>
      </c>
      <c r="Q37" s="175">
        <f t="shared" si="9"/>
        <v>3.2847546613682121</v>
      </c>
      <c r="R37" s="175">
        <f>O37/O$9</f>
        <v>0.18497257748883075</v>
      </c>
      <c r="S37" s="174">
        <f>S38+S41</f>
        <v>206279</v>
      </c>
      <c r="T37" s="174">
        <f>T38+T41</f>
        <v>256749</v>
      </c>
      <c r="U37" s="174">
        <f>U38+U41</f>
        <v>752557</v>
      </c>
      <c r="V37" s="174">
        <f>V38+V41</f>
        <v>810513</v>
      </c>
      <c r="W37" s="174">
        <f>W38+W41</f>
        <v>861467</v>
      </c>
      <c r="X37" s="175">
        <f>IFERROR(W37/V37-1,"-")</f>
        <v>6.2866357479768986E-2</v>
      </c>
      <c r="Y37" s="175">
        <f t="shared" si="10"/>
        <v>3.1762224947764919</v>
      </c>
      <c r="Z37" s="175">
        <f t="shared" ref="Z37:Z49" si="17">U37/U$9</f>
        <v>0.19925398603553787</v>
      </c>
    </row>
    <row r="38" spans="1:26" x14ac:dyDescent="0.25">
      <c r="A38" s="1" t="s">
        <v>95</v>
      </c>
      <c r="B38" s="157" t="s">
        <v>96</v>
      </c>
      <c r="C38" s="158">
        <v>5529</v>
      </c>
      <c r="D38" s="158">
        <v>6062</v>
      </c>
      <c r="E38" s="158">
        <v>22234</v>
      </c>
      <c r="F38" s="158">
        <v>28331</v>
      </c>
      <c r="G38" s="158">
        <v>31527</v>
      </c>
      <c r="H38" s="159">
        <f>IFERROR(G38/F38-1,"-")</f>
        <v>0.11280929017683805</v>
      </c>
      <c r="I38" s="176">
        <f t="shared" si="1"/>
        <v>4.7021161150298427</v>
      </c>
      <c r="J38" s="159">
        <f>G38/G$9</f>
        <v>4.1547950079730105E-2</v>
      </c>
      <c r="K38" s="158">
        <v>19247</v>
      </c>
      <c r="L38" s="158">
        <v>33772</v>
      </c>
      <c r="M38" s="158">
        <v>60854</v>
      </c>
      <c r="N38" s="158">
        <v>52810</v>
      </c>
      <c r="O38" s="158">
        <v>49280</v>
      </c>
      <c r="P38" s="159">
        <f>IFERROR(O38/N38-1,"-")</f>
        <v>-6.6843400871047121E-2</v>
      </c>
      <c r="Q38" s="176">
        <f t="shared" si="9"/>
        <v>1.5603990232243987</v>
      </c>
      <c r="R38" s="159">
        <f>O38/O$9</f>
        <v>1.3996699641845814E-2</v>
      </c>
      <c r="S38" s="158">
        <v>24776</v>
      </c>
      <c r="T38" s="158">
        <v>39834</v>
      </c>
      <c r="U38" s="158">
        <v>83088</v>
      </c>
      <c r="V38" s="158">
        <v>81141</v>
      </c>
      <c r="W38" s="158">
        <v>80807</v>
      </c>
      <c r="X38" s="159">
        <f>IFERROR(W38/V38-1,"-")</f>
        <v>-4.1162913939931656E-3</v>
      </c>
      <c r="Y38" s="176">
        <f t="shared" si="10"/>
        <v>2.2615030674846626</v>
      </c>
      <c r="Z38" s="159">
        <f t="shared" si="17"/>
        <v>2.1999151149641516E-2</v>
      </c>
    </row>
    <row r="39" spans="1:26" x14ac:dyDescent="0.25">
      <c r="A39" s="160" t="s">
        <v>102</v>
      </c>
      <c r="B39" s="161" t="s">
        <v>102</v>
      </c>
      <c r="C39" s="162">
        <v>2180</v>
      </c>
      <c r="D39" s="162">
        <v>4351</v>
      </c>
      <c r="E39" s="162">
        <v>9363</v>
      </c>
      <c r="F39" s="162">
        <v>15562</v>
      </c>
      <c r="G39" s="162">
        <v>21291</v>
      </c>
      <c r="H39" s="163">
        <f>IFERROR(G39/F39-1,"-")</f>
        <v>0.36814034185837285</v>
      </c>
      <c r="I39" s="177">
        <f t="shared" si="1"/>
        <v>8.7665137614678894</v>
      </c>
      <c r="J39" s="163">
        <f>G39/G$9</f>
        <v>2.8058407242919834E-2</v>
      </c>
      <c r="K39" s="162">
        <v>1767</v>
      </c>
      <c r="L39" s="162">
        <v>4726</v>
      </c>
      <c r="M39" s="162">
        <v>9315</v>
      </c>
      <c r="N39" s="162">
        <v>13363</v>
      </c>
      <c r="O39" s="162">
        <v>10110</v>
      </c>
      <c r="P39" s="163">
        <f>IFERROR(O39/N39-1,"-")</f>
        <v>-0.24343336077228173</v>
      </c>
      <c r="Q39" s="177">
        <f t="shared" si="9"/>
        <v>4.7215619694397279</v>
      </c>
      <c r="R39" s="163">
        <f>O39/O$9</f>
        <v>2.8714820085036768E-3</v>
      </c>
      <c r="S39" s="162">
        <v>3947</v>
      </c>
      <c r="T39" s="162">
        <v>9077</v>
      </c>
      <c r="U39" s="162">
        <v>18678</v>
      </c>
      <c r="V39" s="162">
        <v>28925</v>
      </c>
      <c r="W39" s="162">
        <v>31401</v>
      </c>
      <c r="X39" s="163">
        <f>IFERROR(W39/V39-1,"-")</f>
        <v>8.5600691443388E-2</v>
      </c>
      <c r="Y39" s="177">
        <f t="shared" si="10"/>
        <v>6.9556625285026605</v>
      </c>
      <c r="Z39" s="163">
        <f t="shared" si="17"/>
        <v>4.945360884520078E-3</v>
      </c>
    </row>
    <row r="40" spans="1:26" x14ac:dyDescent="0.25">
      <c r="A40" s="160" t="s">
        <v>99</v>
      </c>
      <c r="B40" s="161" t="s">
        <v>99</v>
      </c>
      <c r="C40" s="162">
        <v>3349</v>
      </c>
      <c r="D40" s="162">
        <v>1711</v>
      </c>
      <c r="E40" s="162">
        <v>12871</v>
      </c>
      <c r="F40" s="162">
        <v>12769</v>
      </c>
      <c r="G40" s="162">
        <v>10236</v>
      </c>
      <c r="H40" s="163">
        <f>IFERROR(G40/F40-1,"-")</f>
        <v>-0.19837105489858253</v>
      </c>
      <c r="I40" s="177">
        <f t="shared" si="1"/>
        <v>2.0564347566437742</v>
      </c>
      <c r="J40" s="163">
        <f>G40/G$9</f>
        <v>1.3489542836810269E-2</v>
      </c>
      <c r="K40" s="162">
        <v>17480</v>
      </c>
      <c r="L40" s="162">
        <v>29046</v>
      </c>
      <c r="M40" s="162">
        <v>51539</v>
      </c>
      <c r="N40" s="162">
        <v>39447</v>
      </c>
      <c r="O40" s="162">
        <v>39170</v>
      </c>
      <c r="P40" s="163">
        <f>IFERROR(O40/N40-1,"-")</f>
        <v>-7.0220802595888365E-3</v>
      </c>
      <c r="Q40" s="177">
        <f t="shared" si="9"/>
        <v>1.2408466819221968</v>
      </c>
      <c r="R40" s="163">
        <f>O40/O$9</f>
        <v>1.1125217633342139E-2</v>
      </c>
      <c r="S40" s="162">
        <v>20829</v>
      </c>
      <c r="T40" s="162">
        <v>30757</v>
      </c>
      <c r="U40" s="162">
        <v>64410</v>
      </c>
      <c r="V40" s="162">
        <v>52216</v>
      </c>
      <c r="W40" s="162">
        <v>49406</v>
      </c>
      <c r="X40" s="163">
        <f>IFERROR(W40/V40-1,"-")</f>
        <v>-5.3814922629079165E-2</v>
      </c>
      <c r="Y40" s="177">
        <f t="shared" si="10"/>
        <v>1.3719813721254019</v>
      </c>
      <c r="Z40" s="163">
        <f t="shared" si="17"/>
        <v>1.7053790265121438E-2</v>
      </c>
    </row>
    <row r="41" spans="1:26" x14ac:dyDescent="0.25">
      <c r="A41" s="1" t="s">
        <v>145</v>
      </c>
      <c r="B41" s="157" t="s">
        <v>106</v>
      </c>
      <c r="C41" s="158">
        <v>48756</v>
      </c>
      <c r="D41" s="158">
        <v>44610</v>
      </c>
      <c r="E41" s="158">
        <v>156956</v>
      </c>
      <c r="F41" s="158">
        <v>172956</v>
      </c>
      <c r="G41" s="158">
        <v>178683</v>
      </c>
      <c r="H41" s="159">
        <f>IFERROR(G41/F41-1,"-")</f>
        <v>3.3112467910913823E-2</v>
      </c>
      <c r="I41" s="176">
        <f t="shared" si="1"/>
        <v>2.6648412503076546</v>
      </c>
      <c r="J41" s="159">
        <f>G41/G$9</f>
        <v>0.23547791937375628</v>
      </c>
      <c r="K41" s="158">
        <v>132747</v>
      </c>
      <c r="L41" s="158">
        <v>172305</v>
      </c>
      <c r="M41" s="158">
        <v>512513</v>
      </c>
      <c r="N41" s="158">
        <v>556416</v>
      </c>
      <c r="O41" s="158">
        <v>601977</v>
      </c>
      <c r="P41" s="159">
        <f>IFERROR(O41/N41-1,"-")</f>
        <v>8.1882979641131781E-2</v>
      </c>
      <c r="Q41" s="176">
        <f t="shared" si="9"/>
        <v>3.5347691473253633</v>
      </c>
      <c r="R41" s="159">
        <f>O41/O$9</f>
        <v>0.17097587784698495</v>
      </c>
      <c r="S41" s="158">
        <v>181503</v>
      </c>
      <c r="T41" s="158">
        <v>216915</v>
      </c>
      <c r="U41" s="158">
        <v>669469</v>
      </c>
      <c r="V41" s="158">
        <v>729372</v>
      </c>
      <c r="W41" s="158">
        <v>780660</v>
      </c>
      <c r="X41" s="159">
        <f>IFERROR(W41/V41-1,"-")</f>
        <v>7.0318027015021212E-2</v>
      </c>
      <c r="Y41" s="176">
        <f t="shared" si="10"/>
        <v>3.3010859324639261</v>
      </c>
      <c r="Z41" s="159">
        <f t="shared" si="17"/>
        <v>0.17725483488589636</v>
      </c>
    </row>
    <row r="42" spans="1:26" x14ac:dyDescent="0.25">
      <c r="A42" s="160" t="s">
        <v>109</v>
      </c>
      <c r="B42" s="161" t="s">
        <v>109</v>
      </c>
      <c r="C42" s="162">
        <v>24960</v>
      </c>
      <c r="D42" s="162">
        <v>17021</v>
      </c>
      <c r="E42" s="162">
        <v>75160</v>
      </c>
      <c r="F42" s="162">
        <v>74709</v>
      </c>
      <c r="G42" s="162">
        <v>75962</v>
      </c>
      <c r="H42" s="163">
        <f t="shared" ref="H42:H49" si="18">IFERROR(G42/F42-1,"-")</f>
        <v>1.6771741021831321E-2</v>
      </c>
      <c r="I42" s="177">
        <f t="shared" si="1"/>
        <v>2.0433493589743588</v>
      </c>
      <c r="J42" s="163">
        <f t="shared" ref="J42:J49" si="19">G42/G$9</f>
        <v>0.10010674608927136</v>
      </c>
      <c r="K42" s="162">
        <v>63301</v>
      </c>
      <c r="L42" s="162">
        <v>63769</v>
      </c>
      <c r="M42" s="162">
        <v>269103</v>
      </c>
      <c r="N42" s="162">
        <v>299592</v>
      </c>
      <c r="O42" s="162">
        <v>337098</v>
      </c>
      <c r="P42" s="163">
        <f t="shared" ref="P42:P49" si="20">IFERROR(O42/N42-1,"-")</f>
        <v>0.12519025875190248</v>
      </c>
      <c r="Q42" s="177">
        <f t="shared" si="9"/>
        <v>4.3253187153441495</v>
      </c>
      <c r="R42" s="163">
        <f t="shared" ref="R42:R49" si="21">O42/O$9</f>
        <v>9.574390129600123E-2</v>
      </c>
      <c r="S42" s="162">
        <v>88261</v>
      </c>
      <c r="T42" s="162">
        <v>80790</v>
      </c>
      <c r="U42" s="162">
        <v>344263</v>
      </c>
      <c r="V42" s="162">
        <v>374301</v>
      </c>
      <c r="W42" s="162">
        <v>413060</v>
      </c>
      <c r="X42" s="163">
        <f t="shared" ref="X42:X49" si="22">IFERROR(W42/V42-1,"-")</f>
        <v>0.10355035118794764</v>
      </c>
      <c r="Y42" s="177">
        <f t="shared" si="10"/>
        <v>3.6799832315518746</v>
      </c>
      <c r="Z42" s="163">
        <f t="shared" si="17"/>
        <v>9.1150271666534721E-2</v>
      </c>
    </row>
    <row r="43" spans="1:26" x14ac:dyDescent="0.25">
      <c r="A43" s="160" t="s">
        <v>112</v>
      </c>
      <c r="B43" s="161" t="s">
        <v>112</v>
      </c>
      <c r="C43" s="162">
        <v>3221</v>
      </c>
      <c r="D43" s="162">
        <v>2578</v>
      </c>
      <c r="E43" s="162">
        <v>7845</v>
      </c>
      <c r="F43" s="162">
        <v>10865</v>
      </c>
      <c r="G43" s="162">
        <v>11127</v>
      </c>
      <c r="H43" s="163">
        <f t="shared" si="18"/>
        <v>2.4114127933732243E-2</v>
      </c>
      <c r="I43" s="177">
        <f t="shared" si="1"/>
        <v>2.4545172306737038</v>
      </c>
      <c r="J43" s="163">
        <f t="shared" si="19"/>
        <v>1.4663749818795219E-2</v>
      </c>
      <c r="K43" s="162">
        <v>7570</v>
      </c>
      <c r="L43" s="162">
        <v>10918</v>
      </c>
      <c r="M43" s="162">
        <v>19949</v>
      </c>
      <c r="N43" s="162">
        <v>22563</v>
      </c>
      <c r="O43" s="162">
        <v>20333</v>
      </c>
      <c r="P43" s="163">
        <f t="shared" si="20"/>
        <v>-9.883437486149893E-2</v>
      </c>
      <c r="Q43" s="177">
        <f t="shared" si="9"/>
        <v>1.6859973579920742</v>
      </c>
      <c r="R43" s="163">
        <f t="shared" si="21"/>
        <v>5.775058721949086E-3</v>
      </c>
      <c r="S43" s="162">
        <v>10791</v>
      </c>
      <c r="T43" s="162">
        <v>13496</v>
      </c>
      <c r="U43" s="162">
        <v>27794</v>
      </c>
      <c r="V43" s="162">
        <v>33428</v>
      </c>
      <c r="W43" s="162">
        <v>31460</v>
      </c>
      <c r="X43" s="163">
        <f t="shared" si="22"/>
        <v>-5.88728012444657E-2</v>
      </c>
      <c r="Y43" s="177">
        <f t="shared" si="10"/>
        <v>1.9153924566768605</v>
      </c>
      <c r="Z43" s="163">
        <f t="shared" si="17"/>
        <v>7.3589977740845403E-3</v>
      </c>
    </row>
    <row r="44" spans="1:26" x14ac:dyDescent="0.25">
      <c r="A44" s="160" t="s">
        <v>115</v>
      </c>
      <c r="B44" s="161" t="s">
        <v>115</v>
      </c>
      <c r="C44" s="162">
        <v>1995</v>
      </c>
      <c r="D44" s="162">
        <v>1781</v>
      </c>
      <c r="E44" s="162">
        <v>5675</v>
      </c>
      <c r="F44" s="162">
        <v>7865</v>
      </c>
      <c r="G44" s="162">
        <v>8232</v>
      </c>
      <c r="H44" s="163">
        <f t="shared" si="18"/>
        <v>4.6662428480610307E-2</v>
      </c>
      <c r="I44" s="177">
        <f t="shared" si="1"/>
        <v>3.1263157894736846</v>
      </c>
      <c r="J44" s="163">
        <f t="shared" si="19"/>
        <v>1.0848565517059606E-2</v>
      </c>
      <c r="K44" s="162">
        <v>3970</v>
      </c>
      <c r="L44" s="162">
        <v>8252</v>
      </c>
      <c r="M44" s="162">
        <v>12032</v>
      </c>
      <c r="N44" s="162">
        <v>11886</v>
      </c>
      <c r="O44" s="162">
        <v>11380</v>
      </c>
      <c r="P44" s="163">
        <f t="shared" si="20"/>
        <v>-4.2571092041056691E-2</v>
      </c>
      <c r="Q44" s="177">
        <f t="shared" si="9"/>
        <v>1.8664987405541562</v>
      </c>
      <c r="R44" s="163">
        <f t="shared" si="21"/>
        <v>3.2321924091762455E-3</v>
      </c>
      <c r="S44" s="162">
        <v>5965</v>
      </c>
      <c r="T44" s="162">
        <v>10033</v>
      </c>
      <c r="U44" s="162">
        <v>17707</v>
      </c>
      <c r="V44" s="162">
        <v>19751</v>
      </c>
      <c r="W44" s="162">
        <v>19612</v>
      </c>
      <c r="X44" s="163">
        <f t="shared" si="22"/>
        <v>-7.0376183484380794E-3</v>
      </c>
      <c r="Y44" s="177">
        <f t="shared" si="10"/>
        <v>2.2878457669740149</v>
      </c>
      <c r="Z44" s="163">
        <f t="shared" si="17"/>
        <v>4.688269899464451E-3</v>
      </c>
    </row>
    <row r="45" spans="1:26" x14ac:dyDescent="0.25">
      <c r="A45" s="160" t="s">
        <v>122</v>
      </c>
      <c r="B45" s="161" t="s">
        <v>122</v>
      </c>
      <c r="C45" s="162">
        <v>885</v>
      </c>
      <c r="D45" s="162">
        <v>1430</v>
      </c>
      <c r="E45" s="162">
        <v>3236</v>
      </c>
      <c r="F45" s="162">
        <v>3482</v>
      </c>
      <c r="G45" s="162">
        <v>3809</v>
      </c>
      <c r="H45" s="163">
        <f t="shared" si="18"/>
        <v>9.3911545089029325E-2</v>
      </c>
      <c r="I45" s="177">
        <f t="shared" si="1"/>
        <v>3.303954802259887</v>
      </c>
      <c r="J45" s="163">
        <f t="shared" si="19"/>
        <v>5.0197019016618126E-3</v>
      </c>
      <c r="K45" s="162">
        <v>6712</v>
      </c>
      <c r="L45" s="162">
        <v>13570</v>
      </c>
      <c r="M45" s="162">
        <v>27358</v>
      </c>
      <c r="N45" s="162">
        <v>26160</v>
      </c>
      <c r="O45" s="162">
        <v>28369</v>
      </c>
      <c r="P45" s="163">
        <f t="shared" si="20"/>
        <v>8.4441896024464835E-2</v>
      </c>
      <c r="Q45" s="177">
        <f t="shared" si="9"/>
        <v>3.2266090584028602</v>
      </c>
      <c r="R45" s="163">
        <f t="shared" si="21"/>
        <v>8.0574750840000792E-3</v>
      </c>
      <c r="S45" s="162">
        <v>7597</v>
      </c>
      <c r="T45" s="162">
        <v>15000</v>
      </c>
      <c r="U45" s="162">
        <v>30594</v>
      </c>
      <c r="V45" s="162">
        <v>29642</v>
      </c>
      <c r="W45" s="162">
        <v>32178</v>
      </c>
      <c r="X45" s="163">
        <f t="shared" si="22"/>
        <v>8.5554281087645956E-2</v>
      </c>
      <c r="Y45" s="177">
        <f t="shared" si="10"/>
        <v>3.2356193234171382</v>
      </c>
      <c r="Z45" s="163">
        <f t="shared" si="17"/>
        <v>8.100351798961734E-3</v>
      </c>
    </row>
    <row r="46" spans="1:26" x14ac:dyDescent="0.25">
      <c r="A46" s="160" t="s">
        <v>118</v>
      </c>
      <c r="B46" s="161" t="s">
        <v>118</v>
      </c>
      <c r="C46" s="162">
        <v>1080</v>
      </c>
      <c r="D46" s="162">
        <v>722</v>
      </c>
      <c r="E46" s="162">
        <v>1778</v>
      </c>
      <c r="F46" s="162">
        <v>2269</v>
      </c>
      <c r="G46" s="162">
        <v>2413</v>
      </c>
      <c r="H46" s="163">
        <f t="shared" si="18"/>
        <v>6.3464081092992508E-2</v>
      </c>
      <c r="I46" s="177">
        <f t="shared" si="1"/>
        <v>1.2342592592592592</v>
      </c>
      <c r="J46" s="163">
        <f t="shared" si="19"/>
        <v>3.1799791779233274E-3</v>
      </c>
      <c r="K46" s="162">
        <v>11022</v>
      </c>
      <c r="L46" s="162">
        <v>16968</v>
      </c>
      <c r="M46" s="162">
        <v>29000</v>
      </c>
      <c r="N46" s="162">
        <v>33231</v>
      </c>
      <c r="O46" s="162">
        <v>33087</v>
      </c>
      <c r="P46" s="163">
        <f t="shared" si="20"/>
        <v>-4.3333032409497152E-3</v>
      </c>
      <c r="Q46" s="177">
        <f t="shared" si="9"/>
        <v>2.0019052803483941</v>
      </c>
      <c r="R46" s="163">
        <f t="shared" si="21"/>
        <v>9.397500021301795E-3</v>
      </c>
      <c r="S46" s="162">
        <v>12102</v>
      </c>
      <c r="T46" s="162">
        <v>17690</v>
      </c>
      <c r="U46" s="162">
        <v>30778</v>
      </c>
      <c r="V46" s="162">
        <v>35500</v>
      </c>
      <c r="W46" s="162">
        <v>35500</v>
      </c>
      <c r="X46" s="163">
        <f t="shared" si="22"/>
        <v>0</v>
      </c>
      <c r="Y46" s="177">
        <f t="shared" si="10"/>
        <v>1.9333994381094035</v>
      </c>
      <c r="Z46" s="163">
        <f t="shared" si="17"/>
        <v>8.1490693491679499E-3</v>
      </c>
    </row>
    <row r="47" spans="1:26" x14ac:dyDescent="0.25">
      <c r="A47" s="160" t="s">
        <v>127</v>
      </c>
      <c r="B47" s="161" t="s">
        <v>127</v>
      </c>
      <c r="C47" s="162">
        <v>1099</v>
      </c>
      <c r="D47" s="162">
        <v>749</v>
      </c>
      <c r="E47" s="162">
        <v>2218</v>
      </c>
      <c r="F47" s="162">
        <v>2218</v>
      </c>
      <c r="G47" s="162">
        <v>1673</v>
      </c>
      <c r="H47" s="163">
        <f t="shared" si="18"/>
        <v>-0.24571686203787191</v>
      </c>
      <c r="I47" s="177">
        <f t="shared" si="1"/>
        <v>0.52229299363057335</v>
      </c>
      <c r="J47" s="163">
        <f t="shared" si="19"/>
        <v>2.2047679919874538E-3</v>
      </c>
      <c r="K47" s="162">
        <v>2296</v>
      </c>
      <c r="L47" s="162">
        <v>2639</v>
      </c>
      <c r="M47" s="162">
        <v>6605</v>
      </c>
      <c r="N47" s="162">
        <v>7002</v>
      </c>
      <c r="O47" s="162">
        <v>6960</v>
      </c>
      <c r="P47" s="163">
        <f t="shared" si="20"/>
        <v>-5.9982862039417162E-3</v>
      </c>
      <c r="Q47" s="177">
        <f t="shared" si="9"/>
        <v>2.0313588850174216</v>
      </c>
      <c r="R47" s="163">
        <f t="shared" si="21"/>
        <v>1.9768066052606912E-3</v>
      </c>
      <c r="S47" s="162">
        <v>3395</v>
      </c>
      <c r="T47" s="162">
        <v>3388</v>
      </c>
      <c r="U47" s="162">
        <v>8823</v>
      </c>
      <c r="V47" s="162">
        <v>9220</v>
      </c>
      <c r="W47" s="162">
        <v>8633</v>
      </c>
      <c r="X47" s="163">
        <f t="shared" si="22"/>
        <v>-6.3665943600867636E-2</v>
      </c>
      <c r="Y47" s="177">
        <f t="shared" si="10"/>
        <v>1.5428571428571427</v>
      </c>
      <c r="Z47" s="163">
        <f t="shared" si="17"/>
        <v>2.336059486246956E-3</v>
      </c>
    </row>
    <row r="48" spans="1:26" x14ac:dyDescent="0.25">
      <c r="A48" s="160" t="s">
        <v>130</v>
      </c>
      <c r="B48" s="161" t="s">
        <v>130</v>
      </c>
      <c r="C48" s="162">
        <v>1080</v>
      </c>
      <c r="D48" s="162">
        <v>761</v>
      </c>
      <c r="E48" s="162">
        <v>1311</v>
      </c>
      <c r="F48" s="162">
        <v>1982</v>
      </c>
      <c r="G48" s="162">
        <v>1393</v>
      </c>
      <c r="H48" s="163">
        <f t="shared" si="18"/>
        <v>-0.29717457114026236</v>
      </c>
      <c r="I48" s="177">
        <f t="shared" si="1"/>
        <v>0.28981481481481475</v>
      </c>
      <c r="J48" s="163">
        <f t="shared" si="19"/>
        <v>1.835769164876583E-3</v>
      </c>
      <c r="K48" s="162">
        <v>4136</v>
      </c>
      <c r="L48" s="162">
        <v>3019</v>
      </c>
      <c r="M48" s="162">
        <v>6804</v>
      </c>
      <c r="N48" s="162">
        <v>8431</v>
      </c>
      <c r="O48" s="162">
        <v>7038</v>
      </c>
      <c r="P48" s="163">
        <f t="shared" si="20"/>
        <v>-0.16522357964654255</v>
      </c>
      <c r="Q48" s="177">
        <f t="shared" si="9"/>
        <v>0.70164410058027071</v>
      </c>
      <c r="R48" s="163">
        <f t="shared" si="21"/>
        <v>1.9989604723886127E-3</v>
      </c>
      <c r="S48" s="162">
        <v>5216</v>
      </c>
      <c r="T48" s="162">
        <v>3780</v>
      </c>
      <c r="U48" s="162">
        <v>8115</v>
      </c>
      <c r="V48" s="162">
        <v>10413</v>
      </c>
      <c r="W48" s="162">
        <v>8431</v>
      </c>
      <c r="X48" s="163">
        <f t="shared" si="22"/>
        <v>-0.19033899932776333</v>
      </c>
      <c r="Y48" s="177">
        <f t="shared" si="10"/>
        <v>0.61637269938650308</v>
      </c>
      <c r="Z48" s="163">
        <f t="shared" si="17"/>
        <v>2.1486028256708658E-3</v>
      </c>
    </row>
    <row r="49" spans="1:26" x14ac:dyDescent="0.25">
      <c r="A49" s="165" t="s">
        <v>144</v>
      </c>
      <c r="B49" s="166" t="s">
        <v>144</v>
      </c>
      <c r="C49" s="167">
        <f>C41-SUM(C42:C48)</f>
        <v>14436</v>
      </c>
      <c r="D49" s="167">
        <f>D41-SUM(D42:D48)</f>
        <v>19568</v>
      </c>
      <c r="E49" s="167">
        <f>E41-SUM(E42:E48)</f>
        <v>59733</v>
      </c>
      <c r="F49" s="167">
        <f>F41-SUM(F42:F48)</f>
        <v>69566</v>
      </c>
      <c r="G49" s="167">
        <f>G41-SUM(G42:G48)</f>
        <v>74074</v>
      </c>
      <c r="H49" s="168">
        <f t="shared" si="18"/>
        <v>6.4801770980076556E-2</v>
      </c>
      <c r="I49" s="178">
        <f t="shared" si="1"/>
        <v>4.1311997783319478</v>
      </c>
      <c r="J49" s="168">
        <f t="shared" si="19"/>
        <v>9.7618639712180919E-2</v>
      </c>
      <c r="K49" s="167">
        <f>K41-SUM(K42:K48)</f>
        <v>33740</v>
      </c>
      <c r="L49" s="167">
        <f>L41-SUM(L42:L48)</f>
        <v>53170</v>
      </c>
      <c r="M49" s="167">
        <f>M41-SUM(M42:M48)</f>
        <v>141662</v>
      </c>
      <c r="N49" s="167">
        <f>N41-SUM(N42:N48)</f>
        <v>147551</v>
      </c>
      <c r="O49" s="167">
        <f>O41-SUM(O42:O48)</f>
        <v>157712</v>
      </c>
      <c r="P49" s="168">
        <f t="shared" si="20"/>
        <v>6.8864324877500049E-2</v>
      </c>
      <c r="Q49" s="178">
        <f t="shared" si="9"/>
        <v>3.6743331357439244</v>
      </c>
      <c r="R49" s="168">
        <f t="shared" si="21"/>
        <v>4.4793983236907205E-2</v>
      </c>
      <c r="S49" s="167">
        <f>S41-SUM(S42:S48)</f>
        <v>48176</v>
      </c>
      <c r="T49" s="167">
        <f>T41-SUM(T42:T48)</f>
        <v>72738</v>
      </c>
      <c r="U49" s="167">
        <f>U41-SUM(U42:U48)</f>
        <v>201395</v>
      </c>
      <c r="V49" s="167">
        <f>V41-SUM(V42:V48)</f>
        <v>217117</v>
      </c>
      <c r="W49" s="167">
        <f>W41-SUM(W42:W48)</f>
        <v>231786</v>
      </c>
      <c r="X49" s="168">
        <f t="shared" si="22"/>
        <v>6.7562650552467129E-2</v>
      </c>
      <c r="Y49" s="178">
        <f t="shared" si="10"/>
        <v>3.8112338093656595</v>
      </c>
      <c r="Z49" s="168">
        <f t="shared" si="17"/>
        <v>5.3323212085765126E-2</v>
      </c>
    </row>
    <row r="50" spans="1:26" x14ac:dyDescent="0.25">
      <c r="A50" s="1"/>
      <c r="B50" s="153" t="s">
        <v>45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67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10755</v>
      </c>
      <c r="T51" s="174">
        <f>T52+T55</f>
        <v>20161</v>
      </c>
      <c r="U51" s="174">
        <f>U52+U55</f>
        <v>37638</v>
      </c>
      <c r="V51" s="174">
        <f>V52+V55</f>
        <v>50521</v>
      </c>
      <c r="W51" s="174">
        <f>W52+W55</f>
        <v>43075</v>
      </c>
      <c r="X51" s="175">
        <f>IFERROR(W51/V51-1,"-")</f>
        <v>-0.14738425605193883</v>
      </c>
      <c r="Y51" s="175">
        <f t="shared" si="10"/>
        <v>3.0051139005113905</v>
      </c>
      <c r="Z51" s="175">
        <f t="shared" ref="Z51:Z63" si="23">U51/U$9</f>
        <v>9.9653867101170725E-3</v>
      </c>
    </row>
    <row r="52" spans="1:26" x14ac:dyDescent="0.25">
      <c r="A52" s="1" t="s">
        <v>95</v>
      </c>
      <c r="B52" s="157" t="s">
        <v>96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76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76" t="str">
        <f t="shared" si="9"/>
        <v>-</v>
      </c>
      <c r="R52" s="159">
        <f>O52/O$9</f>
        <v>0</v>
      </c>
      <c r="S52" s="158">
        <v>1989</v>
      </c>
      <c r="T52" s="158">
        <v>4950</v>
      </c>
      <c r="U52" s="158">
        <v>6738</v>
      </c>
      <c r="V52" s="158">
        <v>20078</v>
      </c>
      <c r="W52" s="158">
        <v>10886</v>
      </c>
      <c r="X52" s="159">
        <f>IFERROR(W52/V52-1,"-")</f>
        <v>-0.45781452335890027</v>
      </c>
      <c r="Y52" s="176">
        <f t="shared" si="10"/>
        <v>4.4731020613373556</v>
      </c>
      <c r="Z52" s="159">
        <f t="shared" si="23"/>
        <v>1.7840155070080461E-3</v>
      </c>
    </row>
    <row r="53" spans="1:26" x14ac:dyDescent="0.25">
      <c r="A53" s="160" t="s">
        <v>102</v>
      </c>
      <c r="B53" s="161" t="s">
        <v>102</v>
      </c>
      <c r="C53" s="162">
        <v>0</v>
      </c>
      <c r="D53" s="162">
        <v>0</v>
      </c>
      <c r="E53" s="162">
        <v>0</v>
      </c>
      <c r="F53" s="162">
        <v>0</v>
      </c>
      <c r="G53" s="162">
        <v>0</v>
      </c>
      <c r="H53" s="163" t="str">
        <f>IFERROR(G53/F53-1,"-")</f>
        <v>-</v>
      </c>
      <c r="I53" s="177" t="str">
        <f t="shared" si="1"/>
        <v>-</v>
      </c>
      <c r="J53" s="163">
        <f>G53/G$9</f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0</v>
      </c>
      <c r="P53" s="163" t="str">
        <f>IFERROR(O53/N53-1,"-")</f>
        <v>-</v>
      </c>
      <c r="Q53" s="177" t="str">
        <f t="shared" si="9"/>
        <v>-</v>
      </c>
      <c r="R53" s="163">
        <f>O53/O$9</f>
        <v>0</v>
      </c>
      <c r="S53" s="162">
        <v>1487</v>
      </c>
      <c r="T53" s="162">
        <v>2415</v>
      </c>
      <c r="U53" s="162">
        <v>3508</v>
      </c>
      <c r="V53" s="162">
        <v>14700</v>
      </c>
      <c r="W53" s="162">
        <v>7147</v>
      </c>
      <c r="X53" s="163">
        <f>IFERROR(W53/V53-1,"-")</f>
        <v>-0.51380952380952383</v>
      </c>
      <c r="Y53" s="177">
        <f t="shared" si="10"/>
        <v>3.8063214525891054</v>
      </c>
      <c r="Z53" s="163">
        <f t="shared" si="23"/>
        <v>9.2881068545328373E-4</v>
      </c>
    </row>
    <row r="54" spans="1:26" x14ac:dyDescent="0.25">
      <c r="A54" s="160" t="s">
        <v>99</v>
      </c>
      <c r="B54" s="161" t="s">
        <v>99</v>
      </c>
      <c r="C54" s="162">
        <v>0</v>
      </c>
      <c r="D54" s="162">
        <v>0</v>
      </c>
      <c r="E54" s="162">
        <v>0</v>
      </c>
      <c r="F54" s="162">
        <v>0</v>
      </c>
      <c r="G54" s="162">
        <v>0</v>
      </c>
      <c r="H54" s="163" t="str">
        <f>IFERROR(G54/F54-1,"-")</f>
        <v>-</v>
      </c>
      <c r="I54" s="177" t="str">
        <f t="shared" si="1"/>
        <v>-</v>
      </c>
      <c r="J54" s="163">
        <f>G54/G$9</f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3" t="str">
        <f>IFERROR(O54/N54-1,"-")</f>
        <v>-</v>
      </c>
      <c r="Q54" s="177" t="str">
        <f t="shared" si="9"/>
        <v>-</v>
      </c>
      <c r="R54" s="163">
        <f>O54/O$9</f>
        <v>0</v>
      </c>
      <c r="S54" s="162">
        <v>502</v>
      </c>
      <c r="T54" s="162">
        <v>2535</v>
      </c>
      <c r="U54" s="162">
        <v>3230</v>
      </c>
      <c r="V54" s="162">
        <v>5378</v>
      </c>
      <c r="W54" s="162">
        <v>3739</v>
      </c>
      <c r="X54" s="163">
        <f>IFERROR(W54/V54-1,"-")</f>
        <v>-0.30476013387876533</v>
      </c>
      <c r="Y54" s="177">
        <f t="shared" si="10"/>
        <v>6.4482071713147411</v>
      </c>
      <c r="Z54" s="163">
        <f t="shared" si="23"/>
        <v>8.552048215547624E-4</v>
      </c>
    </row>
    <row r="55" spans="1:26" x14ac:dyDescent="0.25">
      <c r="A55" s="1" t="s">
        <v>145</v>
      </c>
      <c r="B55" s="157" t="s">
        <v>106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76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76" t="str">
        <f t="shared" si="9"/>
        <v>-</v>
      </c>
      <c r="R55" s="159">
        <f>O55/O$9</f>
        <v>0</v>
      </c>
      <c r="S55" s="158">
        <v>8766</v>
      </c>
      <c r="T55" s="158">
        <v>15211</v>
      </c>
      <c r="U55" s="158">
        <v>30900</v>
      </c>
      <c r="V55" s="158">
        <v>30443</v>
      </c>
      <c r="W55" s="158">
        <v>32189</v>
      </c>
      <c r="X55" s="159">
        <f>IFERROR(W55/V55-1,"-")</f>
        <v>5.7353086095325745E-2</v>
      </c>
      <c r="Y55" s="176">
        <f t="shared" si="10"/>
        <v>2.6720282911248003</v>
      </c>
      <c r="Z55" s="159">
        <f t="shared" si="23"/>
        <v>8.1813712031090276E-3</v>
      </c>
    </row>
    <row r="56" spans="1:26" x14ac:dyDescent="0.25">
      <c r="A56" s="160" t="s">
        <v>109</v>
      </c>
      <c r="B56" s="161" t="s">
        <v>109</v>
      </c>
      <c r="C56" s="162">
        <v>0</v>
      </c>
      <c r="D56" s="162">
        <v>0</v>
      </c>
      <c r="E56" s="162">
        <v>0</v>
      </c>
      <c r="F56" s="162">
        <v>0</v>
      </c>
      <c r="G56" s="162">
        <v>0</v>
      </c>
      <c r="H56" s="163" t="str">
        <f t="shared" ref="H56:H63" si="24">IFERROR(G56/F56-1,"-")</f>
        <v>-</v>
      </c>
      <c r="I56" s="177" t="str">
        <f t="shared" si="1"/>
        <v>-</v>
      </c>
      <c r="J56" s="163">
        <f t="shared" ref="J56:J63" si="25">G56/G$9</f>
        <v>0</v>
      </c>
      <c r="K56" s="162">
        <v>0</v>
      </c>
      <c r="L56" s="162">
        <v>0</v>
      </c>
      <c r="M56" s="162">
        <v>0</v>
      </c>
      <c r="N56" s="162">
        <v>0</v>
      </c>
      <c r="O56" s="162">
        <v>0</v>
      </c>
      <c r="P56" s="163" t="str">
        <f t="shared" ref="P56:P63" si="26">IFERROR(O56/N56-1,"-")</f>
        <v>-</v>
      </c>
      <c r="Q56" s="177" t="str">
        <f t="shared" si="9"/>
        <v>-</v>
      </c>
      <c r="R56" s="163">
        <f t="shared" ref="R56:R63" si="27">O56/O$9</f>
        <v>0</v>
      </c>
      <c r="S56" s="162">
        <v>2464</v>
      </c>
      <c r="T56" s="162">
        <v>3030</v>
      </c>
      <c r="U56" s="162">
        <v>10329</v>
      </c>
      <c r="V56" s="162">
        <v>9247</v>
      </c>
      <c r="W56" s="162">
        <v>10942</v>
      </c>
      <c r="X56" s="163">
        <f t="shared" ref="X56:X63" si="28">IFERROR(W56/V56-1,"-")</f>
        <v>0.18330269276522104</v>
      </c>
      <c r="Y56" s="177">
        <f t="shared" si="10"/>
        <v>3.4407467532467528</v>
      </c>
      <c r="Z56" s="163">
        <f t="shared" si="23"/>
        <v>2.7348020439130465E-3</v>
      </c>
    </row>
    <row r="57" spans="1:26" x14ac:dyDescent="0.25">
      <c r="A57" s="160" t="s">
        <v>112</v>
      </c>
      <c r="B57" s="161" t="s">
        <v>112</v>
      </c>
      <c r="C57" s="162">
        <v>0</v>
      </c>
      <c r="D57" s="162">
        <v>0</v>
      </c>
      <c r="E57" s="162">
        <v>0</v>
      </c>
      <c r="F57" s="162">
        <v>0</v>
      </c>
      <c r="G57" s="162">
        <v>0</v>
      </c>
      <c r="H57" s="163" t="str">
        <f t="shared" si="24"/>
        <v>-</v>
      </c>
      <c r="I57" s="177" t="str">
        <f t="shared" si="1"/>
        <v>-</v>
      </c>
      <c r="J57" s="163">
        <f t="shared" si="25"/>
        <v>0</v>
      </c>
      <c r="K57" s="162">
        <v>0</v>
      </c>
      <c r="L57" s="162">
        <v>0</v>
      </c>
      <c r="M57" s="162">
        <v>0</v>
      </c>
      <c r="N57" s="162">
        <v>0</v>
      </c>
      <c r="O57" s="162">
        <v>0</v>
      </c>
      <c r="P57" s="163" t="str">
        <f t="shared" si="26"/>
        <v>-</v>
      </c>
      <c r="Q57" s="177" t="str">
        <f t="shared" si="9"/>
        <v>-</v>
      </c>
      <c r="R57" s="163">
        <f t="shared" si="27"/>
        <v>0</v>
      </c>
      <c r="S57" s="162">
        <v>2785</v>
      </c>
      <c r="T57" s="162">
        <v>5150</v>
      </c>
      <c r="U57" s="162">
        <v>6783</v>
      </c>
      <c r="V57" s="162">
        <v>6068</v>
      </c>
      <c r="W57" s="162">
        <v>6432</v>
      </c>
      <c r="X57" s="163">
        <f t="shared" si="28"/>
        <v>5.9986816084377059E-2</v>
      </c>
      <c r="Y57" s="177">
        <f t="shared" si="10"/>
        <v>1.3095152603231597</v>
      </c>
      <c r="Z57" s="163">
        <f t="shared" si="23"/>
        <v>1.7959301252650009E-3</v>
      </c>
    </row>
    <row r="58" spans="1:26" x14ac:dyDescent="0.25">
      <c r="A58" s="160" t="s">
        <v>115</v>
      </c>
      <c r="B58" s="161" t="s">
        <v>115</v>
      </c>
      <c r="C58" s="162">
        <v>0</v>
      </c>
      <c r="D58" s="162">
        <v>0</v>
      </c>
      <c r="E58" s="162">
        <v>0</v>
      </c>
      <c r="F58" s="162">
        <v>0</v>
      </c>
      <c r="G58" s="162">
        <v>0</v>
      </c>
      <c r="H58" s="163" t="str">
        <f t="shared" si="24"/>
        <v>-</v>
      </c>
      <c r="I58" s="177" t="str">
        <f t="shared" si="1"/>
        <v>-</v>
      </c>
      <c r="J58" s="163">
        <f t="shared" si="25"/>
        <v>0</v>
      </c>
      <c r="K58" s="162">
        <v>0</v>
      </c>
      <c r="L58" s="162">
        <v>0</v>
      </c>
      <c r="M58" s="162">
        <v>0</v>
      </c>
      <c r="N58" s="162">
        <v>0</v>
      </c>
      <c r="O58" s="162">
        <v>0</v>
      </c>
      <c r="P58" s="163" t="str">
        <f t="shared" si="26"/>
        <v>-</v>
      </c>
      <c r="Q58" s="177" t="str">
        <f t="shared" si="9"/>
        <v>-</v>
      </c>
      <c r="R58" s="163">
        <f t="shared" si="27"/>
        <v>0</v>
      </c>
      <c r="S58" s="162">
        <v>488</v>
      </c>
      <c r="T58" s="162">
        <v>1642</v>
      </c>
      <c r="U58" s="162">
        <v>2739</v>
      </c>
      <c r="V58" s="162">
        <v>2907</v>
      </c>
      <c r="W58" s="162">
        <v>2287</v>
      </c>
      <c r="X58" s="163">
        <f t="shared" si="28"/>
        <v>-0.21327829377364982</v>
      </c>
      <c r="Y58" s="177">
        <f t="shared" si="10"/>
        <v>3.6864754098360653</v>
      </c>
      <c r="Z58" s="163">
        <f t="shared" si="23"/>
        <v>7.2520309790665457E-4</v>
      </c>
    </row>
    <row r="59" spans="1:26" x14ac:dyDescent="0.25">
      <c r="A59" s="160" t="s">
        <v>122</v>
      </c>
      <c r="B59" s="161" t="s">
        <v>122</v>
      </c>
      <c r="C59" s="162">
        <v>0</v>
      </c>
      <c r="D59" s="162">
        <v>0</v>
      </c>
      <c r="E59" s="162">
        <v>0</v>
      </c>
      <c r="F59" s="162">
        <v>0</v>
      </c>
      <c r="G59" s="162">
        <v>0</v>
      </c>
      <c r="H59" s="163" t="str">
        <f t="shared" si="24"/>
        <v>-</v>
      </c>
      <c r="I59" s="177" t="str">
        <f t="shared" si="1"/>
        <v>-</v>
      </c>
      <c r="J59" s="163">
        <f t="shared" si="25"/>
        <v>0</v>
      </c>
      <c r="K59" s="162">
        <v>0</v>
      </c>
      <c r="L59" s="162">
        <v>0</v>
      </c>
      <c r="M59" s="162">
        <v>0</v>
      </c>
      <c r="N59" s="162">
        <v>0</v>
      </c>
      <c r="O59" s="162">
        <v>0</v>
      </c>
      <c r="P59" s="163" t="str">
        <f t="shared" si="26"/>
        <v>-</v>
      </c>
      <c r="Q59" s="177" t="str">
        <f t="shared" si="9"/>
        <v>-</v>
      </c>
      <c r="R59" s="163">
        <f t="shared" si="27"/>
        <v>0</v>
      </c>
      <c r="S59" s="162">
        <v>271</v>
      </c>
      <c r="T59" s="162">
        <v>377</v>
      </c>
      <c r="U59" s="162">
        <v>866</v>
      </c>
      <c r="V59" s="162">
        <v>806</v>
      </c>
      <c r="W59" s="162">
        <v>1078</v>
      </c>
      <c r="X59" s="163">
        <f t="shared" si="28"/>
        <v>0.33746898263027303</v>
      </c>
      <c r="Y59" s="177">
        <f t="shared" si="10"/>
        <v>2.9778597785977858</v>
      </c>
      <c r="Z59" s="163">
        <f t="shared" si="23"/>
        <v>2.2929020912273196E-4</v>
      </c>
    </row>
    <row r="60" spans="1:26" x14ac:dyDescent="0.25">
      <c r="A60" s="160" t="s">
        <v>118</v>
      </c>
      <c r="B60" s="161" t="s">
        <v>118</v>
      </c>
      <c r="C60" s="162">
        <v>0</v>
      </c>
      <c r="D60" s="162">
        <v>0</v>
      </c>
      <c r="E60" s="162">
        <v>0</v>
      </c>
      <c r="F60" s="162">
        <v>0</v>
      </c>
      <c r="G60" s="162">
        <v>0</v>
      </c>
      <c r="H60" s="163" t="str">
        <f t="shared" si="24"/>
        <v>-</v>
      </c>
      <c r="I60" s="177" t="str">
        <f t="shared" si="1"/>
        <v>-</v>
      </c>
      <c r="J60" s="163">
        <f t="shared" si="25"/>
        <v>0</v>
      </c>
      <c r="K60" s="162">
        <v>0</v>
      </c>
      <c r="L60" s="162">
        <v>0</v>
      </c>
      <c r="M60" s="162">
        <v>0</v>
      </c>
      <c r="N60" s="162">
        <v>0</v>
      </c>
      <c r="O60" s="162">
        <v>0</v>
      </c>
      <c r="P60" s="163" t="str">
        <f t="shared" si="26"/>
        <v>-</v>
      </c>
      <c r="Q60" s="177" t="str">
        <f t="shared" si="9"/>
        <v>-</v>
      </c>
      <c r="R60" s="163">
        <f t="shared" si="27"/>
        <v>0</v>
      </c>
      <c r="S60" s="162">
        <v>177</v>
      </c>
      <c r="T60" s="162">
        <v>476</v>
      </c>
      <c r="U60" s="162">
        <v>649</v>
      </c>
      <c r="V60" s="162">
        <v>683</v>
      </c>
      <c r="W60" s="162">
        <v>802</v>
      </c>
      <c r="X60" s="163">
        <f t="shared" si="28"/>
        <v>0.17423133235724753</v>
      </c>
      <c r="Y60" s="177">
        <f t="shared" si="10"/>
        <v>3.5310734463276834</v>
      </c>
      <c r="Z60" s="163">
        <f t="shared" si="23"/>
        <v>1.7183527219474947E-4</v>
      </c>
    </row>
    <row r="61" spans="1:26" x14ac:dyDescent="0.25">
      <c r="A61" s="160" t="s">
        <v>127</v>
      </c>
      <c r="B61" s="161" t="s">
        <v>127</v>
      </c>
      <c r="C61" s="162">
        <v>0</v>
      </c>
      <c r="D61" s="162">
        <v>0</v>
      </c>
      <c r="E61" s="162">
        <v>0</v>
      </c>
      <c r="F61" s="162">
        <v>0</v>
      </c>
      <c r="G61" s="162">
        <v>0</v>
      </c>
      <c r="H61" s="163" t="str">
        <f t="shared" si="24"/>
        <v>-</v>
      </c>
      <c r="I61" s="177" t="str">
        <f t="shared" si="1"/>
        <v>-</v>
      </c>
      <c r="J61" s="163">
        <f t="shared" si="25"/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3" t="str">
        <f t="shared" si="26"/>
        <v>-</v>
      </c>
      <c r="Q61" s="177" t="str">
        <f t="shared" si="9"/>
        <v>-</v>
      </c>
      <c r="R61" s="163">
        <f t="shared" si="27"/>
        <v>0</v>
      </c>
      <c r="S61" s="162">
        <v>76</v>
      </c>
      <c r="T61" s="162">
        <v>98</v>
      </c>
      <c r="U61" s="162">
        <v>132</v>
      </c>
      <c r="V61" s="162">
        <v>239</v>
      </c>
      <c r="W61" s="162">
        <v>141</v>
      </c>
      <c r="X61" s="163">
        <f t="shared" si="28"/>
        <v>-0.41004184100418406</v>
      </c>
      <c r="Y61" s="177">
        <f t="shared" si="10"/>
        <v>0.85526315789473695</v>
      </c>
      <c r="Z61" s="163">
        <f t="shared" si="23"/>
        <v>3.4949546887067689E-5</v>
      </c>
    </row>
    <row r="62" spans="1:26" x14ac:dyDescent="0.25">
      <c r="A62" s="160" t="s">
        <v>130</v>
      </c>
      <c r="B62" s="161" t="s">
        <v>130</v>
      </c>
      <c r="C62" s="162">
        <v>0</v>
      </c>
      <c r="D62" s="162">
        <v>0</v>
      </c>
      <c r="E62" s="162">
        <v>0</v>
      </c>
      <c r="F62" s="162">
        <v>0</v>
      </c>
      <c r="G62" s="162">
        <v>0</v>
      </c>
      <c r="H62" s="163" t="str">
        <f t="shared" si="24"/>
        <v>-</v>
      </c>
      <c r="I62" s="177" t="str">
        <f t="shared" si="1"/>
        <v>-</v>
      </c>
      <c r="J62" s="163">
        <f t="shared" si="25"/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0</v>
      </c>
      <c r="P62" s="163" t="str">
        <f t="shared" si="26"/>
        <v>-</v>
      </c>
      <c r="Q62" s="177" t="str">
        <f t="shared" si="9"/>
        <v>-</v>
      </c>
      <c r="R62" s="163">
        <f t="shared" si="27"/>
        <v>0</v>
      </c>
      <c r="S62" s="162">
        <v>121</v>
      </c>
      <c r="T62" s="162">
        <v>91</v>
      </c>
      <c r="U62" s="162">
        <v>153</v>
      </c>
      <c r="V62" s="162">
        <v>195</v>
      </c>
      <c r="W62" s="162">
        <v>154</v>
      </c>
      <c r="X62" s="163">
        <f t="shared" si="28"/>
        <v>-0.21025641025641029</v>
      </c>
      <c r="Y62" s="177">
        <f t="shared" si="10"/>
        <v>0.27272727272727271</v>
      </c>
      <c r="Z62" s="163">
        <f t="shared" si="23"/>
        <v>4.0509702073646636E-5</v>
      </c>
    </row>
    <row r="63" spans="1:26" x14ac:dyDescent="0.25">
      <c r="A63" s="165" t="s">
        <v>144</v>
      </c>
      <c r="B63" s="166" t="s">
        <v>144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78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78" t="str">
        <f t="shared" si="9"/>
        <v>-</v>
      </c>
      <c r="R63" s="168">
        <f t="shared" si="27"/>
        <v>0</v>
      </c>
      <c r="S63" s="167">
        <f>S55-SUM(S56:S62)</f>
        <v>2384</v>
      </c>
      <c r="T63" s="167">
        <f>T55-SUM(T56:T62)</f>
        <v>4347</v>
      </c>
      <c r="U63" s="167">
        <f>U55-SUM(U56:U62)</f>
        <v>9249</v>
      </c>
      <c r="V63" s="167">
        <f>V55-SUM(V56:V62)</f>
        <v>10298</v>
      </c>
      <c r="W63" s="167">
        <f>W55-SUM(W56:W62)</f>
        <v>10353</v>
      </c>
      <c r="X63" s="168">
        <f t="shared" si="28"/>
        <v>5.3408428821131171E-3</v>
      </c>
      <c r="Y63" s="178">
        <f t="shared" si="10"/>
        <v>3.3427013422818792</v>
      </c>
      <c r="Z63" s="168">
        <f t="shared" si="23"/>
        <v>2.4488512057461291E-3</v>
      </c>
    </row>
    <row r="64" spans="1:26" x14ac:dyDescent="0.25">
      <c r="A64" s="1"/>
      <c r="B64" s="153" t="s">
        <v>46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67</v>
      </c>
      <c r="C65" s="174">
        <f>C66+C69</f>
        <v>0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 t="str">
        <f t="shared" si="1"/>
        <v>-</v>
      </c>
      <c r="J65" s="175">
        <f>G65/G$9</f>
        <v>0</v>
      </c>
      <c r="K65" s="174">
        <f>K66+K69</f>
        <v>0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 t="str">
        <f t="shared" si="9"/>
        <v>-</v>
      </c>
      <c r="R65" s="175">
        <f>O65/O$9</f>
        <v>0</v>
      </c>
      <c r="S65" s="174">
        <f>S66+S69</f>
        <v>54073</v>
      </c>
      <c r="T65" s="174">
        <f>T66+T69</f>
        <v>62020</v>
      </c>
      <c r="U65" s="174">
        <f>U66+U69</f>
        <v>151473</v>
      </c>
      <c r="V65" s="174">
        <f>V66+V69</f>
        <v>170958</v>
      </c>
      <c r="W65" s="174">
        <f>W66+W69</f>
        <v>191595</v>
      </c>
      <c r="X65" s="175">
        <f>IFERROR(W65/V65-1,"-")</f>
        <v>0.12071385954444946</v>
      </c>
      <c r="Y65" s="175">
        <f t="shared" si="10"/>
        <v>2.5432655854123132</v>
      </c>
      <c r="Z65" s="175">
        <f t="shared" ref="Z65:Z77" si="29">U65/U$9</f>
        <v>4.0105399360793971E-2</v>
      </c>
    </row>
    <row r="66" spans="1:26" x14ac:dyDescent="0.25">
      <c r="A66" s="1" t="s">
        <v>95</v>
      </c>
      <c r="B66" s="157" t="s">
        <v>96</v>
      </c>
      <c r="C66" s="158">
        <v>0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76" t="str">
        <f t="shared" si="1"/>
        <v>-</v>
      </c>
      <c r="J66" s="159">
        <f>G66/G$9</f>
        <v>0</v>
      </c>
      <c r="K66" s="158">
        <v>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76" t="str">
        <f t="shared" si="9"/>
        <v>-</v>
      </c>
      <c r="R66" s="159">
        <f>O66/O$9</f>
        <v>0</v>
      </c>
      <c r="S66" s="158">
        <v>24032</v>
      </c>
      <c r="T66" s="158">
        <v>25803</v>
      </c>
      <c r="U66" s="158">
        <v>30941</v>
      </c>
      <c r="V66" s="158">
        <v>45548</v>
      </c>
      <c r="W66" s="158">
        <v>58550</v>
      </c>
      <c r="X66" s="159">
        <f>IFERROR(W66/V66-1,"-")</f>
        <v>0.28545710020198478</v>
      </c>
      <c r="Y66" s="176">
        <f t="shared" si="10"/>
        <v>1.4363348868175767</v>
      </c>
      <c r="Z66" s="159">
        <f t="shared" si="29"/>
        <v>8.1922267441875852E-3</v>
      </c>
    </row>
    <row r="67" spans="1:26" x14ac:dyDescent="0.25">
      <c r="A67" s="160" t="s">
        <v>102</v>
      </c>
      <c r="B67" s="161" t="s">
        <v>102</v>
      </c>
      <c r="C67" s="162">
        <v>0</v>
      </c>
      <c r="D67" s="162">
        <v>0</v>
      </c>
      <c r="E67" s="162">
        <v>0</v>
      </c>
      <c r="F67" s="162">
        <v>0</v>
      </c>
      <c r="G67" s="162">
        <v>0</v>
      </c>
      <c r="H67" s="163" t="str">
        <f>IFERROR(G67/F67-1,"-")</f>
        <v>-</v>
      </c>
      <c r="I67" s="177" t="str">
        <f t="shared" si="1"/>
        <v>-</v>
      </c>
      <c r="J67" s="163">
        <f>G67/G$9</f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0</v>
      </c>
      <c r="P67" s="163" t="str">
        <f>IFERROR(O67/N67-1,"-")</f>
        <v>-</v>
      </c>
      <c r="Q67" s="177" t="str">
        <f t="shared" si="9"/>
        <v>-</v>
      </c>
      <c r="R67" s="163">
        <f>O67/O$9</f>
        <v>0</v>
      </c>
      <c r="S67" s="162">
        <v>8814</v>
      </c>
      <c r="T67" s="162">
        <v>21207</v>
      </c>
      <c r="U67" s="162">
        <v>22920</v>
      </c>
      <c r="V67" s="162">
        <v>31464</v>
      </c>
      <c r="W67" s="162">
        <v>34800</v>
      </c>
      <c r="X67" s="163">
        <f>IFERROR(W67/V67-1,"-")</f>
        <v>0.10602593440122043</v>
      </c>
      <c r="Y67" s="177">
        <f t="shared" si="10"/>
        <v>2.9482641252552755</v>
      </c>
      <c r="Z67" s="163">
        <f t="shared" si="29"/>
        <v>6.0685122322090262E-3</v>
      </c>
    </row>
    <row r="68" spans="1:26" x14ac:dyDescent="0.25">
      <c r="A68" s="160" t="s">
        <v>99</v>
      </c>
      <c r="B68" s="161" t="s">
        <v>99</v>
      </c>
      <c r="C68" s="162">
        <v>0</v>
      </c>
      <c r="D68" s="162">
        <v>0</v>
      </c>
      <c r="E68" s="162">
        <v>0</v>
      </c>
      <c r="F68" s="162">
        <v>0</v>
      </c>
      <c r="G68" s="162">
        <v>0</v>
      </c>
      <c r="H68" s="163" t="str">
        <f>IFERROR(G68/F68-1,"-")</f>
        <v>-</v>
      </c>
      <c r="I68" s="177" t="str">
        <f t="shared" si="1"/>
        <v>-</v>
      </c>
      <c r="J68" s="163">
        <f>G68/G$9</f>
        <v>0</v>
      </c>
      <c r="K68" s="162">
        <v>0</v>
      </c>
      <c r="L68" s="162">
        <v>0</v>
      </c>
      <c r="M68" s="162">
        <v>0</v>
      </c>
      <c r="N68" s="162">
        <v>0</v>
      </c>
      <c r="O68" s="162">
        <v>0</v>
      </c>
      <c r="P68" s="163" t="str">
        <f>IFERROR(O68/N68-1,"-")</f>
        <v>-</v>
      </c>
      <c r="Q68" s="177" t="str">
        <f t="shared" si="9"/>
        <v>-</v>
      </c>
      <c r="R68" s="163">
        <f>O68/O$9</f>
        <v>0</v>
      </c>
      <c r="S68" s="162">
        <v>15218</v>
      </c>
      <c r="T68" s="162">
        <v>4596</v>
      </c>
      <c r="U68" s="162">
        <v>8021</v>
      </c>
      <c r="V68" s="162">
        <v>14084</v>
      </c>
      <c r="W68" s="162">
        <v>23750</v>
      </c>
      <c r="X68" s="163">
        <f>IFERROR(W68/V68-1,"-")</f>
        <v>0.68631070718545861</v>
      </c>
      <c r="Y68" s="177">
        <f t="shared" si="10"/>
        <v>0.56065185963990016</v>
      </c>
      <c r="Z68" s="163">
        <f t="shared" si="29"/>
        <v>2.1237145119785599E-3</v>
      </c>
    </row>
    <row r="69" spans="1:26" x14ac:dyDescent="0.25">
      <c r="A69" s="1" t="s">
        <v>145</v>
      </c>
      <c r="B69" s="157" t="s">
        <v>106</v>
      </c>
      <c r="C69" s="158">
        <v>0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76" t="str">
        <f t="shared" si="1"/>
        <v>-</v>
      </c>
      <c r="J69" s="159">
        <f>G69/G$9</f>
        <v>0</v>
      </c>
      <c r="K69" s="158">
        <v>0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76" t="str">
        <f t="shared" si="9"/>
        <v>-</v>
      </c>
      <c r="R69" s="159">
        <f>O69/O$9</f>
        <v>0</v>
      </c>
      <c r="S69" s="158">
        <v>30041</v>
      </c>
      <c r="T69" s="158">
        <v>36217</v>
      </c>
      <c r="U69" s="158">
        <v>120532</v>
      </c>
      <c r="V69" s="158">
        <v>125410</v>
      </c>
      <c r="W69" s="158">
        <v>133045</v>
      </c>
      <c r="X69" s="159">
        <f>IFERROR(W69/V69-1,"-")</f>
        <v>6.0880312574754791E-2</v>
      </c>
      <c r="Y69" s="176">
        <f t="shared" si="10"/>
        <v>3.428780666422556</v>
      </c>
      <c r="Z69" s="159">
        <f t="shared" si="29"/>
        <v>3.1913172616606381E-2</v>
      </c>
    </row>
    <row r="70" spans="1:26" x14ac:dyDescent="0.25">
      <c r="A70" s="160" t="s">
        <v>109</v>
      </c>
      <c r="B70" s="161" t="s">
        <v>109</v>
      </c>
      <c r="C70" s="162">
        <v>0</v>
      </c>
      <c r="D70" s="162">
        <v>0</v>
      </c>
      <c r="E70" s="162">
        <v>0</v>
      </c>
      <c r="F70" s="162">
        <v>0</v>
      </c>
      <c r="G70" s="162">
        <v>0</v>
      </c>
      <c r="H70" s="163" t="str">
        <f t="shared" ref="H70:H77" si="30">IFERROR(G70/F70-1,"-")</f>
        <v>-</v>
      </c>
      <c r="I70" s="177" t="str">
        <f t="shared" si="1"/>
        <v>-</v>
      </c>
      <c r="J70" s="163">
        <f t="shared" ref="J70:J77" si="31">G70/G$9</f>
        <v>0</v>
      </c>
      <c r="K70" s="162">
        <v>0</v>
      </c>
      <c r="L70" s="162">
        <v>0</v>
      </c>
      <c r="M70" s="162">
        <v>0</v>
      </c>
      <c r="N70" s="162">
        <v>0</v>
      </c>
      <c r="O70" s="162">
        <v>0</v>
      </c>
      <c r="P70" s="163" t="str">
        <f t="shared" ref="P70:P77" si="32">IFERROR(O70/N70-1,"-")</f>
        <v>-</v>
      </c>
      <c r="Q70" s="177" t="str">
        <f t="shared" si="9"/>
        <v>-</v>
      </c>
      <c r="R70" s="163">
        <f t="shared" ref="R70:R77" si="33">O70/O$9</f>
        <v>0</v>
      </c>
      <c r="S70" s="162">
        <v>13564</v>
      </c>
      <c r="T70" s="162">
        <v>7549</v>
      </c>
      <c r="U70" s="162">
        <v>52809</v>
      </c>
      <c r="V70" s="162">
        <v>48101</v>
      </c>
      <c r="W70" s="162">
        <v>45250</v>
      </c>
      <c r="X70" s="163">
        <f t="shared" ref="X70:X77" si="34">IFERROR(W70/V70-1,"-")</f>
        <v>-5.9271117024594089E-2</v>
      </c>
      <c r="Y70" s="177">
        <f t="shared" si="10"/>
        <v>2.3360365673842525</v>
      </c>
      <c r="Z70" s="163">
        <f t="shared" si="29"/>
        <v>1.3982201678478466E-2</v>
      </c>
    </row>
    <row r="71" spans="1:26" x14ac:dyDescent="0.25">
      <c r="A71" s="160" t="s">
        <v>112</v>
      </c>
      <c r="B71" s="161" t="s">
        <v>112</v>
      </c>
      <c r="C71" s="162">
        <v>0</v>
      </c>
      <c r="D71" s="162">
        <v>0</v>
      </c>
      <c r="E71" s="162">
        <v>0</v>
      </c>
      <c r="F71" s="162">
        <v>0</v>
      </c>
      <c r="G71" s="162">
        <v>0</v>
      </c>
      <c r="H71" s="163" t="str">
        <f t="shared" si="30"/>
        <v>-</v>
      </c>
      <c r="I71" s="177" t="str">
        <f t="shared" si="1"/>
        <v>-</v>
      </c>
      <c r="J71" s="163">
        <f t="shared" si="31"/>
        <v>0</v>
      </c>
      <c r="K71" s="162">
        <v>0</v>
      </c>
      <c r="L71" s="162">
        <v>0</v>
      </c>
      <c r="M71" s="162">
        <v>0</v>
      </c>
      <c r="N71" s="162">
        <v>0</v>
      </c>
      <c r="O71" s="162">
        <v>0</v>
      </c>
      <c r="P71" s="163" t="str">
        <f t="shared" si="32"/>
        <v>-</v>
      </c>
      <c r="Q71" s="177" t="str">
        <f t="shared" si="9"/>
        <v>-</v>
      </c>
      <c r="R71" s="163">
        <f t="shared" si="33"/>
        <v>0</v>
      </c>
      <c r="S71" s="162">
        <v>3277</v>
      </c>
      <c r="T71" s="162">
        <v>3513</v>
      </c>
      <c r="U71" s="162">
        <v>7009</v>
      </c>
      <c r="V71" s="162">
        <v>9961</v>
      </c>
      <c r="W71" s="162">
        <v>9892</v>
      </c>
      <c r="X71" s="163">
        <f t="shared" si="34"/>
        <v>-6.9270153599035877E-3</v>
      </c>
      <c r="Y71" s="177">
        <f t="shared" si="10"/>
        <v>2.0186145865120535</v>
      </c>
      <c r="Z71" s="163">
        <f t="shared" si="29"/>
        <v>1.8557679858443744E-3</v>
      </c>
    </row>
    <row r="72" spans="1:26" x14ac:dyDescent="0.25">
      <c r="A72" s="160" t="s">
        <v>115</v>
      </c>
      <c r="B72" s="161" t="s">
        <v>115</v>
      </c>
      <c r="C72" s="162">
        <v>0</v>
      </c>
      <c r="D72" s="162">
        <v>0</v>
      </c>
      <c r="E72" s="162">
        <v>0</v>
      </c>
      <c r="F72" s="162">
        <v>0</v>
      </c>
      <c r="G72" s="162">
        <v>0</v>
      </c>
      <c r="H72" s="163" t="str">
        <f t="shared" si="30"/>
        <v>-</v>
      </c>
      <c r="I72" s="177" t="str">
        <f t="shared" si="1"/>
        <v>-</v>
      </c>
      <c r="J72" s="163">
        <f t="shared" si="31"/>
        <v>0</v>
      </c>
      <c r="K72" s="162">
        <v>0</v>
      </c>
      <c r="L72" s="162">
        <v>0</v>
      </c>
      <c r="M72" s="162">
        <v>0</v>
      </c>
      <c r="N72" s="162">
        <v>0</v>
      </c>
      <c r="O72" s="162">
        <v>0</v>
      </c>
      <c r="P72" s="163" t="str">
        <f t="shared" si="32"/>
        <v>-</v>
      </c>
      <c r="Q72" s="177" t="str">
        <f t="shared" si="9"/>
        <v>-</v>
      </c>
      <c r="R72" s="163">
        <f t="shared" si="33"/>
        <v>0</v>
      </c>
      <c r="S72" s="162">
        <v>3407</v>
      </c>
      <c r="T72" s="162">
        <v>6247</v>
      </c>
      <c r="U72" s="162">
        <v>17604</v>
      </c>
      <c r="V72" s="162">
        <v>15357</v>
      </c>
      <c r="W72" s="162">
        <v>19078</v>
      </c>
      <c r="X72" s="163">
        <f t="shared" si="34"/>
        <v>0.24229992837142666</v>
      </c>
      <c r="Y72" s="177">
        <f t="shared" si="10"/>
        <v>4.599647783974171</v>
      </c>
      <c r="Z72" s="163">
        <f t="shared" si="29"/>
        <v>4.6609986621207545E-3</v>
      </c>
    </row>
    <row r="73" spans="1:26" x14ac:dyDescent="0.25">
      <c r="A73" s="160" t="s">
        <v>122</v>
      </c>
      <c r="B73" s="161" t="s">
        <v>122</v>
      </c>
      <c r="C73" s="162">
        <v>0</v>
      </c>
      <c r="D73" s="162">
        <v>0</v>
      </c>
      <c r="E73" s="162">
        <v>0</v>
      </c>
      <c r="F73" s="162">
        <v>0</v>
      </c>
      <c r="G73" s="162">
        <v>0</v>
      </c>
      <c r="H73" s="163" t="str">
        <f t="shared" si="30"/>
        <v>-</v>
      </c>
      <c r="I73" s="177" t="str">
        <f t="shared" si="1"/>
        <v>-</v>
      </c>
      <c r="J73" s="163">
        <f t="shared" si="31"/>
        <v>0</v>
      </c>
      <c r="K73" s="162">
        <v>0</v>
      </c>
      <c r="L73" s="162">
        <v>0</v>
      </c>
      <c r="M73" s="162">
        <v>0</v>
      </c>
      <c r="N73" s="162">
        <v>0</v>
      </c>
      <c r="O73" s="162">
        <v>0</v>
      </c>
      <c r="P73" s="163" t="str">
        <f t="shared" si="32"/>
        <v>-</v>
      </c>
      <c r="Q73" s="177" t="str">
        <f t="shared" si="9"/>
        <v>-</v>
      </c>
      <c r="R73" s="163">
        <f t="shared" si="33"/>
        <v>0</v>
      </c>
      <c r="S73" s="162">
        <v>502</v>
      </c>
      <c r="T73" s="162">
        <v>1777</v>
      </c>
      <c r="U73" s="162">
        <v>2468</v>
      </c>
      <c r="V73" s="162">
        <v>3478</v>
      </c>
      <c r="W73" s="162">
        <v>4281</v>
      </c>
      <c r="X73" s="163">
        <f t="shared" si="34"/>
        <v>0.23087981598619889</v>
      </c>
      <c r="Y73" s="177">
        <f t="shared" si="10"/>
        <v>7.5278884462151403</v>
      </c>
      <c r="Z73" s="163">
        <f t="shared" si="29"/>
        <v>6.5345061907032612E-4</v>
      </c>
    </row>
    <row r="74" spans="1:26" x14ac:dyDescent="0.25">
      <c r="A74" s="160" t="s">
        <v>118</v>
      </c>
      <c r="B74" s="161" t="s">
        <v>118</v>
      </c>
      <c r="C74" s="162">
        <v>0</v>
      </c>
      <c r="D74" s="162">
        <v>0</v>
      </c>
      <c r="E74" s="162">
        <v>0</v>
      </c>
      <c r="F74" s="162">
        <v>0</v>
      </c>
      <c r="G74" s="162">
        <v>0</v>
      </c>
      <c r="H74" s="163" t="str">
        <f t="shared" si="30"/>
        <v>-</v>
      </c>
      <c r="I74" s="177" t="str">
        <f t="shared" ref="I74:I137" si="35">IFERROR(G74/C74-1,"-")</f>
        <v>-</v>
      </c>
      <c r="J74" s="163">
        <f t="shared" si="31"/>
        <v>0</v>
      </c>
      <c r="K74" s="162">
        <v>0</v>
      </c>
      <c r="L74" s="162">
        <v>0</v>
      </c>
      <c r="M74" s="162">
        <v>0</v>
      </c>
      <c r="N74" s="162">
        <v>0</v>
      </c>
      <c r="O74" s="162">
        <v>0</v>
      </c>
      <c r="P74" s="163" t="str">
        <f t="shared" si="32"/>
        <v>-</v>
      </c>
      <c r="Q74" s="177" t="str">
        <f t="shared" si="9"/>
        <v>-</v>
      </c>
      <c r="R74" s="163">
        <f t="shared" si="33"/>
        <v>0</v>
      </c>
      <c r="S74" s="162">
        <v>1200</v>
      </c>
      <c r="T74" s="162">
        <v>1607</v>
      </c>
      <c r="U74" s="162">
        <v>2853</v>
      </c>
      <c r="V74" s="162">
        <v>2272</v>
      </c>
      <c r="W74" s="162">
        <v>3870</v>
      </c>
      <c r="X74" s="163">
        <f t="shared" si="34"/>
        <v>0.70334507042253525</v>
      </c>
      <c r="Y74" s="177">
        <f t="shared" si="10"/>
        <v>2.2250000000000001</v>
      </c>
      <c r="Z74" s="163">
        <f t="shared" si="29"/>
        <v>7.5538679749094029E-4</v>
      </c>
    </row>
    <row r="75" spans="1:26" x14ac:dyDescent="0.25">
      <c r="A75" s="160" t="s">
        <v>127</v>
      </c>
      <c r="B75" s="161" t="s">
        <v>127</v>
      </c>
      <c r="C75" s="162">
        <v>0</v>
      </c>
      <c r="D75" s="162">
        <v>0</v>
      </c>
      <c r="E75" s="162">
        <v>0</v>
      </c>
      <c r="F75" s="162">
        <v>0</v>
      </c>
      <c r="G75" s="162">
        <v>0</v>
      </c>
      <c r="H75" s="163" t="str">
        <f t="shared" si="30"/>
        <v>-</v>
      </c>
      <c r="I75" s="177" t="str">
        <f t="shared" si="35"/>
        <v>-</v>
      </c>
      <c r="J75" s="163">
        <f t="shared" si="31"/>
        <v>0</v>
      </c>
      <c r="K75" s="162">
        <v>0</v>
      </c>
      <c r="L75" s="162">
        <v>0</v>
      </c>
      <c r="M75" s="162">
        <v>0</v>
      </c>
      <c r="N75" s="162">
        <v>0</v>
      </c>
      <c r="O75" s="162">
        <v>0</v>
      </c>
      <c r="P75" s="163" t="str">
        <f t="shared" si="32"/>
        <v>-</v>
      </c>
      <c r="Q75" s="177" t="str">
        <f t="shared" si="9"/>
        <v>-</v>
      </c>
      <c r="R75" s="163">
        <f t="shared" si="33"/>
        <v>0</v>
      </c>
      <c r="S75" s="162">
        <v>651</v>
      </c>
      <c r="T75" s="162">
        <v>1674</v>
      </c>
      <c r="U75" s="162">
        <v>2685</v>
      </c>
      <c r="V75" s="162">
        <v>3745</v>
      </c>
      <c r="W75" s="162">
        <v>2300</v>
      </c>
      <c r="X75" s="163">
        <f t="shared" si="34"/>
        <v>-0.3858477970627503</v>
      </c>
      <c r="Y75" s="177">
        <f t="shared" si="10"/>
        <v>2.5330261136712751</v>
      </c>
      <c r="Z75" s="163">
        <f t="shared" si="29"/>
        <v>7.1090555599830866E-4</v>
      </c>
    </row>
    <row r="76" spans="1:26" x14ac:dyDescent="0.25">
      <c r="A76" s="160" t="s">
        <v>130</v>
      </c>
      <c r="B76" s="161" t="s">
        <v>130</v>
      </c>
      <c r="C76" s="162">
        <v>0</v>
      </c>
      <c r="D76" s="162">
        <v>0</v>
      </c>
      <c r="E76" s="162">
        <v>0</v>
      </c>
      <c r="F76" s="162">
        <v>0</v>
      </c>
      <c r="G76" s="162">
        <v>0</v>
      </c>
      <c r="H76" s="163" t="str">
        <f t="shared" si="30"/>
        <v>-</v>
      </c>
      <c r="I76" s="177" t="str">
        <f t="shared" si="35"/>
        <v>-</v>
      </c>
      <c r="J76" s="163">
        <f t="shared" si="31"/>
        <v>0</v>
      </c>
      <c r="K76" s="162">
        <v>0</v>
      </c>
      <c r="L76" s="162">
        <v>0</v>
      </c>
      <c r="M76" s="162">
        <v>0</v>
      </c>
      <c r="N76" s="162">
        <v>0</v>
      </c>
      <c r="O76" s="162">
        <v>0</v>
      </c>
      <c r="P76" s="163" t="str">
        <f t="shared" si="32"/>
        <v>-</v>
      </c>
      <c r="Q76" s="177" t="str">
        <f t="shared" si="9"/>
        <v>-</v>
      </c>
      <c r="R76" s="163">
        <f t="shared" si="33"/>
        <v>0</v>
      </c>
      <c r="S76" s="162">
        <v>907</v>
      </c>
      <c r="T76" s="162">
        <v>154</v>
      </c>
      <c r="U76" s="162">
        <v>799</v>
      </c>
      <c r="V76" s="162">
        <v>1039</v>
      </c>
      <c r="W76" s="162">
        <v>628</v>
      </c>
      <c r="X76" s="163">
        <f t="shared" si="34"/>
        <v>-0.39557266602502406</v>
      </c>
      <c r="Y76" s="177">
        <f t="shared" si="10"/>
        <v>-0.30760749724366043</v>
      </c>
      <c r="Z76" s="163">
        <f t="shared" si="29"/>
        <v>2.1155066638459911E-4</v>
      </c>
    </row>
    <row r="77" spans="1:26" x14ac:dyDescent="0.25">
      <c r="A77" s="165" t="s">
        <v>144</v>
      </c>
      <c r="B77" s="166" t="s">
        <v>144</v>
      </c>
      <c r="C77" s="167">
        <f>C69-SUM(C70:C76)</f>
        <v>0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78" t="str">
        <f t="shared" si="35"/>
        <v>-</v>
      </c>
      <c r="J77" s="168">
        <f t="shared" si="31"/>
        <v>0</v>
      </c>
      <c r="K77" s="167">
        <f>K69-SUM(K70:K76)</f>
        <v>0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78" t="str">
        <f t="shared" si="9"/>
        <v>-</v>
      </c>
      <c r="R77" s="168">
        <f t="shared" si="33"/>
        <v>0</v>
      </c>
      <c r="S77" s="167">
        <f>S69-SUM(S70:S76)</f>
        <v>6533</v>
      </c>
      <c r="T77" s="167">
        <f>T69-SUM(T70:T76)</f>
        <v>13696</v>
      </c>
      <c r="U77" s="167">
        <f>U69-SUM(U70:U76)</f>
        <v>34305</v>
      </c>
      <c r="V77" s="167">
        <f>V69-SUM(V70:V76)</f>
        <v>41457</v>
      </c>
      <c r="W77" s="167">
        <f>W69-SUM(W70:W76)</f>
        <v>47746</v>
      </c>
      <c r="X77" s="168">
        <f t="shared" si="34"/>
        <v>0.15169935113491095</v>
      </c>
      <c r="Y77" s="178">
        <f t="shared" si="10"/>
        <v>6.3084341037808054</v>
      </c>
      <c r="Z77" s="168">
        <f t="shared" si="29"/>
        <v>9.0829106512186134E-3</v>
      </c>
    </row>
    <row r="78" spans="1:26" x14ac:dyDescent="0.25">
      <c r="A78" s="1"/>
      <c r="B78" s="153" t="s">
        <v>47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67</v>
      </c>
      <c r="C79" s="174">
        <f>C80+C83</f>
        <v>34055</v>
      </c>
      <c r="D79" s="174">
        <f>D80+D83</f>
        <v>70827</v>
      </c>
      <c r="E79" s="174">
        <f>E80+E83</f>
        <v>98456</v>
      </c>
      <c r="F79" s="174">
        <f>F80+F83</f>
        <v>103299</v>
      </c>
      <c r="G79" s="174">
        <f>G80+G83</f>
        <v>118688</v>
      </c>
      <c r="H79" s="175">
        <f>IFERROR(G79/F79-1,"-")</f>
        <v>0.14897530469801246</v>
      </c>
      <c r="I79" s="175">
        <f t="shared" si="35"/>
        <v>2.4851857289678461</v>
      </c>
      <c r="J79" s="175">
        <f>G79/G$9</f>
        <v>0.15641333140048233</v>
      </c>
      <c r="K79" s="174">
        <f>K80+K83</f>
        <v>143122</v>
      </c>
      <c r="L79" s="174">
        <f>L80+L83</f>
        <v>214429</v>
      </c>
      <c r="M79" s="174">
        <f>M80+M83</f>
        <v>476344</v>
      </c>
      <c r="N79" s="174">
        <f>N80+N83</f>
        <v>549349</v>
      </c>
      <c r="O79" s="174">
        <f>O80+O83</f>
        <v>622363</v>
      </c>
      <c r="P79" s="175">
        <f>IFERROR(O79/N79-1,"-")</f>
        <v>0.13291004443441246</v>
      </c>
      <c r="Q79" s="175">
        <f t="shared" si="9"/>
        <v>3.3484789200821679</v>
      </c>
      <c r="R79" s="175">
        <f>O79/O$9</f>
        <v>0.17676598983762351</v>
      </c>
      <c r="S79" s="174">
        <f>S80+S83</f>
        <v>177177</v>
      </c>
      <c r="T79" s="174">
        <f>T80+T83</f>
        <v>285256</v>
      </c>
      <c r="U79" s="174">
        <f>U80+U83</f>
        <v>574800</v>
      </c>
      <c r="V79" s="174">
        <f>V80+V83</f>
        <v>652648</v>
      </c>
      <c r="W79" s="174">
        <f>W80+W83</f>
        <v>741051</v>
      </c>
      <c r="X79" s="175">
        <f>IFERROR(W79/V79-1,"-")</f>
        <v>0.13545280151015548</v>
      </c>
      <c r="Y79" s="175">
        <f t="shared" si="10"/>
        <v>3.1825462672920297</v>
      </c>
      <c r="Z79" s="175">
        <f t="shared" ref="Z79:Z91" si="36">U79/U$9</f>
        <v>0.15218939053550384</v>
      </c>
    </row>
    <row r="80" spans="1:26" x14ac:dyDescent="0.25">
      <c r="A80" s="1" t="s">
        <v>95</v>
      </c>
      <c r="B80" s="157" t="s">
        <v>96</v>
      </c>
      <c r="C80" s="158">
        <v>15296</v>
      </c>
      <c r="D80" s="158">
        <v>38077</v>
      </c>
      <c r="E80" s="158">
        <v>48839</v>
      </c>
      <c r="F80" s="158">
        <v>49185</v>
      </c>
      <c r="G80" s="158">
        <v>55960</v>
      </c>
      <c r="H80" s="159">
        <f>IFERROR(G80/F80-1,"-")</f>
        <v>0.13774524753481754</v>
      </c>
      <c r="I80" s="176">
        <f t="shared" si="35"/>
        <v>2.6584728033472804</v>
      </c>
      <c r="J80" s="159">
        <f>G80/G$9</f>
        <v>7.3747051304015501E-2</v>
      </c>
      <c r="K80" s="158">
        <v>67449</v>
      </c>
      <c r="L80" s="158">
        <v>109519</v>
      </c>
      <c r="M80" s="158">
        <v>230615</v>
      </c>
      <c r="N80" s="158">
        <v>229974</v>
      </c>
      <c r="O80" s="158">
        <v>243808</v>
      </c>
      <c r="P80" s="159">
        <f>IFERROR(O80/N80-1,"-")</f>
        <v>6.0154626175132897E-2</v>
      </c>
      <c r="Q80" s="176">
        <f t="shared" si="9"/>
        <v>2.6147014781538642</v>
      </c>
      <c r="R80" s="159">
        <f>O80/O$9</f>
        <v>6.9247308163131988E-2</v>
      </c>
      <c r="S80" s="158">
        <v>82745</v>
      </c>
      <c r="T80" s="158">
        <v>147596</v>
      </c>
      <c r="U80" s="158">
        <v>279454</v>
      </c>
      <c r="V80" s="158">
        <v>279159</v>
      </c>
      <c r="W80" s="158">
        <v>299768</v>
      </c>
      <c r="X80" s="159">
        <f>IFERROR(W80/V80-1,"-")</f>
        <v>7.3825311023467011E-2</v>
      </c>
      <c r="Y80" s="176">
        <f t="shared" si="10"/>
        <v>2.6227929180010876</v>
      </c>
      <c r="Z80" s="159">
        <f t="shared" si="36"/>
        <v>7.3990838452868288E-2</v>
      </c>
    </row>
    <row r="81" spans="1:26" x14ac:dyDescent="0.25">
      <c r="A81" s="160" t="s">
        <v>102</v>
      </c>
      <c r="B81" s="161" t="s">
        <v>102</v>
      </c>
      <c r="C81" s="162">
        <v>7696</v>
      </c>
      <c r="D81" s="162">
        <v>24218</v>
      </c>
      <c r="E81" s="162">
        <v>29828</v>
      </c>
      <c r="F81" s="162">
        <v>29979</v>
      </c>
      <c r="G81" s="162">
        <v>30308</v>
      </c>
      <c r="H81" s="163">
        <f>IFERROR(G81/F81-1,"-")</f>
        <v>1.0974348710764303E-2</v>
      </c>
      <c r="I81" s="177">
        <f t="shared" si="35"/>
        <v>2.938149688149688</v>
      </c>
      <c r="J81" s="163">
        <f>G81/G$9</f>
        <v>3.9941487328843846E-2</v>
      </c>
      <c r="K81" s="162">
        <v>11781</v>
      </c>
      <c r="L81" s="162">
        <v>24585</v>
      </c>
      <c r="M81" s="162">
        <v>36378</v>
      </c>
      <c r="N81" s="162">
        <v>30210</v>
      </c>
      <c r="O81" s="162">
        <v>42021</v>
      </c>
      <c r="P81" s="163">
        <f>IFERROR(O81/N81-1,"-")</f>
        <v>0.39096325719960268</v>
      </c>
      <c r="Q81" s="177">
        <f t="shared" si="9"/>
        <v>2.5668449197860963</v>
      </c>
      <c r="R81" s="163">
        <f>O81/O$9</f>
        <v>1.1934969879261424E-2</v>
      </c>
      <c r="S81" s="162">
        <v>19477</v>
      </c>
      <c r="T81" s="162">
        <v>48803</v>
      </c>
      <c r="U81" s="162">
        <v>66206</v>
      </c>
      <c r="V81" s="162">
        <v>60189</v>
      </c>
      <c r="W81" s="162">
        <v>72329</v>
      </c>
      <c r="X81" s="163">
        <f>IFERROR(W81/V81-1,"-")</f>
        <v>0.20169798468158628</v>
      </c>
      <c r="Y81" s="177">
        <f t="shared" si="10"/>
        <v>2.713559583098013</v>
      </c>
      <c r="Z81" s="163">
        <f t="shared" si="36"/>
        <v>1.7529315918221239E-2</v>
      </c>
    </row>
    <row r="82" spans="1:26" x14ac:dyDescent="0.25">
      <c r="A82" s="160" t="s">
        <v>99</v>
      </c>
      <c r="B82" s="161" t="s">
        <v>99</v>
      </c>
      <c r="C82" s="162">
        <v>7600</v>
      </c>
      <c r="D82" s="162">
        <v>13859</v>
      </c>
      <c r="E82" s="162">
        <v>19011</v>
      </c>
      <c r="F82" s="162">
        <v>19206</v>
      </c>
      <c r="G82" s="162">
        <v>25652</v>
      </c>
      <c r="H82" s="163">
        <f>IFERROR(G82/F82-1,"-")</f>
        <v>0.33562428407789224</v>
      </c>
      <c r="I82" s="177">
        <f t="shared" si="35"/>
        <v>2.3752631578947367</v>
      </c>
      <c r="J82" s="163">
        <f>G82/G$9</f>
        <v>3.3805563975171649E-2</v>
      </c>
      <c r="K82" s="162">
        <v>55668</v>
      </c>
      <c r="L82" s="162">
        <v>84934</v>
      </c>
      <c r="M82" s="162">
        <v>194237</v>
      </c>
      <c r="N82" s="162">
        <v>199764</v>
      </c>
      <c r="O82" s="162">
        <v>201787</v>
      </c>
      <c r="P82" s="163">
        <f>IFERROR(O82/N82-1,"-")</f>
        <v>1.0126949800765006E-2</v>
      </c>
      <c r="Q82" s="177">
        <f t="shared" si="9"/>
        <v>2.6248293454049003</v>
      </c>
      <c r="R82" s="163">
        <f>O82/O$9</f>
        <v>5.7312338283870563E-2</v>
      </c>
      <c r="S82" s="162">
        <v>63268</v>
      </c>
      <c r="T82" s="162">
        <v>98793</v>
      </c>
      <c r="U82" s="162">
        <v>213248</v>
      </c>
      <c r="V82" s="162">
        <v>218970</v>
      </c>
      <c r="W82" s="162">
        <v>227439</v>
      </c>
      <c r="X82" s="163">
        <f>IFERROR(W82/V82-1,"-")</f>
        <v>3.8676531031648143E-2</v>
      </c>
      <c r="Y82" s="177">
        <f t="shared" si="10"/>
        <v>2.5948504773345134</v>
      </c>
      <c r="Z82" s="163">
        <f t="shared" si="36"/>
        <v>5.6461522534647049E-2</v>
      </c>
    </row>
    <row r="83" spans="1:26" x14ac:dyDescent="0.25">
      <c r="A83" s="1" t="s">
        <v>145</v>
      </c>
      <c r="B83" s="157" t="s">
        <v>106</v>
      </c>
      <c r="C83" s="158">
        <v>18759</v>
      </c>
      <c r="D83" s="158">
        <v>32750</v>
      </c>
      <c r="E83" s="158">
        <v>49617</v>
      </c>
      <c r="F83" s="158">
        <v>54114</v>
      </c>
      <c r="G83" s="158">
        <v>62728</v>
      </c>
      <c r="H83" s="159">
        <f>IFERROR(G83/F83-1,"-")</f>
        <v>0.15918246664449121</v>
      </c>
      <c r="I83" s="176">
        <f t="shared" si="35"/>
        <v>2.3438882669651901</v>
      </c>
      <c r="J83" s="159">
        <f>G83/G$9</f>
        <v>8.2666280096466843E-2</v>
      </c>
      <c r="K83" s="158">
        <v>75673</v>
      </c>
      <c r="L83" s="158">
        <v>104910</v>
      </c>
      <c r="M83" s="158">
        <v>245729</v>
      </c>
      <c r="N83" s="158">
        <v>319375</v>
      </c>
      <c r="O83" s="158">
        <v>378555</v>
      </c>
      <c r="P83" s="159">
        <f>IFERROR(O83/N83-1,"-")</f>
        <v>0.18529941291585117</v>
      </c>
      <c r="Q83" s="176">
        <f t="shared" si="9"/>
        <v>4.0025108030605372</v>
      </c>
      <c r="R83" s="159">
        <f>O83/O$9</f>
        <v>0.10751868167449152</v>
      </c>
      <c r="S83" s="158">
        <v>94432</v>
      </c>
      <c r="T83" s="158">
        <v>137660</v>
      </c>
      <c r="U83" s="158">
        <v>295346</v>
      </c>
      <c r="V83" s="158">
        <v>373489</v>
      </c>
      <c r="W83" s="158">
        <v>441283</v>
      </c>
      <c r="X83" s="159">
        <f>IFERROR(W83/V83-1,"-")</f>
        <v>0.18151538599530381</v>
      </c>
      <c r="Y83" s="176">
        <f t="shared" si="10"/>
        <v>3.6730239749237548</v>
      </c>
      <c r="Z83" s="159">
        <f t="shared" si="36"/>
        <v>7.8198552082635556E-2</v>
      </c>
    </row>
    <row r="84" spans="1:26" x14ac:dyDescent="0.25">
      <c r="A84" s="160" t="s">
        <v>109</v>
      </c>
      <c r="B84" s="161" t="s">
        <v>109</v>
      </c>
      <c r="C84" s="162">
        <v>2578</v>
      </c>
      <c r="D84" s="162">
        <v>3228</v>
      </c>
      <c r="E84" s="162">
        <v>5828</v>
      </c>
      <c r="F84" s="162">
        <v>7060</v>
      </c>
      <c r="G84" s="162">
        <v>9146</v>
      </c>
      <c r="H84" s="163">
        <f t="shared" ref="H84:H91" si="37">IFERROR(G84/F84-1,"-")</f>
        <v>0.29546742209631738</v>
      </c>
      <c r="I84" s="177">
        <f t="shared" si="35"/>
        <v>2.5477114041892941</v>
      </c>
      <c r="J84" s="163">
        <f t="shared" ref="J84:J91" si="38">G84/G$9</f>
        <v>1.2053083116985807E-2</v>
      </c>
      <c r="K84" s="162">
        <v>15879</v>
      </c>
      <c r="L84" s="162">
        <v>11210</v>
      </c>
      <c r="M84" s="162">
        <v>56300</v>
      </c>
      <c r="N84" s="162">
        <v>75139</v>
      </c>
      <c r="O84" s="162">
        <v>87125</v>
      </c>
      <c r="P84" s="163">
        <f t="shared" ref="P84:P91" si="39">IFERROR(O84/N84-1,"-")</f>
        <v>0.15951769387402015</v>
      </c>
      <c r="Q84" s="177">
        <f t="shared" si="9"/>
        <v>4.4868064739593176</v>
      </c>
      <c r="R84" s="163">
        <f t="shared" ref="R84:R91" si="40">O84/O$9</f>
        <v>2.4745585557950825E-2</v>
      </c>
      <c r="S84" s="162">
        <v>18457</v>
      </c>
      <c r="T84" s="162">
        <v>14438</v>
      </c>
      <c r="U84" s="162">
        <v>62128</v>
      </c>
      <c r="V84" s="162">
        <v>82199</v>
      </c>
      <c r="W84" s="162">
        <v>96271</v>
      </c>
      <c r="X84" s="163">
        <f t="shared" ref="X84:X91" si="41">IFERROR(W84/V84-1,"-")</f>
        <v>0.17119429676760056</v>
      </c>
      <c r="Y84" s="177">
        <f t="shared" si="10"/>
        <v>4.2159614238500298</v>
      </c>
      <c r="Z84" s="163">
        <f t="shared" si="36"/>
        <v>1.6449586734846526E-2</v>
      </c>
    </row>
    <row r="85" spans="1:26" x14ac:dyDescent="0.25">
      <c r="A85" s="160" t="s">
        <v>112</v>
      </c>
      <c r="B85" s="161" t="s">
        <v>112</v>
      </c>
      <c r="C85" s="162">
        <v>5409</v>
      </c>
      <c r="D85" s="162">
        <v>8563</v>
      </c>
      <c r="E85" s="162">
        <v>13220</v>
      </c>
      <c r="F85" s="162">
        <v>14980</v>
      </c>
      <c r="G85" s="162">
        <v>15604</v>
      </c>
      <c r="H85" s="163">
        <f t="shared" si="37"/>
        <v>4.1655540720961337E-2</v>
      </c>
      <c r="I85" s="177">
        <f t="shared" si="35"/>
        <v>1.8848215936402291</v>
      </c>
      <c r="J85" s="163">
        <f t="shared" si="38"/>
        <v>2.0563777493707251E-2</v>
      </c>
      <c r="K85" s="162">
        <v>27251</v>
      </c>
      <c r="L85" s="162">
        <v>36097</v>
      </c>
      <c r="M85" s="162">
        <v>84214</v>
      </c>
      <c r="N85" s="162">
        <v>96686</v>
      </c>
      <c r="O85" s="162">
        <v>107377</v>
      </c>
      <c r="P85" s="163">
        <f t="shared" si="39"/>
        <v>0.11057443683677048</v>
      </c>
      <c r="Q85" s="177">
        <f t="shared" si="9"/>
        <v>2.9402957689626068</v>
      </c>
      <c r="R85" s="163">
        <f t="shared" si="40"/>
        <v>3.0497638340959376E-2</v>
      </c>
      <c r="S85" s="162">
        <v>32660</v>
      </c>
      <c r="T85" s="162">
        <v>44660</v>
      </c>
      <c r="U85" s="162">
        <v>97434</v>
      </c>
      <c r="V85" s="162">
        <v>111666</v>
      </c>
      <c r="W85" s="162">
        <v>122981</v>
      </c>
      <c r="X85" s="163">
        <f t="shared" si="41"/>
        <v>0.101328963157989</v>
      </c>
      <c r="Y85" s="177">
        <f t="shared" si="10"/>
        <v>2.7654929577464791</v>
      </c>
      <c r="Z85" s="163">
        <f t="shared" si="36"/>
        <v>2.5797531449958735E-2</v>
      </c>
    </row>
    <row r="86" spans="1:26" x14ac:dyDescent="0.25">
      <c r="A86" s="160" t="s">
        <v>115</v>
      </c>
      <c r="B86" s="161" t="s">
        <v>115</v>
      </c>
      <c r="C86" s="162">
        <v>1714</v>
      </c>
      <c r="D86" s="162">
        <v>5280</v>
      </c>
      <c r="E86" s="162">
        <v>5870</v>
      </c>
      <c r="F86" s="162">
        <v>5315</v>
      </c>
      <c r="G86" s="162">
        <v>6020</v>
      </c>
      <c r="H86" s="163">
        <f t="shared" si="37"/>
        <v>0.13264346190028231</v>
      </c>
      <c r="I86" s="177">
        <f t="shared" si="35"/>
        <v>2.5122520420070011</v>
      </c>
      <c r="J86" s="163">
        <f t="shared" si="38"/>
        <v>7.933474782883726E-3</v>
      </c>
      <c r="K86" s="162">
        <v>5151</v>
      </c>
      <c r="L86" s="162">
        <v>11108</v>
      </c>
      <c r="M86" s="162">
        <v>20133</v>
      </c>
      <c r="N86" s="162">
        <v>32539</v>
      </c>
      <c r="O86" s="162">
        <v>46070</v>
      </c>
      <c r="P86" s="163">
        <f t="shared" si="39"/>
        <v>0.41583945419342938</v>
      </c>
      <c r="Q86" s="177">
        <f t="shared" si="9"/>
        <v>7.9438943894389435</v>
      </c>
      <c r="R86" s="163">
        <f t="shared" si="40"/>
        <v>1.3084982802350582E-2</v>
      </c>
      <c r="S86" s="162">
        <v>6865</v>
      </c>
      <c r="T86" s="162">
        <v>16388</v>
      </c>
      <c r="U86" s="162">
        <v>26003</v>
      </c>
      <c r="V86" s="162">
        <v>37854</v>
      </c>
      <c r="W86" s="162">
        <v>52090</v>
      </c>
      <c r="X86" s="163">
        <f t="shared" si="41"/>
        <v>0.37607650446452157</v>
      </c>
      <c r="Y86" s="177">
        <f t="shared" si="10"/>
        <v>6.5877640203932994</v>
      </c>
      <c r="Z86" s="163">
        <f t="shared" si="36"/>
        <v>6.8847959674577354E-3</v>
      </c>
    </row>
    <row r="87" spans="1:26" x14ac:dyDescent="0.25">
      <c r="A87" s="160" t="s">
        <v>122</v>
      </c>
      <c r="B87" s="161" t="s">
        <v>122</v>
      </c>
      <c r="C87" s="162">
        <v>286</v>
      </c>
      <c r="D87" s="162">
        <v>921</v>
      </c>
      <c r="E87" s="162">
        <v>1133</v>
      </c>
      <c r="F87" s="162">
        <v>1153</v>
      </c>
      <c r="G87" s="162">
        <v>1481</v>
      </c>
      <c r="H87" s="163">
        <f t="shared" si="37"/>
        <v>0.28447528187337379</v>
      </c>
      <c r="I87" s="177">
        <f t="shared" si="35"/>
        <v>4.1783216783216783</v>
      </c>
      <c r="J87" s="163">
        <f t="shared" si="38"/>
        <v>1.951740224825714E-3</v>
      </c>
      <c r="K87" s="162">
        <v>1248</v>
      </c>
      <c r="L87" s="162">
        <v>2935</v>
      </c>
      <c r="M87" s="162">
        <v>4473</v>
      </c>
      <c r="N87" s="162">
        <v>6684</v>
      </c>
      <c r="O87" s="162">
        <v>11325</v>
      </c>
      <c r="P87" s="163">
        <f t="shared" si="39"/>
        <v>0.69434470377019752</v>
      </c>
      <c r="Q87" s="177">
        <f t="shared" ref="Q87:Q150" si="42">IFERROR(O87/K87-1,"-")</f>
        <v>8.0745192307692299</v>
      </c>
      <c r="R87" s="163">
        <f t="shared" si="40"/>
        <v>3.2165710926116853E-3</v>
      </c>
      <c r="S87" s="162">
        <v>1534</v>
      </c>
      <c r="T87" s="162">
        <v>3856</v>
      </c>
      <c r="U87" s="162">
        <v>5606</v>
      </c>
      <c r="V87" s="162">
        <v>7837</v>
      </c>
      <c r="W87" s="162">
        <v>12806</v>
      </c>
      <c r="X87" s="163">
        <f t="shared" si="41"/>
        <v>0.63404363914763295</v>
      </c>
      <c r="Y87" s="177">
        <f t="shared" ref="Y87:Y150" si="43">IFERROR(W87/S87-1,"-")</f>
        <v>7.3481095176010438</v>
      </c>
      <c r="Z87" s="163">
        <f t="shared" si="36"/>
        <v>1.4842966655219808E-3</v>
      </c>
    </row>
    <row r="88" spans="1:26" x14ac:dyDescent="0.25">
      <c r="A88" s="160" t="s">
        <v>118</v>
      </c>
      <c r="B88" s="161" t="s">
        <v>118</v>
      </c>
      <c r="C88" s="162">
        <v>240</v>
      </c>
      <c r="D88" s="162">
        <v>804</v>
      </c>
      <c r="E88" s="162">
        <v>921</v>
      </c>
      <c r="F88" s="162">
        <v>774</v>
      </c>
      <c r="G88" s="162">
        <v>909</v>
      </c>
      <c r="H88" s="163">
        <f t="shared" si="37"/>
        <v>0.17441860465116288</v>
      </c>
      <c r="I88" s="177">
        <f t="shared" si="35"/>
        <v>2.7875000000000001</v>
      </c>
      <c r="J88" s="163">
        <f t="shared" si="38"/>
        <v>1.1979283351563632E-3</v>
      </c>
      <c r="K88" s="162">
        <v>1576</v>
      </c>
      <c r="L88" s="162">
        <v>3904</v>
      </c>
      <c r="M88" s="162">
        <v>4162</v>
      </c>
      <c r="N88" s="162">
        <v>5494</v>
      </c>
      <c r="O88" s="162">
        <v>7100</v>
      </c>
      <c r="P88" s="163">
        <f t="shared" si="39"/>
        <v>0.29231889333818706</v>
      </c>
      <c r="Q88" s="177">
        <f t="shared" si="42"/>
        <v>3.5050761421319798</v>
      </c>
      <c r="R88" s="163">
        <f t="shared" si="40"/>
        <v>2.0165699565159352E-3</v>
      </c>
      <c r="S88" s="162">
        <v>1816</v>
      </c>
      <c r="T88" s="162">
        <v>4708</v>
      </c>
      <c r="U88" s="162">
        <v>5083</v>
      </c>
      <c r="V88" s="162">
        <v>6268</v>
      </c>
      <c r="W88" s="162">
        <v>8009</v>
      </c>
      <c r="X88" s="163">
        <f t="shared" si="41"/>
        <v>0.27776005105296742</v>
      </c>
      <c r="Y88" s="177">
        <f t="shared" si="43"/>
        <v>3.410242290748899</v>
      </c>
      <c r="Z88" s="163">
        <f t="shared" si="36"/>
        <v>1.345822324446705E-3</v>
      </c>
    </row>
    <row r="89" spans="1:26" x14ac:dyDescent="0.25">
      <c r="A89" s="160" t="s">
        <v>127</v>
      </c>
      <c r="B89" s="161" t="s">
        <v>127</v>
      </c>
      <c r="C89" s="162">
        <v>286</v>
      </c>
      <c r="D89" s="162">
        <v>296</v>
      </c>
      <c r="E89" s="162">
        <v>433</v>
      </c>
      <c r="F89" s="162">
        <v>454</v>
      </c>
      <c r="G89" s="162">
        <v>500</v>
      </c>
      <c r="H89" s="163">
        <f t="shared" si="37"/>
        <v>0.1013215859030836</v>
      </c>
      <c r="I89" s="177">
        <f t="shared" si="35"/>
        <v>0.74825174825174834</v>
      </c>
      <c r="J89" s="163">
        <f t="shared" si="38"/>
        <v>6.589264769836982E-4</v>
      </c>
      <c r="K89" s="162">
        <v>1422</v>
      </c>
      <c r="L89" s="162">
        <v>781</v>
      </c>
      <c r="M89" s="162">
        <v>2952</v>
      </c>
      <c r="N89" s="162">
        <v>3351</v>
      </c>
      <c r="O89" s="162">
        <v>3056</v>
      </c>
      <c r="P89" s="163">
        <f t="shared" si="39"/>
        <v>-8.8033422858848076E-2</v>
      </c>
      <c r="Q89" s="177">
        <f t="shared" si="42"/>
        <v>1.1490857946554147</v>
      </c>
      <c r="R89" s="163">
        <f t="shared" si="40"/>
        <v>8.6797715311446449E-4</v>
      </c>
      <c r="S89" s="162">
        <v>1708</v>
      </c>
      <c r="T89" s="162">
        <v>1077</v>
      </c>
      <c r="U89" s="162">
        <v>3385</v>
      </c>
      <c r="V89" s="162">
        <v>3805</v>
      </c>
      <c r="W89" s="162">
        <v>3556</v>
      </c>
      <c r="X89" s="163">
        <f t="shared" si="41"/>
        <v>-6.5440210249671504E-2</v>
      </c>
      <c r="Y89" s="177">
        <f t="shared" si="43"/>
        <v>1.081967213114754</v>
      </c>
      <c r="Z89" s="163">
        <f t="shared" si="36"/>
        <v>8.9624406221760697E-4</v>
      </c>
    </row>
    <row r="90" spans="1:26" x14ac:dyDescent="0.25">
      <c r="A90" s="160" t="s">
        <v>130</v>
      </c>
      <c r="B90" s="161" t="s">
        <v>130</v>
      </c>
      <c r="C90" s="162">
        <v>408</v>
      </c>
      <c r="D90" s="162">
        <v>385</v>
      </c>
      <c r="E90" s="162">
        <v>658</v>
      </c>
      <c r="F90" s="162">
        <v>679</v>
      </c>
      <c r="G90" s="162">
        <v>636</v>
      </c>
      <c r="H90" s="163">
        <f t="shared" si="37"/>
        <v>-6.3328424153166418E-2</v>
      </c>
      <c r="I90" s="177">
        <f t="shared" si="35"/>
        <v>0.55882352941176472</v>
      </c>
      <c r="J90" s="163">
        <f t="shared" si="38"/>
        <v>8.3815447872326407E-4</v>
      </c>
      <c r="K90" s="162">
        <v>1922</v>
      </c>
      <c r="L90" s="162">
        <v>947</v>
      </c>
      <c r="M90" s="162">
        <v>3040</v>
      </c>
      <c r="N90" s="162">
        <v>3728</v>
      </c>
      <c r="O90" s="162">
        <v>4053</v>
      </c>
      <c r="P90" s="163">
        <f t="shared" si="39"/>
        <v>8.7178111587982832E-2</v>
      </c>
      <c r="Q90" s="177">
        <f t="shared" si="42"/>
        <v>1.1087408949011448</v>
      </c>
      <c r="R90" s="163">
        <f t="shared" si="40"/>
        <v>1.1511490188393077E-3</v>
      </c>
      <c r="S90" s="162">
        <v>2330</v>
      </c>
      <c r="T90" s="162">
        <v>1332</v>
      </c>
      <c r="U90" s="162">
        <v>3698</v>
      </c>
      <c r="V90" s="162">
        <v>4407</v>
      </c>
      <c r="W90" s="162">
        <v>4689</v>
      </c>
      <c r="X90" s="163">
        <f t="shared" si="41"/>
        <v>6.3989108236895742E-2</v>
      </c>
      <c r="Y90" s="177">
        <f t="shared" si="43"/>
        <v>1.0124463519313305</v>
      </c>
      <c r="Z90" s="163">
        <f t="shared" si="36"/>
        <v>9.7911685142709325E-4</v>
      </c>
    </row>
    <row r="91" spans="1:26" x14ac:dyDescent="0.25">
      <c r="A91" s="165" t="s">
        <v>144</v>
      </c>
      <c r="B91" s="166" t="s">
        <v>144</v>
      </c>
      <c r="C91" s="167">
        <f>C83-SUM(C84:C90)</f>
        <v>7838</v>
      </c>
      <c r="D91" s="167">
        <f>D83-SUM(D84:D90)</f>
        <v>13273</v>
      </c>
      <c r="E91" s="167">
        <f>E83-SUM(E84:E90)</f>
        <v>21554</v>
      </c>
      <c r="F91" s="167">
        <f>F83-SUM(F84:F90)</f>
        <v>23699</v>
      </c>
      <c r="G91" s="167">
        <f>G83-SUM(G84:G90)</f>
        <v>28432</v>
      </c>
      <c r="H91" s="168">
        <f t="shared" si="37"/>
        <v>0.19971306806194344</v>
      </c>
      <c r="I91" s="178">
        <f t="shared" si="35"/>
        <v>2.6274559836693032</v>
      </c>
      <c r="J91" s="168">
        <f t="shared" si="38"/>
        <v>3.7469195187201015E-2</v>
      </c>
      <c r="K91" s="167">
        <f>K83-SUM(K84:K90)</f>
        <v>21224</v>
      </c>
      <c r="L91" s="167">
        <f>L83-SUM(L84:L90)</f>
        <v>37928</v>
      </c>
      <c r="M91" s="167">
        <f>M83-SUM(M84:M90)</f>
        <v>70455</v>
      </c>
      <c r="N91" s="167">
        <f>N83-SUM(N84:N90)</f>
        <v>95754</v>
      </c>
      <c r="O91" s="167">
        <f>O83-SUM(O84:O90)</f>
        <v>112449</v>
      </c>
      <c r="P91" s="168">
        <f t="shared" si="39"/>
        <v>0.17435302963844856</v>
      </c>
      <c r="Q91" s="178">
        <f t="shared" si="42"/>
        <v>4.2982001507727103</v>
      </c>
      <c r="R91" s="168">
        <f t="shared" si="40"/>
        <v>3.1938207752149353E-2</v>
      </c>
      <c r="S91" s="167">
        <f>S83-SUM(S84:S90)</f>
        <v>29062</v>
      </c>
      <c r="T91" s="167">
        <f>T83-SUM(T84:T90)</f>
        <v>51201</v>
      </c>
      <c r="U91" s="167">
        <f>U83-SUM(U84:U90)</f>
        <v>92009</v>
      </c>
      <c r="V91" s="167">
        <f>V83-SUM(V84:V90)</f>
        <v>119453</v>
      </c>
      <c r="W91" s="167">
        <f>W83-SUM(W84:W90)</f>
        <v>140881</v>
      </c>
      <c r="X91" s="168">
        <f t="shared" si="41"/>
        <v>0.17938436037604744</v>
      </c>
      <c r="Y91" s="178">
        <f t="shared" si="43"/>
        <v>3.8476016791686742</v>
      </c>
      <c r="Z91" s="168">
        <f t="shared" si="36"/>
        <v>2.4361158026759172E-2</v>
      </c>
    </row>
    <row r="92" spans="1:26" x14ac:dyDescent="0.25">
      <c r="A92" s="1"/>
      <c r="B92" s="153" t="s">
        <v>48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67</v>
      </c>
      <c r="C93" s="174">
        <f>C94+C97</f>
        <v>0</v>
      </c>
      <c r="D93" s="174">
        <f>D94+D97</f>
        <v>0</v>
      </c>
      <c r="E93" s="174">
        <f>E94+E97</f>
        <v>5131</v>
      </c>
      <c r="F93" s="174">
        <f>F94+F97</f>
        <v>7607</v>
      </c>
      <c r="G93" s="174">
        <f>G94+G97</f>
        <v>7923</v>
      </c>
      <c r="H93" s="175">
        <f>IFERROR(G93/F93-1,"-")</f>
        <v>4.1540686210069566E-2</v>
      </c>
      <c r="I93" s="175" t="str">
        <f t="shared" si="35"/>
        <v>-</v>
      </c>
      <c r="J93" s="175">
        <f>G93/G$9</f>
        <v>1.0441348954283681E-2</v>
      </c>
      <c r="K93" s="174">
        <f>K94+K97</f>
        <v>0</v>
      </c>
      <c r="L93" s="174">
        <f>L94+L97</f>
        <v>0</v>
      </c>
      <c r="M93" s="174">
        <f>M94+M97</f>
        <v>46354</v>
      </c>
      <c r="N93" s="174">
        <f>N94+N97</f>
        <v>50550</v>
      </c>
      <c r="O93" s="174">
        <f>O94+O97</f>
        <v>49465</v>
      </c>
      <c r="P93" s="175">
        <f>IFERROR(O93/N93-1,"-")</f>
        <v>-2.1463897131552945E-2</v>
      </c>
      <c r="Q93" s="175" t="str">
        <f t="shared" si="42"/>
        <v>-</v>
      </c>
      <c r="R93" s="175">
        <f>O93/O$9</f>
        <v>1.4049244070290245E-2</v>
      </c>
      <c r="S93" s="174">
        <f>S94+S97</f>
        <v>24221</v>
      </c>
      <c r="T93" s="174">
        <f>T94+T97</f>
        <v>33444</v>
      </c>
      <c r="U93" s="174">
        <f>U94+U97</f>
        <v>51485</v>
      </c>
      <c r="V93" s="174">
        <f>V94+V97</f>
        <v>58157</v>
      </c>
      <c r="W93" s="174">
        <f>W94+W97</f>
        <v>57388</v>
      </c>
      <c r="X93" s="175">
        <f>IFERROR(W93/V93-1,"-")</f>
        <v>-1.3222827862510056E-2</v>
      </c>
      <c r="Y93" s="175">
        <f t="shared" si="43"/>
        <v>1.3693489121010693</v>
      </c>
      <c r="Z93" s="175">
        <f t="shared" ref="Z93:Z105" si="44">U93/U$9</f>
        <v>1.3631647132429394E-2</v>
      </c>
    </row>
    <row r="94" spans="1:26" x14ac:dyDescent="0.25">
      <c r="A94" s="1" t="s">
        <v>95</v>
      </c>
      <c r="B94" s="157" t="s">
        <v>96</v>
      </c>
      <c r="C94" s="158">
        <v>0</v>
      </c>
      <c r="D94" s="158">
        <v>0</v>
      </c>
      <c r="E94" s="158">
        <v>3937</v>
      </c>
      <c r="F94" s="158">
        <v>5346</v>
      </c>
      <c r="G94" s="158">
        <v>5742</v>
      </c>
      <c r="H94" s="159">
        <f>IFERROR(G94/F94-1,"-")</f>
        <v>7.4074074074074181E-2</v>
      </c>
      <c r="I94" s="176" t="str">
        <f t="shared" si="35"/>
        <v>-</v>
      </c>
      <c r="J94" s="159">
        <f>G94/G$9</f>
        <v>7.5671116616807896E-3</v>
      </c>
      <c r="K94" s="158">
        <v>0</v>
      </c>
      <c r="L94" s="158">
        <v>0</v>
      </c>
      <c r="M94" s="158">
        <v>29872</v>
      </c>
      <c r="N94" s="158">
        <v>32376</v>
      </c>
      <c r="O94" s="158">
        <v>30079</v>
      </c>
      <c r="P94" s="159">
        <f>IFERROR(O94/N94-1,"-")</f>
        <v>-7.0947615517667373E-2</v>
      </c>
      <c r="Q94" s="176" t="str">
        <f t="shared" si="42"/>
        <v>-</v>
      </c>
      <c r="R94" s="159">
        <f>O94/O$9</f>
        <v>8.5431560171891283E-3</v>
      </c>
      <c r="S94" s="158">
        <v>16023</v>
      </c>
      <c r="T94" s="158">
        <v>21732</v>
      </c>
      <c r="U94" s="158">
        <v>33809</v>
      </c>
      <c r="V94" s="158">
        <v>37722</v>
      </c>
      <c r="W94" s="158">
        <v>35821</v>
      </c>
      <c r="X94" s="159">
        <f>IFERROR(W94/V94-1,"-")</f>
        <v>-5.0394994963151474E-2</v>
      </c>
      <c r="Y94" s="176">
        <f t="shared" si="43"/>
        <v>1.2355988266866378</v>
      </c>
      <c r="Z94" s="159">
        <f t="shared" si="44"/>
        <v>8.9515850810975104E-3</v>
      </c>
    </row>
    <row r="95" spans="1:26" x14ac:dyDescent="0.25">
      <c r="A95" s="160" t="s">
        <v>102</v>
      </c>
      <c r="B95" s="161" t="s">
        <v>102</v>
      </c>
      <c r="C95" s="162">
        <v>0</v>
      </c>
      <c r="D95" s="162">
        <v>0</v>
      </c>
      <c r="E95" s="162">
        <v>2928</v>
      </c>
      <c r="F95" s="162">
        <v>3814</v>
      </c>
      <c r="G95" s="162">
        <v>4202</v>
      </c>
      <c r="H95" s="163">
        <f>IFERROR(G95/F95-1,"-")</f>
        <v>0.10173046670162567</v>
      </c>
      <c r="I95" s="177" t="str">
        <f t="shared" si="35"/>
        <v>-</v>
      </c>
      <c r="J95" s="163">
        <f>G95/G$9</f>
        <v>5.5376181125709996E-3</v>
      </c>
      <c r="K95" s="162">
        <v>0</v>
      </c>
      <c r="L95" s="162">
        <v>0</v>
      </c>
      <c r="M95" s="162">
        <v>13361</v>
      </c>
      <c r="N95" s="162">
        <v>8210</v>
      </c>
      <c r="O95" s="162">
        <v>7675</v>
      </c>
      <c r="P95" s="163">
        <f>IFERROR(O95/N95-1,"-")</f>
        <v>-6.5164433617539541E-2</v>
      </c>
      <c r="Q95" s="177" t="str">
        <f t="shared" si="42"/>
        <v>-</v>
      </c>
      <c r="R95" s="163">
        <f>O95/O$9</f>
        <v>2.1798837205999721E-3</v>
      </c>
      <c r="S95" s="162">
        <v>8684</v>
      </c>
      <c r="T95" s="162">
        <v>11001</v>
      </c>
      <c r="U95" s="162">
        <v>16289</v>
      </c>
      <c r="V95" s="162">
        <v>12024</v>
      </c>
      <c r="W95" s="162">
        <v>11877</v>
      </c>
      <c r="X95" s="163">
        <f>IFERROR(W95/V95-1,"-")</f>
        <v>-1.2225548902195627E-2</v>
      </c>
      <c r="Y95" s="177">
        <f t="shared" si="43"/>
        <v>0.36768770152003682</v>
      </c>
      <c r="Z95" s="163">
        <f t="shared" si="44"/>
        <v>4.3128270397230729E-3</v>
      </c>
    </row>
    <row r="96" spans="1:26" x14ac:dyDescent="0.25">
      <c r="A96" s="160" t="s">
        <v>99</v>
      </c>
      <c r="B96" s="161" t="s">
        <v>99</v>
      </c>
      <c r="C96" s="162">
        <v>0</v>
      </c>
      <c r="D96" s="162">
        <v>0</v>
      </c>
      <c r="E96" s="162">
        <v>1009</v>
      </c>
      <c r="F96" s="162">
        <v>1532</v>
      </c>
      <c r="G96" s="162">
        <v>1540</v>
      </c>
      <c r="H96" s="163">
        <f>IFERROR(G96/F96-1,"-")</f>
        <v>5.2219321148825326E-3</v>
      </c>
      <c r="I96" s="177" t="str">
        <f t="shared" si="35"/>
        <v>-</v>
      </c>
      <c r="J96" s="163">
        <f>G96/G$9</f>
        <v>2.0294935491097905E-3</v>
      </c>
      <c r="K96" s="162">
        <v>0</v>
      </c>
      <c r="L96" s="162">
        <v>0</v>
      </c>
      <c r="M96" s="162">
        <v>16511</v>
      </c>
      <c r="N96" s="162">
        <v>24166</v>
      </c>
      <c r="O96" s="162">
        <v>22404</v>
      </c>
      <c r="P96" s="163">
        <f>IFERROR(O96/N96-1,"-")</f>
        <v>-7.2912356202929685E-2</v>
      </c>
      <c r="Q96" s="177" t="str">
        <f t="shared" si="42"/>
        <v>-</v>
      </c>
      <c r="R96" s="163">
        <f>O96/O$9</f>
        <v>6.3632722965891566E-3</v>
      </c>
      <c r="S96" s="162">
        <v>7339</v>
      </c>
      <c r="T96" s="162">
        <v>10731</v>
      </c>
      <c r="U96" s="162">
        <v>17520</v>
      </c>
      <c r="V96" s="162">
        <v>25698</v>
      </c>
      <c r="W96" s="162">
        <v>23944</v>
      </c>
      <c r="X96" s="163">
        <f>IFERROR(W96/V96-1,"-")</f>
        <v>-6.8254338859055186E-2</v>
      </c>
      <c r="Y96" s="177">
        <f t="shared" si="43"/>
        <v>2.2625698324022347</v>
      </c>
      <c r="Z96" s="163">
        <f t="shared" si="44"/>
        <v>4.6387580413744384E-3</v>
      </c>
    </row>
    <row r="97" spans="1:26" x14ac:dyDescent="0.25">
      <c r="A97" s="1" t="s">
        <v>145</v>
      </c>
      <c r="B97" s="157" t="s">
        <v>106</v>
      </c>
      <c r="C97" s="158">
        <v>0</v>
      </c>
      <c r="D97" s="158">
        <v>0</v>
      </c>
      <c r="E97" s="158">
        <v>1194</v>
      </c>
      <c r="F97" s="158">
        <v>2261</v>
      </c>
      <c r="G97" s="158">
        <v>2181</v>
      </c>
      <c r="H97" s="159">
        <f>IFERROR(G97/F97-1,"-")</f>
        <v>-3.5382574082264528E-2</v>
      </c>
      <c r="I97" s="176" t="str">
        <f t="shared" si="35"/>
        <v>-</v>
      </c>
      <c r="J97" s="159">
        <f>G97/G$9</f>
        <v>2.8742372926028915E-3</v>
      </c>
      <c r="K97" s="158">
        <v>0</v>
      </c>
      <c r="L97" s="158">
        <v>0</v>
      </c>
      <c r="M97" s="158">
        <v>16482</v>
      </c>
      <c r="N97" s="158">
        <v>18174</v>
      </c>
      <c r="O97" s="158">
        <v>19386</v>
      </c>
      <c r="P97" s="159">
        <f>IFERROR(O97/N97-1,"-")</f>
        <v>6.6688676130736146E-2</v>
      </c>
      <c r="Q97" s="176" t="str">
        <f t="shared" si="42"/>
        <v>-</v>
      </c>
      <c r="R97" s="159">
        <f>O97/O$9</f>
        <v>5.5060880531011156E-3</v>
      </c>
      <c r="S97" s="158">
        <v>8198</v>
      </c>
      <c r="T97" s="158">
        <v>11712</v>
      </c>
      <c r="U97" s="158">
        <v>17676</v>
      </c>
      <c r="V97" s="158">
        <v>20435</v>
      </c>
      <c r="W97" s="158">
        <v>21567</v>
      </c>
      <c r="X97" s="159">
        <f>IFERROR(W97/V97-1,"-")</f>
        <v>5.539515537068751E-2</v>
      </c>
      <c r="Y97" s="176">
        <f t="shared" si="43"/>
        <v>1.6307636008782631</v>
      </c>
      <c r="Z97" s="159">
        <f t="shared" si="44"/>
        <v>4.6800620513318819E-3</v>
      </c>
    </row>
    <row r="98" spans="1:26" x14ac:dyDescent="0.25">
      <c r="A98" s="160" t="s">
        <v>109</v>
      </c>
      <c r="B98" s="161" t="s">
        <v>109</v>
      </c>
      <c r="C98" s="162">
        <v>0</v>
      </c>
      <c r="D98" s="162">
        <v>0</v>
      </c>
      <c r="E98" s="162">
        <v>50</v>
      </c>
      <c r="F98" s="162">
        <v>173</v>
      </c>
      <c r="G98" s="162">
        <v>203</v>
      </c>
      <c r="H98" s="163">
        <f t="shared" ref="H98:H105" si="45">IFERROR(G98/F98-1,"-")</f>
        <v>0.17341040462427748</v>
      </c>
      <c r="I98" s="177" t="str">
        <f t="shared" si="35"/>
        <v>-</v>
      </c>
      <c r="J98" s="163">
        <f t="shared" ref="J98:J105" si="46">G98/G$9</f>
        <v>2.6752414965538145E-4</v>
      </c>
      <c r="K98" s="162">
        <v>0</v>
      </c>
      <c r="L98" s="162">
        <v>0</v>
      </c>
      <c r="M98" s="162">
        <v>2353</v>
      </c>
      <c r="N98" s="162">
        <v>2622</v>
      </c>
      <c r="O98" s="162">
        <v>2827</v>
      </c>
      <c r="P98" s="163">
        <f t="shared" ref="P98:P105" si="47">IFERROR(O98/N98-1,"-")</f>
        <v>7.8184591914568946E-2</v>
      </c>
      <c r="Q98" s="177" t="str">
        <f t="shared" si="42"/>
        <v>-</v>
      </c>
      <c r="R98" s="163">
        <f t="shared" ref="R98:R105" si="48">O98/O$9</f>
        <v>8.029356714183871E-4</v>
      </c>
      <c r="S98" s="162">
        <v>1288</v>
      </c>
      <c r="T98" s="162">
        <v>921</v>
      </c>
      <c r="U98" s="162">
        <v>2403</v>
      </c>
      <c r="V98" s="162">
        <v>2795</v>
      </c>
      <c r="W98" s="162">
        <v>3030</v>
      </c>
      <c r="X98" s="163">
        <f t="shared" ref="X98:X105" si="49">IFERROR(W98/V98-1,"-")</f>
        <v>8.4078711985688726E-2</v>
      </c>
      <c r="Y98" s="177">
        <f t="shared" si="43"/>
        <v>1.3524844720496896</v>
      </c>
      <c r="Z98" s="163">
        <f t="shared" si="44"/>
        <v>6.3624061492139131E-4</v>
      </c>
    </row>
    <row r="99" spans="1:26" x14ac:dyDescent="0.25">
      <c r="A99" s="160" t="s">
        <v>112</v>
      </c>
      <c r="B99" s="161" t="s">
        <v>112</v>
      </c>
      <c r="C99" s="162">
        <v>0</v>
      </c>
      <c r="D99" s="162">
        <v>0</v>
      </c>
      <c r="E99" s="162">
        <v>194</v>
      </c>
      <c r="F99" s="162">
        <v>319</v>
      </c>
      <c r="G99" s="162">
        <v>341</v>
      </c>
      <c r="H99" s="163">
        <f t="shared" si="45"/>
        <v>6.8965517241379226E-2</v>
      </c>
      <c r="I99" s="177" t="str">
        <f t="shared" si="35"/>
        <v>-</v>
      </c>
      <c r="J99" s="163">
        <f t="shared" si="46"/>
        <v>4.4938785730288215E-4</v>
      </c>
      <c r="K99" s="162">
        <v>0</v>
      </c>
      <c r="L99" s="162">
        <v>0</v>
      </c>
      <c r="M99" s="162">
        <v>3288</v>
      </c>
      <c r="N99" s="162">
        <v>3495</v>
      </c>
      <c r="O99" s="162">
        <v>3893</v>
      </c>
      <c r="P99" s="163">
        <f t="shared" si="47"/>
        <v>0.11387696709585127</v>
      </c>
      <c r="Q99" s="177" t="str">
        <f t="shared" si="42"/>
        <v>-</v>
      </c>
      <c r="R99" s="163">
        <f t="shared" si="48"/>
        <v>1.1057051888333149E-3</v>
      </c>
      <c r="S99" s="162">
        <v>1481</v>
      </c>
      <c r="T99" s="162">
        <v>2395</v>
      </c>
      <c r="U99" s="162">
        <v>3482</v>
      </c>
      <c r="V99" s="162">
        <v>3814</v>
      </c>
      <c r="W99" s="162">
        <v>4234</v>
      </c>
      <c r="X99" s="163">
        <f t="shared" si="49"/>
        <v>0.11012060828526482</v>
      </c>
      <c r="Y99" s="177">
        <f t="shared" si="43"/>
        <v>1.8588791357191088</v>
      </c>
      <c r="Z99" s="163">
        <f t="shared" si="44"/>
        <v>9.219266837937098E-4</v>
      </c>
    </row>
    <row r="100" spans="1:26" x14ac:dyDescent="0.25">
      <c r="A100" s="160" t="s">
        <v>115</v>
      </c>
      <c r="B100" s="161" t="s">
        <v>115</v>
      </c>
      <c r="C100" s="162">
        <v>0</v>
      </c>
      <c r="D100" s="162">
        <v>0</v>
      </c>
      <c r="E100" s="162">
        <v>346</v>
      </c>
      <c r="F100" s="162">
        <v>771</v>
      </c>
      <c r="G100" s="162">
        <v>574</v>
      </c>
      <c r="H100" s="163">
        <f t="shared" si="45"/>
        <v>-0.25551232166018156</v>
      </c>
      <c r="I100" s="177" t="str">
        <f t="shared" si="35"/>
        <v>-</v>
      </c>
      <c r="J100" s="163">
        <f t="shared" si="46"/>
        <v>7.5644759557728545E-4</v>
      </c>
      <c r="K100" s="162">
        <v>0</v>
      </c>
      <c r="L100" s="162">
        <v>0</v>
      </c>
      <c r="M100" s="162">
        <v>3066</v>
      </c>
      <c r="N100" s="162">
        <v>3114</v>
      </c>
      <c r="O100" s="162">
        <v>3111</v>
      </c>
      <c r="P100" s="163">
        <f t="shared" si="47"/>
        <v>-9.633911368015502E-4</v>
      </c>
      <c r="Q100" s="177" t="str">
        <f t="shared" si="42"/>
        <v>-</v>
      </c>
      <c r="R100" s="163">
        <f t="shared" si="48"/>
        <v>8.835984696790246E-4</v>
      </c>
      <c r="S100" s="162">
        <v>1974</v>
      </c>
      <c r="T100" s="162">
        <v>3541</v>
      </c>
      <c r="U100" s="162">
        <v>3412</v>
      </c>
      <c r="V100" s="162">
        <v>3885</v>
      </c>
      <c r="W100" s="162">
        <v>3685</v>
      </c>
      <c r="X100" s="163">
        <f t="shared" si="49"/>
        <v>-5.1480051480051525E-2</v>
      </c>
      <c r="Y100" s="177">
        <f t="shared" si="43"/>
        <v>0.86676798378926034</v>
      </c>
      <c r="Z100" s="163">
        <f t="shared" si="44"/>
        <v>9.0339283317177998E-4</v>
      </c>
    </row>
    <row r="101" spans="1:26" x14ac:dyDescent="0.25">
      <c r="A101" s="160" t="s">
        <v>122</v>
      </c>
      <c r="B101" s="161" t="s">
        <v>122</v>
      </c>
      <c r="C101" s="162">
        <v>0</v>
      </c>
      <c r="D101" s="162">
        <v>0</v>
      </c>
      <c r="E101" s="162">
        <v>32</v>
      </c>
      <c r="F101" s="162">
        <v>58</v>
      </c>
      <c r="G101" s="162">
        <v>90</v>
      </c>
      <c r="H101" s="163">
        <f t="shared" si="45"/>
        <v>0.55172413793103448</v>
      </c>
      <c r="I101" s="177" t="str">
        <f t="shared" si="35"/>
        <v>-</v>
      </c>
      <c r="J101" s="163">
        <f t="shared" si="46"/>
        <v>1.1860676585706567E-4</v>
      </c>
      <c r="K101" s="162">
        <v>0</v>
      </c>
      <c r="L101" s="162">
        <v>0</v>
      </c>
      <c r="M101" s="162">
        <v>1140</v>
      </c>
      <c r="N101" s="162">
        <v>880</v>
      </c>
      <c r="O101" s="162">
        <v>843</v>
      </c>
      <c r="P101" s="163">
        <f t="shared" si="47"/>
        <v>-4.2045454545454497E-2</v>
      </c>
      <c r="Q101" s="177" t="str">
        <f t="shared" si="42"/>
        <v>-</v>
      </c>
      <c r="R101" s="163">
        <f t="shared" si="48"/>
        <v>2.3943217934407511E-4</v>
      </c>
      <c r="S101" s="162">
        <v>323</v>
      </c>
      <c r="T101" s="162">
        <v>432</v>
      </c>
      <c r="U101" s="162">
        <v>1172</v>
      </c>
      <c r="V101" s="162">
        <v>938</v>
      </c>
      <c r="W101" s="162">
        <v>933</v>
      </c>
      <c r="X101" s="163">
        <f t="shared" si="49"/>
        <v>-5.3304904051172386E-3</v>
      </c>
      <c r="Y101" s="177">
        <f t="shared" si="43"/>
        <v>1.8885448916408669</v>
      </c>
      <c r="Z101" s="163">
        <f t="shared" si="44"/>
        <v>3.1030961327002524E-4</v>
      </c>
    </row>
    <row r="102" spans="1:26" x14ac:dyDescent="0.25">
      <c r="A102" s="160" t="s">
        <v>118</v>
      </c>
      <c r="B102" s="161" t="s">
        <v>118</v>
      </c>
      <c r="C102" s="162">
        <v>0</v>
      </c>
      <c r="D102" s="162">
        <v>0</v>
      </c>
      <c r="E102" s="162">
        <v>15</v>
      </c>
      <c r="F102" s="162">
        <v>87</v>
      </c>
      <c r="G102" s="162">
        <v>64</v>
      </c>
      <c r="H102" s="163">
        <f t="shared" si="45"/>
        <v>-0.26436781609195403</v>
      </c>
      <c r="I102" s="177" t="str">
        <f t="shared" si="35"/>
        <v>-</v>
      </c>
      <c r="J102" s="163">
        <f t="shared" si="46"/>
        <v>8.4342589053913367E-5</v>
      </c>
      <c r="K102" s="162">
        <v>0</v>
      </c>
      <c r="L102" s="162">
        <v>0</v>
      </c>
      <c r="M102" s="162">
        <v>667</v>
      </c>
      <c r="N102" s="162">
        <v>563</v>
      </c>
      <c r="O102" s="162">
        <v>839</v>
      </c>
      <c r="P102" s="163">
        <f t="shared" si="47"/>
        <v>0.49023090586145646</v>
      </c>
      <c r="Q102" s="177" t="str">
        <f t="shared" si="42"/>
        <v>-</v>
      </c>
      <c r="R102" s="163">
        <f t="shared" si="48"/>
        <v>2.382960835939253E-4</v>
      </c>
      <c r="S102" s="162">
        <v>351</v>
      </c>
      <c r="T102" s="162">
        <v>507</v>
      </c>
      <c r="U102" s="162">
        <v>682</v>
      </c>
      <c r="V102" s="162">
        <v>650</v>
      </c>
      <c r="W102" s="162">
        <v>903</v>
      </c>
      <c r="X102" s="163">
        <f t="shared" si="49"/>
        <v>0.38923076923076927</v>
      </c>
      <c r="Y102" s="177">
        <f t="shared" si="43"/>
        <v>1.5726495726495728</v>
      </c>
      <c r="Z102" s="163">
        <f t="shared" si="44"/>
        <v>1.8057265891651639E-4</v>
      </c>
    </row>
    <row r="103" spans="1:26" x14ac:dyDescent="0.25">
      <c r="A103" s="160" t="s">
        <v>127</v>
      </c>
      <c r="B103" s="161" t="s">
        <v>127</v>
      </c>
      <c r="C103" s="162">
        <v>0</v>
      </c>
      <c r="D103" s="162">
        <v>0</v>
      </c>
      <c r="E103" s="162">
        <v>10</v>
      </c>
      <c r="F103" s="162">
        <v>22</v>
      </c>
      <c r="G103" s="162">
        <v>28</v>
      </c>
      <c r="H103" s="163">
        <f t="shared" si="45"/>
        <v>0.27272727272727271</v>
      </c>
      <c r="I103" s="177" t="str">
        <f t="shared" si="35"/>
        <v>-</v>
      </c>
      <c r="J103" s="163">
        <f t="shared" si="46"/>
        <v>3.68998827110871E-5</v>
      </c>
      <c r="K103" s="162">
        <v>0</v>
      </c>
      <c r="L103" s="162">
        <v>0</v>
      </c>
      <c r="M103" s="162">
        <v>260</v>
      </c>
      <c r="N103" s="162">
        <v>131</v>
      </c>
      <c r="O103" s="162">
        <v>202</v>
      </c>
      <c r="P103" s="163">
        <f t="shared" si="47"/>
        <v>0.54198473282442738</v>
      </c>
      <c r="Q103" s="177" t="str">
        <f t="shared" si="42"/>
        <v>-</v>
      </c>
      <c r="R103" s="163">
        <f t="shared" si="48"/>
        <v>5.7372835382566045E-5</v>
      </c>
      <c r="S103" s="162">
        <v>124</v>
      </c>
      <c r="T103" s="162">
        <v>105</v>
      </c>
      <c r="U103" s="162">
        <v>270</v>
      </c>
      <c r="V103" s="162">
        <v>153</v>
      </c>
      <c r="W103" s="162">
        <v>230</v>
      </c>
      <c r="X103" s="163">
        <f t="shared" si="49"/>
        <v>0.50326797385620914</v>
      </c>
      <c r="Y103" s="177">
        <f t="shared" si="43"/>
        <v>0.85483870967741926</v>
      </c>
      <c r="Z103" s="163">
        <f t="shared" si="44"/>
        <v>7.1487709541729355E-5</v>
      </c>
    </row>
    <row r="104" spans="1:26" x14ac:dyDescent="0.25">
      <c r="A104" s="160" t="s">
        <v>130</v>
      </c>
      <c r="B104" s="161" t="s">
        <v>130</v>
      </c>
      <c r="C104" s="162">
        <v>0</v>
      </c>
      <c r="D104" s="162">
        <v>0</v>
      </c>
      <c r="E104" s="162">
        <v>11</v>
      </c>
      <c r="F104" s="162">
        <v>10</v>
      </c>
      <c r="G104" s="162">
        <v>25</v>
      </c>
      <c r="H104" s="163">
        <f t="shared" si="45"/>
        <v>1.5</v>
      </c>
      <c r="I104" s="177" t="str">
        <f t="shared" si="35"/>
        <v>-</v>
      </c>
      <c r="J104" s="163">
        <f t="shared" si="46"/>
        <v>3.2946323849184909E-5</v>
      </c>
      <c r="K104" s="162">
        <v>0</v>
      </c>
      <c r="L104" s="162">
        <v>0</v>
      </c>
      <c r="M104" s="162">
        <v>157</v>
      </c>
      <c r="N104" s="162">
        <v>260</v>
      </c>
      <c r="O104" s="162">
        <v>359</v>
      </c>
      <c r="P104" s="163">
        <f t="shared" si="47"/>
        <v>0.38076923076923075</v>
      </c>
      <c r="Q104" s="177" t="str">
        <f t="shared" si="42"/>
        <v>-</v>
      </c>
      <c r="R104" s="163">
        <f t="shared" si="48"/>
        <v>1.0196459357594658E-4</v>
      </c>
      <c r="S104" s="162">
        <v>89</v>
      </c>
      <c r="T104" s="162">
        <v>96</v>
      </c>
      <c r="U104" s="162">
        <v>168</v>
      </c>
      <c r="V104" s="162">
        <v>270</v>
      </c>
      <c r="W104" s="162">
        <v>384</v>
      </c>
      <c r="X104" s="163">
        <f t="shared" si="49"/>
        <v>0.42222222222222228</v>
      </c>
      <c r="Y104" s="177">
        <f t="shared" si="43"/>
        <v>3.3146067415730336</v>
      </c>
      <c r="Z104" s="163">
        <f t="shared" si="44"/>
        <v>4.44812414926316E-5</v>
      </c>
    </row>
    <row r="105" spans="1:26" x14ac:dyDescent="0.25">
      <c r="A105" s="165" t="s">
        <v>144</v>
      </c>
      <c r="B105" s="166" t="s">
        <v>144</v>
      </c>
      <c r="C105" s="167">
        <f>C97-SUM(C98:C104)</f>
        <v>0</v>
      </c>
      <c r="D105" s="167">
        <f>D97-SUM(D98:D104)</f>
        <v>0</v>
      </c>
      <c r="E105" s="167">
        <f>E97-SUM(E98:E104)</f>
        <v>536</v>
      </c>
      <c r="F105" s="167">
        <f>F97-SUM(F98:F104)</f>
        <v>821</v>
      </c>
      <c r="G105" s="167">
        <f>G97-SUM(G98:G104)</f>
        <v>856</v>
      </c>
      <c r="H105" s="168">
        <f t="shared" si="45"/>
        <v>4.2630937880633324E-2</v>
      </c>
      <c r="I105" s="178" t="str">
        <f t="shared" si="35"/>
        <v>-</v>
      </c>
      <c r="J105" s="168">
        <f t="shared" si="46"/>
        <v>1.1280821285960913E-3</v>
      </c>
      <c r="K105" s="167">
        <f>K97-SUM(K98:K104)</f>
        <v>0</v>
      </c>
      <c r="L105" s="167">
        <f>L97-SUM(L98:L104)</f>
        <v>0</v>
      </c>
      <c r="M105" s="167">
        <f>M97-SUM(M98:M104)</f>
        <v>5551</v>
      </c>
      <c r="N105" s="167">
        <f>N97-SUM(N98:N104)</f>
        <v>7109</v>
      </c>
      <c r="O105" s="167">
        <f>O97-SUM(O98:O104)</f>
        <v>7312</v>
      </c>
      <c r="P105" s="168">
        <f t="shared" si="47"/>
        <v>2.8555352370234877E-2</v>
      </c>
      <c r="Q105" s="178" t="str">
        <f t="shared" si="42"/>
        <v>-</v>
      </c>
      <c r="R105" s="168">
        <f t="shared" si="48"/>
        <v>2.0767830312738759E-3</v>
      </c>
      <c r="S105" s="167">
        <f>S97-SUM(S98:S104)</f>
        <v>2568</v>
      </c>
      <c r="T105" s="167">
        <f>T97-SUM(T98:T104)</f>
        <v>3715</v>
      </c>
      <c r="U105" s="167">
        <f>U97-SUM(U98:U104)</f>
        <v>6087</v>
      </c>
      <c r="V105" s="167">
        <f>V97-SUM(V98:V104)</f>
        <v>7930</v>
      </c>
      <c r="W105" s="167">
        <f>W97-SUM(W98:W104)</f>
        <v>8168</v>
      </c>
      <c r="X105" s="168">
        <f t="shared" si="49"/>
        <v>3.0012610340479196E-2</v>
      </c>
      <c r="Y105" s="178">
        <f t="shared" si="43"/>
        <v>2.1806853582554515</v>
      </c>
      <c r="Z105" s="168">
        <f t="shared" si="44"/>
        <v>1.6116506962240986E-3</v>
      </c>
    </row>
    <row r="106" spans="1:26" x14ac:dyDescent="0.25">
      <c r="A106" s="1"/>
      <c r="B106" s="153" t="s">
        <v>49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67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0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 t="str">
        <f t="shared" si="42"/>
        <v>-</v>
      </c>
      <c r="R107" s="175">
        <f>O107/O$9</f>
        <v>0</v>
      </c>
      <c r="S107" s="174">
        <f>S108+S111</f>
        <v>63499</v>
      </c>
      <c r="T107" s="174">
        <f>T108+T111</f>
        <v>95997</v>
      </c>
      <c r="U107" s="174">
        <f>U108+U111</f>
        <v>169794</v>
      </c>
      <c r="V107" s="174">
        <f>V108+V111</f>
        <v>220761</v>
      </c>
      <c r="W107" s="174">
        <f>W108+W111</f>
        <v>207278</v>
      </c>
      <c r="X107" s="175">
        <f>IFERROR(W107/V107-1,"-")</f>
        <v>-6.1075099315549441E-2</v>
      </c>
      <c r="Y107" s="175">
        <f t="shared" si="43"/>
        <v>2.2642718782972961</v>
      </c>
      <c r="Z107" s="175">
        <f t="shared" ref="Z107:Z119" si="50">U107/U$9</f>
        <v>4.4956237607142208E-2</v>
      </c>
    </row>
    <row r="108" spans="1:26" x14ac:dyDescent="0.25">
      <c r="A108" s="1" t="s">
        <v>95</v>
      </c>
      <c r="B108" s="157" t="s">
        <v>96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76" t="str">
        <f t="shared" si="35"/>
        <v>-</v>
      </c>
      <c r="J108" s="159">
        <f>G108/G$9</f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76" t="str">
        <f t="shared" si="42"/>
        <v>-</v>
      </c>
      <c r="R108" s="159">
        <f>O108/O$9</f>
        <v>0</v>
      </c>
      <c r="S108" s="158">
        <v>28387</v>
      </c>
      <c r="T108" s="158">
        <v>39659</v>
      </c>
      <c r="U108" s="158">
        <v>41132</v>
      </c>
      <c r="V108" s="158">
        <v>48543</v>
      </c>
      <c r="W108" s="158">
        <v>43479</v>
      </c>
      <c r="X108" s="159">
        <f>IFERROR(W108/V108-1,"-")</f>
        <v>-0.10431988134231507</v>
      </c>
      <c r="Y108" s="176">
        <f t="shared" si="43"/>
        <v>0.53165181244936055</v>
      </c>
      <c r="Z108" s="159">
        <f t="shared" si="50"/>
        <v>1.089049062544597E-2</v>
      </c>
    </row>
    <row r="109" spans="1:26" x14ac:dyDescent="0.25">
      <c r="A109" s="160" t="s">
        <v>102</v>
      </c>
      <c r="B109" s="161" t="s">
        <v>102</v>
      </c>
      <c r="C109" s="162">
        <v>0</v>
      </c>
      <c r="D109" s="162">
        <v>0</v>
      </c>
      <c r="E109" s="162">
        <v>0</v>
      </c>
      <c r="F109" s="162">
        <v>0</v>
      </c>
      <c r="G109" s="162">
        <v>0</v>
      </c>
      <c r="H109" s="163" t="str">
        <f>IFERROR(G109/F109-1,"-")</f>
        <v>-</v>
      </c>
      <c r="I109" s="177" t="str">
        <f t="shared" si="35"/>
        <v>-</v>
      </c>
      <c r="J109" s="163">
        <f>G109/G$9</f>
        <v>0</v>
      </c>
      <c r="K109" s="162">
        <v>0</v>
      </c>
      <c r="L109" s="162">
        <v>0</v>
      </c>
      <c r="M109" s="162">
        <v>0</v>
      </c>
      <c r="N109" s="162">
        <v>0</v>
      </c>
      <c r="O109" s="162">
        <v>0</v>
      </c>
      <c r="P109" s="163" t="str">
        <f>IFERROR(O109/N109-1,"-")</f>
        <v>-</v>
      </c>
      <c r="Q109" s="177" t="str">
        <f t="shared" si="42"/>
        <v>-</v>
      </c>
      <c r="R109" s="163">
        <f>O109/O$9</f>
        <v>0</v>
      </c>
      <c r="S109" s="162">
        <v>3383</v>
      </c>
      <c r="T109" s="162">
        <v>20351</v>
      </c>
      <c r="U109" s="162">
        <v>11031</v>
      </c>
      <c r="V109" s="162">
        <v>14560</v>
      </c>
      <c r="W109" s="162">
        <v>12208</v>
      </c>
      <c r="X109" s="163">
        <f>IFERROR(W109/V109-1,"-")</f>
        <v>-0.16153846153846152</v>
      </c>
      <c r="Y109" s="177">
        <f t="shared" si="43"/>
        <v>2.6086313922553948</v>
      </c>
      <c r="Z109" s="163">
        <f t="shared" si="50"/>
        <v>2.9206700887215429E-3</v>
      </c>
    </row>
    <row r="110" spans="1:26" x14ac:dyDescent="0.25">
      <c r="A110" s="160" t="s">
        <v>99</v>
      </c>
      <c r="B110" s="161" t="s">
        <v>99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3" t="str">
        <f>IFERROR(G110/F110-1,"-")</f>
        <v>-</v>
      </c>
      <c r="I110" s="177" t="str">
        <f t="shared" si="35"/>
        <v>-</v>
      </c>
      <c r="J110" s="163">
        <f>G110/G$9</f>
        <v>0</v>
      </c>
      <c r="K110" s="162">
        <v>0</v>
      </c>
      <c r="L110" s="162">
        <v>0</v>
      </c>
      <c r="M110" s="162">
        <v>0</v>
      </c>
      <c r="N110" s="162">
        <v>0</v>
      </c>
      <c r="O110" s="162">
        <v>0</v>
      </c>
      <c r="P110" s="163" t="str">
        <f>IFERROR(O110/N110-1,"-")</f>
        <v>-</v>
      </c>
      <c r="Q110" s="177" t="str">
        <f t="shared" si="42"/>
        <v>-</v>
      </c>
      <c r="R110" s="163">
        <f>O110/O$9</f>
        <v>0</v>
      </c>
      <c r="S110" s="162">
        <v>25004</v>
      </c>
      <c r="T110" s="162">
        <v>19308</v>
      </c>
      <c r="U110" s="162">
        <v>30101</v>
      </c>
      <c r="V110" s="162">
        <v>33983</v>
      </c>
      <c r="W110" s="162">
        <v>31271</v>
      </c>
      <c r="X110" s="163">
        <f>IFERROR(W110/V110-1,"-")</f>
        <v>-7.9804608186446191E-2</v>
      </c>
      <c r="Y110" s="177">
        <f t="shared" si="43"/>
        <v>0.25063989761638128</v>
      </c>
      <c r="Z110" s="163">
        <f t="shared" si="50"/>
        <v>7.9698205367244278E-3</v>
      </c>
    </row>
    <row r="111" spans="1:26" x14ac:dyDescent="0.25">
      <c r="A111" s="1" t="s">
        <v>145</v>
      </c>
      <c r="B111" s="157" t="s">
        <v>106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76" t="str">
        <f t="shared" si="35"/>
        <v>-</v>
      </c>
      <c r="J111" s="159">
        <f>G111/G$9</f>
        <v>0</v>
      </c>
      <c r="K111" s="158">
        <v>0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76" t="str">
        <f t="shared" si="42"/>
        <v>-</v>
      </c>
      <c r="R111" s="159">
        <f>O111/O$9</f>
        <v>0</v>
      </c>
      <c r="S111" s="158">
        <v>35112</v>
      </c>
      <c r="T111" s="158">
        <v>56338</v>
      </c>
      <c r="U111" s="158">
        <v>128662</v>
      </c>
      <c r="V111" s="158">
        <v>172218</v>
      </c>
      <c r="W111" s="158">
        <v>163799</v>
      </c>
      <c r="X111" s="159">
        <f>IFERROR(W111/V111-1,"-")</f>
        <v>-4.8885714617519671E-2</v>
      </c>
      <c r="Y111" s="176">
        <f t="shared" si="43"/>
        <v>3.6650432900432897</v>
      </c>
      <c r="Z111" s="159">
        <f t="shared" si="50"/>
        <v>3.4065746981696232E-2</v>
      </c>
    </row>
    <row r="112" spans="1:26" x14ac:dyDescent="0.25">
      <c r="A112" s="160" t="s">
        <v>109</v>
      </c>
      <c r="B112" s="161" t="s">
        <v>109</v>
      </c>
      <c r="C112" s="162">
        <v>0</v>
      </c>
      <c r="D112" s="162">
        <v>0</v>
      </c>
      <c r="E112" s="162">
        <v>0</v>
      </c>
      <c r="F112" s="162">
        <v>0</v>
      </c>
      <c r="G112" s="162">
        <v>0</v>
      </c>
      <c r="H112" s="163" t="str">
        <f t="shared" ref="H112:H119" si="51">IFERROR(G112/F112-1,"-")</f>
        <v>-</v>
      </c>
      <c r="I112" s="177" t="str">
        <f t="shared" si="35"/>
        <v>-</v>
      </c>
      <c r="J112" s="163">
        <f t="shared" ref="J112:J119" si="52">G112/G$9</f>
        <v>0</v>
      </c>
      <c r="K112" s="162">
        <v>0</v>
      </c>
      <c r="L112" s="162">
        <v>0</v>
      </c>
      <c r="M112" s="162">
        <v>0</v>
      </c>
      <c r="N112" s="162">
        <v>0</v>
      </c>
      <c r="O112" s="162">
        <v>0</v>
      </c>
      <c r="P112" s="163" t="str">
        <f t="shared" ref="P112:P119" si="53">IFERROR(O112/N112-1,"-")</f>
        <v>-</v>
      </c>
      <c r="Q112" s="177" t="str">
        <f t="shared" si="42"/>
        <v>-</v>
      </c>
      <c r="R112" s="163">
        <f t="shared" ref="R112:R119" si="54">O112/O$9</f>
        <v>0</v>
      </c>
      <c r="S112" s="162">
        <v>20258</v>
      </c>
      <c r="T112" s="162">
        <v>23009</v>
      </c>
      <c r="U112" s="162">
        <v>77726</v>
      </c>
      <c r="V112" s="162">
        <v>113230</v>
      </c>
      <c r="W112" s="162">
        <v>102157</v>
      </c>
      <c r="X112" s="163">
        <f t="shared" ref="X112:X119" si="55">IFERROR(W112/V112-1,"-")</f>
        <v>-9.7792104565927795E-2</v>
      </c>
      <c r="Y112" s="177">
        <f t="shared" si="43"/>
        <v>4.042797906999704</v>
      </c>
      <c r="Z112" s="163">
        <f t="shared" si="50"/>
        <v>2.0579458192001691E-2</v>
      </c>
    </row>
    <row r="113" spans="1:26" x14ac:dyDescent="0.25">
      <c r="A113" s="160" t="s">
        <v>112</v>
      </c>
      <c r="B113" s="161" t="s">
        <v>112</v>
      </c>
      <c r="C113" s="162">
        <v>0</v>
      </c>
      <c r="D113" s="162">
        <v>0</v>
      </c>
      <c r="E113" s="162">
        <v>0</v>
      </c>
      <c r="F113" s="162">
        <v>0</v>
      </c>
      <c r="G113" s="162">
        <v>0</v>
      </c>
      <c r="H113" s="163" t="str">
        <f t="shared" si="51"/>
        <v>-</v>
      </c>
      <c r="I113" s="177" t="str">
        <f t="shared" si="35"/>
        <v>-</v>
      </c>
      <c r="J113" s="163">
        <f t="shared" si="52"/>
        <v>0</v>
      </c>
      <c r="K113" s="162">
        <v>0</v>
      </c>
      <c r="L113" s="162">
        <v>0</v>
      </c>
      <c r="M113" s="162">
        <v>0</v>
      </c>
      <c r="N113" s="162">
        <v>0</v>
      </c>
      <c r="O113" s="162">
        <v>0</v>
      </c>
      <c r="P113" s="163" t="str">
        <f t="shared" si="53"/>
        <v>-</v>
      </c>
      <c r="Q113" s="177" t="str">
        <f t="shared" si="42"/>
        <v>-</v>
      </c>
      <c r="R113" s="163">
        <f t="shared" si="54"/>
        <v>0</v>
      </c>
      <c r="S113" s="162">
        <v>2717</v>
      </c>
      <c r="T113" s="162">
        <v>6854</v>
      </c>
      <c r="U113" s="162">
        <v>5917</v>
      </c>
      <c r="V113" s="162">
        <v>7594</v>
      </c>
      <c r="W113" s="162">
        <v>7215</v>
      </c>
      <c r="X113" s="163">
        <f t="shared" si="55"/>
        <v>-4.9907821964708998E-2</v>
      </c>
      <c r="Y113" s="177">
        <f t="shared" si="43"/>
        <v>1.6555023923444976</v>
      </c>
      <c r="Z113" s="163">
        <f t="shared" si="50"/>
        <v>1.5666399161422689E-3</v>
      </c>
    </row>
    <row r="114" spans="1:26" x14ac:dyDescent="0.25">
      <c r="A114" s="160" t="s">
        <v>115</v>
      </c>
      <c r="B114" s="161" t="s">
        <v>115</v>
      </c>
      <c r="C114" s="162">
        <v>0</v>
      </c>
      <c r="D114" s="162">
        <v>0</v>
      </c>
      <c r="E114" s="162">
        <v>0</v>
      </c>
      <c r="F114" s="162">
        <v>0</v>
      </c>
      <c r="G114" s="162">
        <v>0</v>
      </c>
      <c r="H114" s="163" t="str">
        <f t="shared" si="51"/>
        <v>-</v>
      </c>
      <c r="I114" s="177" t="str">
        <f t="shared" si="35"/>
        <v>-</v>
      </c>
      <c r="J114" s="163">
        <f t="shared" si="52"/>
        <v>0</v>
      </c>
      <c r="K114" s="162">
        <v>0</v>
      </c>
      <c r="L114" s="162">
        <v>0</v>
      </c>
      <c r="M114" s="162">
        <v>0</v>
      </c>
      <c r="N114" s="162">
        <v>0</v>
      </c>
      <c r="O114" s="162">
        <v>0</v>
      </c>
      <c r="P114" s="163" t="str">
        <f t="shared" si="53"/>
        <v>-</v>
      </c>
      <c r="Q114" s="177" t="str">
        <f t="shared" si="42"/>
        <v>-</v>
      </c>
      <c r="R114" s="163">
        <f t="shared" si="54"/>
        <v>0</v>
      </c>
      <c r="S114" s="162">
        <v>1871</v>
      </c>
      <c r="T114" s="162">
        <v>6300</v>
      </c>
      <c r="U114" s="162">
        <v>8638</v>
      </c>
      <c r="V114" s="162">
        <v>12056</v>
      </c>
      <c r="W114" s="162">
        <v>12800</v>
      </c>
      <c r="X114" s="163">
        <f t="shared" si="55"/>
        <v>6.1712010617120061E-2</v>
      </c>
      <c r="Y114" s="177">
        <f t="shared" si="43"/>
        <v>5.841261357562801</v>
      </c>
      <c r="Z114" s="163">
        <f t="shared" si="50"/>
        <v>2.2870771667461414E-3</v>
      </c>
    </row>
    <row r="115" spans="1:26" x14ac:dyDescent="0.25">
      <c r="A115" s="160" t="s">
        <v>122</v>
      </c>
      <c r="B115" s="161" t="s">
        <v>122</v>
      </c>
      <c r="C115" s="162">
        <v>0</v>
      </c>
      <c r="D115" s="162">
        <v>0</v>
      </c>
      <c r="E115" s="162">
        <v>0</v>
      </c>
      <c r="F115" s="162">
        <v>0</v>
      </c>
      <c r="G115" s="162">
        <v>0</v>
      </c>
      <c r="H115" s="163" t="str">
        <f t="shared" si="51"/>
        <v>-</v>
      </c>
      <c r="I115" s="177" t="str">
        <f t="shared" si="35"/>
        <v>-</v>
      </c>
      <c r="J115" s="163">
        <f t="shared" si="52"/>
        <v>0</v>
      </c>
      <c r="K115" s="162">
        <v>0</v>
      </c>
      <c r="L115" s="162">
        <v>0</v>
      </c>
      <c r="M115" s="162">
        <v>0</v>
      </c>
      <c r="N115" s="162">
        <v>0</v>
      </c>
      <c r="O115" s="162">
        <v>0</v>
      </c>
      <c r="P115" s="163" t="str">
        <f t="shared" si="53"/>
        <v>-</v>
      </c>
      <c r="Q115" s="177" t="str">
        <f t="shared" si="42"/>
        <v>-</v>
      </c>
      <c r="R115" s="163">
        <f t="shared" si="54"/>
        <v>0</v>
      </c>
      <c r="S115" s="162">
        <v>1133</v>
      </c>
      <c r="T115" s="162">
        <v>3529</v>
      </c>
      <c r="U115" s="162">
        <v>5894</v>
      </c>
      <c r="V115" s="162">
        <v>6032</v>
      </c>
      <c r="W115" s="162">
        <v>5918</v>
      </c>
      <c r="X115" s="163">
        <f t="shared" si="55"/>
        <v>-1.8899204244031798E-2</v>
      </c>
      <c r="Y115" s="177">
        <f t="shared" si="43"/>
        <v>4.2233009708737868</v>
      </c>
      <c r="Z115" s="163">
        <f t="shared" si="50"/>
        <v>1.5605502223664921E-3</v>
      </c>
    </row>
    <row r="116" spans="1:26" x14ac:dyDescent="0.25">
      <c r="A116" s="160" t="s">
        <v>118</v>
      </c>
      <c r="B116" s="161" t="s">
        <v>118</v>
      </c>
      <c r="C116" s="162">
        <v>0</v>
      </c>
      <c r="D116" s="162">
        <v>0</v>
      </c>
      <c r="E116" s="162">
        <v>0</v>
      </c>
      <c r="F116" s="162">
        <v>0</v>
      </c>
      <c r="G116" s="162">
        <v>0</v>
      </c>
      <c r="H116" s="163" t="str">
        <f t="shared" si="51"/>
        <v>-</v>
      </c>
      <c r="I116" s="177" t="str">
        <f t="shared" si="35"/>
        <v>-</v>
      </c>
      <c r="J116" s="163">
        <f t="shared" si="52"/>
        <v>0</v>
      </c>
      <c r="K116" s="162">
        <v>0</v>
      </c>
      <c r="L116" s="162">
        <v>0</v>
      </c>
      <c r="M116" s="162">
        <v>0</v>
      </c>
      <c r="N116" s="162">
        <v>0</v>
      </c>
      <c r="O116" s="162">
        <v>0</v>
      </c>
      <c r="P116" s="163" t="str">
        <f t="shared" si="53"/>
        <v>-</v>
      </c>
      <c r="Q116" s="177" t="str">
        <f t="shared" si="42"/>
        <v>-</v>
      </c>
      <c r="R116" s="163">
        <f t="shared" si="54"/>
        <v>0</v>
      </c>
      <c r="S116" s="162">
        <v>2557</v>
      </c>
      <c r="T116" s="162">
        <v>4170</v>
      </c>
      <c r="U116" s="162">
        <v>4317</v>
      </c>
      <c r="V116" s="162">
        <v>4916</v>
      </c>
      <c r="W116" s="162">
        <v>4686</v>
      </c>
      <c r="X116" s="163">
        <f t="shared" si="55"/>
        <v>-4.6786004882017895E-2</v>
      </c>
      <c r="Y116" s="177">
        <f t="shared" si="43"/>
        <v>0.83261634728197098</v>
      </c>
      <c r="Z116" s="163">
        <f t="shared" si="50"/>
        <v>1.1430090447838727E-3</v>
      </c>
    </row>
    <row r="117" spans="1:26" x14ac:dyDescent="0.25">
      <c r="A117" s="160" t="s">
        <v>127</v>
      </c>
      <c r="B117" s="161" t="s">
        <v>127</v>
      </c>
      <c r="C117" s="162">
        <v>0</v>
      </c>
      <c r="D117" s="162">
        <v>0</v>
      </c>
      <c r="E117" s="162">
        <v>0</v>
      </c>
      <c r="F117" s="162">
        <v>0</v>
      </c>
      <c r="G117" s="162">
        <v>0</v>
      </c>
      <c r="H117" s="163" t="str">
        <f t="shared" si="51"/>
        <v>-</v>
      </c>
      <c r="I117" s="177" t="str">
        <f t="shared" si="35"/>
        <v>-</v>
      </c>
      <c r="J117" s="163">
        <f t="shared" si="52"/>
        <v>0</v>
      </c>
      <c r="K117" s="162">
        <v>0</v>
      </c>
      <c r="L117" s="162">
        <v>0</v>
      </c>
      <c r="M117" s="162">
        <v>0</v>
      </c>
      <c r="N117" s="162">
        <v>0</v>
      </c>
      <c r="O117" s="162">
        <v>0</v>
      </c>
      <c r="P117" s="163" t="str">
        <f t="shared" si="53"/>
        <v>-</v>
      </c>
      <c r="Q117" s="177" t="str">
        <f t="shared" si="42"/>
        <v>-</v>
      </c>
      <c r="R117" s="163">
        <f t="shared" si="54"/>
        <v>0</v>
      </c>
      <c r="S117" s="162">
        <v>226</v>
      </c>
      <c r="T117" s="162">
        <v>308</v>
      </c>
      <c r="U117" s="162">
        <v>1123</v>
      </c>
      <c r="V117" s="162">
        <v>1300</v>
      </c>
      <c r="W117" s="162">
        <v>1069</v>
      </c>
      <c r="X117" s="163">
        <f t="shared" si="55"/>
        <v>-0.1776923076923077</v>
      </c>
      <c r="Y117" s="177">
        <f t="shared" si="43"/>
        <v>3.7300884955752212</v>
      </c>
      <c r="Z117" s="163">
        <f t="shared" si="50"/>
        <v>2.9733591783467434E-4</v>
      </c>
    </row>
    <row r="118" spans="1:26" x14ac:dyDescent="0.25">
      <c r="A118" s="160" t="s">
        <v>130</v>
      </c>
      <c r="B118" s="161" t="s">
        <v>130</v>
      </c>
      <c r="C118" s="162">
        <v>0</v>
      </c>
      <c r="D118" s="162">
        <v>0</v>
      </c>
      <c r="E118" s="162">
        <v>0</v>
      </c>
      <c r="F118" s="162">
        <v>0</v>
      </c>
      <c r="G118" s="162">
        <v>0</v>
      </c>
      <c r="H118" s="163" t="str">
        <f t="shared" si="51"/>
        <v>-</v>
      </c>
      <c r="I118" s="177" t="str">
        <f t="shared" si="35"/>
        <v>-</v>
      </c>
      <c r="J118" s="163">
        <f t="shared" si="52"/>
        <v>0</v>
      </c>
      <c r="K118" s="162">
        <v>0</v>
      </c>
      <c r="L118" s="162">
        <v>0</v>
      </c>
      <c r="M118" s="162">
        <v>0</v>
      </c>
      <c r="N118" s="162">
        <v>0</v>
      </c>
      <c r="O118" s="162">
        <v>0</v>
      </c>
      <c r="P118" s="163" t="str">
        <f t="shared" si="53"/>
        <v>-</v>
      </c>
      <c r="Q118" s="177" t="str">
        <f t="shared" si="42"/>
        <v>-</v>
      </c>
      <c r="R118" s="163">
        <f t="shared" si="54"/>
        <v>0</v>
      </c>
      <c r="S118" s="162">
        <v>549</v>
      </c>
      <c r="T118" s="162">
        <v>470</v>
      </c>
      <c r="U118" s="162">
        <v>840</v>
      </c>
      <c r="V118" s="162">
        <v>770</v>
      </c>
      <c r="W118" s="162">
        <v>1368</v>
      </c>
      <c r="X118" s="163">
        <f t="shared" si="55"/>
        <v>0.77662337662337655</v>
      </c>
      <c r="Y118" s="177">
        <f t="shared" si="43"/>
        <v>1.4918032786885247</v>
      </c>
      <c r="Z118" s="163">
        <f t="shared" si="50"/>
        <v>2.2240620746315801E-4</v>
      </c>
    </row>
    <row r="119" spans="1:26" x14ac:dyDescent="0.25">
      <c r="A119" s="165" t="s">
        <v>144</v>
      </c>
      <c r="B119" s="166" t="s">
        <v>144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78" t="str">
        <f t="shared" si="35"/>
        <v>-</v>
      </c>
      <c r="J119" s="168">
        <f t="shared" si="52"/>
        <v>0</v>
      </c>
      <c r="K119" s="167">
        <f>K111-SUM(K112:K118)</f>
        <v>0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78" t="str">
        <f t="shared" si="42"/>
        <v>-</v>
      </c>
      <c r="R119" s="168">
        <f t="shared" si="54"/>
        <v>0</v>
      </c>
      <c r="S119" s="167">
        <f>S111-SUM(S112:S118)</f>
        <v>5801</v>
      </c>
      <c r="T119" s="167">
        <f>T111-SUM(T112:T118)</f>
        <v>11698</v>
      </c>
      <c r="U119" s="167">
        <f>U111-SUM(U112:U118)</f>
        <v>24207</v>
      </c>
      <c r="V119" s="167">
        <f>V111-SUM(V112:V118)</f>
        <v>26320</v>
      </c>
      <c r="W119" s="167">
        <f>W111-SUM(W112:W118)</f>
        <v>28586</v>
      </c>
      <c r="X119" s="168">
        <f t="shared" si="55"/>
        <v>8.6094224924012197E-2</v>
      </c>
      <c r="Y119" s="178">
        <f t="shared" si="43"/>
        <v>3.9277710739527665</v>
      </c>
      <c r="Z119" s="168">
        <f t="shared" si="50"/>
        <v>6.4092703143579354E-3</v>
      </c>
    </row>
    <row r="120" spans="1:26" x14ac:dyDescent="0.25">
      <c r="A120" s="1"/>
      <c r="B120" s="153" t="s">
        <v>50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67</v>
      </c>
      <c r="C121" s="174">
        <f>C122+C125</f>
        <v>48728</v>
      </c>
      <c r="D121" s="174">
        <f>D122+D125</f>
        <v>61314</v>
      </c>
      <c r="E121" s="174">
        <f>E122+E125</f>
        <v>93434</v>
      </c>
      <c r="F121" s="174">
        <f>F122+F125</f>
        <v>93472</v>
      </c>
      <c r="G121" s="174">
        <f>G122+G125</f>
        <v>99644</v>
      </c>
      <c r="H121" s="175">
        <f>IFERROR(G121/F121-1,"-")</f>
        <v>6.6030469017459792E-2</v>
      </c>
      <c r="I121" s="175">
        <f t="shared" si="35"/>
        <v>1.0449023148908223</v>
      </c>
      <c r="J121" s="175">
        <f>G121/G$9</f>
        <v>0.13131613974512724</v>
      </c>
      <c r="K121" s="174">
        <f>K122+K125</f>
        <v>54788</v>
      </c>
      <c r="L121" s="174">
        <f>L122+L125</f>
        <v>102944</v>
      </c>
      <c r="M121" s="174">
        <f>M122+M125</f>
        <v>135697</v>
      </c>
      <c r="N121" s="174">
        <f>N122+N125</f>
        <v>145637</v>
      </c>
      <c r="O121" s="174">
        <f>O122+O125</f>
        <v>151227</v>
      </c>
      <c r="P121" s="175">
        <f>IFERROR(O121/N121-1,"-")</f>
        <v>3.8383103194929769E-2</v>
      </c>
      <c r="Q121" s="175">
        <f t="shared" si="42"/>
        <v>1.7602212163247426</v>
      </c>
      <c r="R121" s="175">
        <f>O121/O$9</f>
        <v>4.2952088001976807E-2</v>
      </c>
      <c r="S121" s="174">
        <f>S122+S125</f>
        <v>103516</v>
      </c>
      <c r="T121" s="174">
        <f>T122+T125</f>
        <v>164258</v>
      </c>
      <c r="U121" s="174">
        <f>U122+U125</f>
        <v>229131</v>
      </c>
      <c r="V121" s="174">
        <f>V122+V125</f>
        <v>239109</v>
      </c>
      <c r="W121" s="174">
        <f>W122+W125</f>
        <v>250871</v>
      </c>
      <c r="X121" s="175">
        <f>IFERROR(W121/V121-1,"-")</f>
        <v>4.9190954752853289E-2</v>
      </c>
      <c r="Y121" s="175">
        <f t="shared" si="43"/>
        <v>1.4234997488310985</v>
      </c>
      <c r="Z121" s="175">
        <f t="shared" ref="Z121:Z133" si="56">U121/U$9</f>
        <v>6.066685324076293E-2</v>
      </c>
    </row>
    <row r="122" spans="1:26" x14ac:dyDescent="0.25">
      <c r="A122" s="1" t="s">
        <v>95</v>
      </c>
      <c r="B122" s="157" t="s">
        <v>96</v>
      </c>
      <c r="C122" s="158">
        <v>23736</v>
      </c>
      <c r="D122" s="158">
        <v>32824</v>
      </c>
      <c r="E122" s="158">
        <v>51574</v>
      </c>
      <c r="F122" s="158">
        <v>60712</v>
      </c>
      <c r="G122" s="158">
        <v>66829</v>
      </c>
      <c r="H122" s="159">
        <f>IFERROR(G122/F122-1,"-")</f>
        <v>0.10075438134141512</v>
      </c>
      <c r="I122" s="176">
        <f t="shared" si="35"/>
        <v>1.8155123019885404</v>
      </c>
      <c r="J122" s="159">
        <f>G122/G$9</f>
        <v>8.8070795060687129E-2</v>
      </c>
      <c r="K122" s="158">
        <v>37835</v>
      </c>
      <c r="L122" s="158">
        <v>71733</v>
      </c>
      <c r="M122" s="158">
        <v>83312</v>
      </c>
      <c r="N122" s="158">
        <v>85718</v>
      </c>
      <c r="O122" s="158">
        <v>89737</v>
      </c>
      <c r="P122" s="159">
        <f>IFERROR(O122/N122-1,"-")</f>
        <v>4.6886301593597635E-2</v>
      </c>
      <c r="Q122" s="176">
        <f t="shared" si="42"/>
        <v>1.3717985991806527</v>
      </c>
      <c r="R122" s="159">
        <f>O122/O$9</f>
        <v>2.5487456082798659E-2</v>
      </c>
      <c r="S122" s="158">
        <v>61571</v>
      </c>
      <c r="T122" s="158">
        <v>104557</v>
      </c>
      <c r="U122" s="158">
        <v>134886</v>
      </c>
      <c r="V122" s="158">
        <v>146430</v>
      </c>
      <c r="W122" s="158">
        <v>156566</v>
      </c>
      <c r="X122" s="159">
        <f>IFERROR(W122/V122-1,"-")</f>
        <v>6.9220788089872309E-2</v>
      </c>
      <c r="Y122" s="176">
        <f t="shared" si="43"/>
        <v>1.5428529664939665</v>
      </c>
      <c r="Z122" s="159">
        <f t="shared" si="56"/>
        <v>3.5713671071280394E-2</v>
      </c>
    </row>
    <row r="123" spans="1:26" x14ac:dyDescent="0.25">
      <c r="A123" s="160" t="s">
        <v>102</v>
      </c>
      <c r="B123" s="161" t="s">
        <v>102</v>
      </c>
      <c r="C123" s="162">
        <v>11647</v>
      </c>
      <c r="D123" s="162">
        <v>15693</v>
      </c>
      <c r="E123" s="162">
        <v>29334</v>
      </c>
      <c r="F123" s="162">
        <v>29429</v>
      </c>
      <c r="G123" s="162">
        <v>38467</v>
      </c>
      <c r="H123" s="163">
        <f>IFERROR(G123/F123-1,"-")</f>
        <v>0.3071120323490435</v>
      </c>
      <c r="I123" s="177">
        <f t="shared" si="35"/>
        <v>2.3027389027217309</v>
      </c>
      <c r="J123" s="163">
        <f>G123/G$9</f>
        <v>5.0693849580263836E-2</v>
      </c>
      <c r="K123" s="162">
        <v>16144</v>
      </c>
      <c r="L123" s="162">
        <v>37554</v>
      </c>
      <c r="M123" s="162">
        <v>40531</v>
      </c>
      <c r="N123" s="162">
        <v>36692</v>
      </c>
      <c r="O123" s="162">
        <v>37326</v>
      </c>
      <c r="P123" s="163">
        <f>IFERROR(O123/N123-1,"-")</f>
        <v>1.7278970892837586E-2</v>
      </c>
      <c r="Q123" s="177">
        <f t="shared" si="42"/>
        <v>1.3120664023785928</v>
      </c>
      <c r="R123" s="163">
        <f>O123/O$9</f>
        <v>1.0601477492523069E-2</v>
      </c>
      <c r="S123" s="162">
        <v>27791</v>
      </c>
      <c r="T123" s="162">
        <v>53247</v>
      </c>
      <c r="U123" s="162">
        <v>69865</v>
      </c>
      <c r="V123" s="162">
        <v>66121</v>
      </c>
      <c r="W123" s="162">
        <v>75793</v>
      </c>
      <c r="X123" s="163">
        <f>IFERROR(W123/V123-1,"-")</f>
        <v>0.14627727953297742</v>
      </c>
      <c r="Y123" s="177">
        <f t="shared" si="43"/>
        <v>1.7272498290813574</v>
      </c>
      <c r="Z123" s="163">
        <f t="shared" si="56"/>
        <v>1.8498106767158969E-2</v>
      </c>
    </row>
    <row r="124" spans="1:26" x14ac:dyDescent="0.25">
      <c r="A124" s="160" t="s">
        <v>99</v>
      </c>
      <c r="B124" s="161" t="s">
        <v>99</v>
      </c>
      <c r="C124" s="162">
        <v>12089</v>
      </c>
      <c r="D124" s="162">
        <v>17131</v>
      </c>
      <c r="E124" s="162">
        <v>22240</v>
      </c>
      <c r="F124" s="162">
        <v>31283</v>
      </c>
      <c r="G124" s="162">
        <v>28362</v>
      </c>
      <c r="H124" s="163">
        <f>IFERROR(G124/F124-1,"-")</f>
        <v>-9.337339769203723E-2</v>
      </c>
      <c r="I124" s="177">
        <f t="shared" si="35"/>
        <v>1.3460997601124989</v>
      </c>
      <c r="J124" s="163">
        <f>G124/G$9</f>
        <v>3.7376945480423293E-2</v>
      </c>
      <c r="K124" s="162">
        <v>21691</v>
      </c>
      <c r="L124" s="162">
        <v>34179</v>
      </c>
      <c r="M124" s="162">
        <v>42781</v>
      </c>
      <c r="N124" s="162">
        <v>49026</v>
      </c>
      <c r="O124" s="162">
        <v>52411</v>
      </c>
      <c r="P124" s="163">
        <f>IFERROR(O124/N124-1,"-")</f>
        <v>6.9044996532452219E-2</v>
      </c>
      <c r="Q124" s="177">
        <f t="shared" si="42"/>
        <v>1.4162555898759854</v>
      </c>
      <c r="R124" s="163">
        <f>O124/O$9</f>
        <v>1.4885978590275588E-2</v>
      </c>
      <c r="S124" s="162">
        <v>33780</v>
      </c>
      <c r="T124" s="162">
        <v>51310</v>
      </c>
      <c r="U124" s="162">
        <v>65021</v>
      </c>
      <c r="V124" s="162">
        <v>80309</v>
      </c>
      <c r="W124" s="162">
        <v>80773</v>
      </c>
      <c r="X124" s="163">
        <f>IFERROR(W124/V124-1,"-")</f>
        <v>5.7776836967213807E-3</v>
      </c>
      <c r="Y124" s="177">
        <f t="shared" si="43"/>
        <v>1.3911486086441682</v>
      </c>
      <c r="Z124" s="163">
        <f t="shared" si="56"/>
        <v>1.7215564304121425E-2</v>
      </c>
    </row>
    <row r="125" spans="1:26" x14ac:dyDescent="0.25">
      <c r="A125" s="1" t="s">
        <v>145</v>
      </c>
      <c r="B125" s="157" t="s">
        <v>106</v>
      </c>
      <c r="C125" s="158">
        <v>24992</v>
      </c>
      <c r="D125" s="158">
        <v>28490</v>
      </c>
      <c r="E125" s="158">
        <v>41860</v>
      </c>
      <c r="F125" s="158">
        <v>32760</v>
      </c>
      <c r="G125" s="158">
        <v>32815</v>
      </c>
      <c r="H125" s="159">
        <f>IFERROR(G125/F125-1,"-")</f>
        <v>1.6788766788766729E-3</v>
      </c>
      <c r="I125" s="176">
        <f t="shared" si="35"/>
        <v>0.31302016645326503</v>
      </c>
      <c r="J125" s="159">
        <f>G125/G$9</f>
        <v>4.3245344684440107E-2</v>
      </c>
      <c r="K125" s="158">
        <v>16953</v>
      </c>
      <c r="L125" s="158">
        <v>31211</v>
      </c>
      <c r="M125" s="158">
        <v>52385</v>
      </c>
      <c r="N125" s="158">
        <v>59919</v>
      </c>
      <c r="O125" s="158">
        <v>61490</v>
      </c>
      <c r="P125" s="159">
        <f>IFERROR(O125/N125-1,"-")</f>
        <v>2.6218728616966169E-2</v>
      </c>
      <c r="Q125" s="176">
        <f t="shared" si="42"/>
        <v>2.6270866513301478</v>
      </c>
      <c r="R125" s="159">
        <f>O125/O$9</f>
        <v>1.7464631919178148E-2</v>
      </c>
      <c r="S125" s="158">
        <v>41945</v>
      </c>
      <c r="T125" s="158">
        <v>59701</v>
      </c>
      <c r="U125" s="158">
        <v>94245</v>
      </c>
      <c r="V125" s="158">
        <v>92679</v>
      </c>
      <c r="W125" s="158">
        <v>94305</v>
      </c>
      <c r="X125" s="159">
        <f>IFERROR(W125/V125-1,"-")</f>
        <v>1.7544427540219454E-2</v>
      </c>
      <c r="Y125" s="176">
        <f t="shared" si="43"/>
        <v>1.2483013470020263</v>
      </c>
      <c r="Z125" s="159">
        <f t="shared" si="56"/>
        <v>2.4953182169482533E-2</v>
      </c>
    </row>
    <row r="126" spans="1:26" x14ac:dyDescent="0.25">
      <c r="A126" s="160" t="s">
        <v>109</v>
      </c>
      <c r="B126" s="161" t="s">
        <v>109</v>
      </c>
      <c r="C126" s="162">
        <v>1440</v>
      </c>
      <c r="D126" s="162">
        <v>653</v>
      </c>
      <c r="E126" s="162">
        <v>2495</v>
      </c>
      <c r="F126" s="162">
        <v>3067</v>
      </c>
      <c r="G126" s="162">
        <v>2396</v>
      </c>
      <c r="H126" s="163">
        <f t="shared" ref="H126:H133" si="57">IFERROR(G126/F126-1,"-")</f>
        <v>-0.21878056732963813</v>
      </c>
      <c r="I126" s="177">
        <f t="shared" si="35"/>
        <v>0.66388888888888897</v>
      </c>
      <c r="J126" s="163">
        <f t="shared" ref="J126:J133" si="58">G126/G$9</f>
        <v>3.1575756777058816E-3</v>
      </c>
      <c r="K126" s="162">
        <v>2501</v>
      </c>
      <c r="L126" s="162">
        <v>2683</v>
      </c>
      <c r="M126" s="162">
        <v>7422</v>
      </c>
      <c r="N126" s="162">
        <v>8579</v>
      </c>
      <c r="O126" s="162">
        <v>8260</v>
      </c>
      <c r="P126" s="163">
        <f t="shared" ref="P126:P133" si="59">IFERROR(O126/N126-1,"-")</f>
        <v>-3.7183820958153646E-2</v>
      </c>
      <c r="Q126" s="177">
        <f t="shared" si="42"/>
        <v>2.3026789284286284</v>
      </c>
      <c r="R126" s="163">
        <f t="shared" ref="R126:R133" si="60">O126/O$9</f>
        <v>2.3460377240593837E-3</v>
      </c>
      <c r="S126" s="162">
        <v>3941</v>
      </c>
      <c r="T126" s="162">
        <v>3336</v>
      </c>
      <c r="U126" s="162">
        <v>9917</v>
      </c>
      <c r="V126" s="162">
        <v>11646</v>
      </c>
      <c r="W126" s="162">
        <v>10656</v>
      </c>
      <c r="X126" s="163">
        <f t="shared" ref="X126:X133" si="61">IFERROR(W126/V126-1,"-")</f>
        <v>-8.5007727975270453E-2</v>
      </c>
      <c r="Y126" s="177">
        <f t="shared" si="43"/>
        <v>1.7038822633849278</v>
      </c>
      <c r="Z126" s="163">
        <f t="shared" si="56"/>
        <v>2.6257170945382597E-3</v>
      </c>
    </row>
    <row r="127" spans="1:26" x14ac:dyDescent="0.25">
      <c r="A127" s="160" t="s">
        <v>112</v>
      </c>
      <c r="B127" s="161" t="s">
        <v>112</v>
      </c>
      <c r="C127" s="162">
        <v>1742</v>
      </c>
      <c r="D127" s="162">
        <v>2401</v>
      </c>
      <c r="E127" s="162">
        <v>4143</v>
      </c>
      <c r="F127" s="162">
        <v>4500</v>
      </c>
      <c r="G127" s="162">
        <v>4504</v>
      </c>
      <c r="H127" s="163">
        <f t="shared" si="57"/>
        <v>8.8888888888893902E-4</v>
      </c>
      <c r="I127" s="177">
        <f t="shared" si="35"/>
        <v>1.5855338691159586</v>
      </c>
      <c r="J127" s="163">
        <f t="shared" si="58"/>
        <v>5.9356097046691534E-3</v>
      </c>
      <c r="K127" s="162">
        <v>2311</v>
      </c>
      <c r="L127" s="162">
        <v>4913</v>
      </c>
      <c r="M127" s="162">
        <v>7118</v>
      </c>
      <c r="N127" s="162">
        <v>8816</v>
      </c>
      <c r="O127" s="162">
        <v>8623</v>
      </c>
      <c r="P127" s="163">
        <f t="shared" si="59"/>
        <v>-2.1892014519056313E-2</v>
      </c>
      <c r="Q127" s="177">
        <f t="shared" si="42"/>
        <v>2.7312851579402855</v>
      </c>
      <c r="R127" s="163">
        <f t="shared" si="60"/>
        <v>2.4491384133854799E-3</v>
      </c>
      <c r="S127" s="162">
        <v>4053</v>
      </c>
      <c r="T127" s="162">
        <v>7314</v>
      </c>
      <c r="U127" s="162">
        <v>11261</v>
      </c>
      <c r="V127" s="162">
        <v>13316</v>
      </c>
      <c r="W127" s="162">
        <v>13127</v>
      </c>
      <c r="X127" s="163">
        <f t="shared" si="61"/>
        <v>-1.4193451486932962E-2</v>
      </c>
      <c r="Y127" s="177">
        <f t="shared" si="43"/>
        <v>2.2388354305452749</v>
      </c>
      <c r="Z127" s="163">
        <f t="shared" si="56"/>
        <v>2.9815670264793123E-3</v>
      </c>
    </row>
    <row r="128" spans="1:26" x14ac:dyDescent="0.25">
      <c r="A128" s="160" t="s">
        <v>115</v>
      </c>
      <c r="B128" s="161" t="s">
        <v>115</v>
      </c>
      <c r="C128" s="162">
        <v>1315</v>
      </c>
      <c r="D128" s="162">
        <v>2102</v>
      </c>
      <c r="E128" s="162">
        <v>2821</v>
      </c>
      <c r="F128" s="162">
        <v>3000</v>
      </c>
      <c r="G128" s="162">
        <v>2742</v>
      </c>
      <c r="H128" s="163">
        <f t="shared" si="57"/>
        <v>-8.5999999999999965E-2</v>
      </c>
      <c r="I128" s="177">
        <f t="shared" si="35"/>
        <v>1.0851711026615969</v>
      </c>
      <c r="J128" s="163">
        <f t="shared" si="58"/>
        <v>3.6135527997786009E-3</v>
      </c>
      <c r="K128" s="162">
        <v>1591</v>
      </c>
      <c r="L128" s="162">
        <v>5032</v>
      </c>
      <c r="M128" s="162">
        <v>5703</v>
      </c>
      <c r="N128" s="162">
        <v>5756</v>
      </c>
      <c r="O128" s="162">
        <v>5825</v>
      </c>
      <c r="P128" s="163">
        <f t="shared" si="59"/>
        <v>1.1987491313412146E-2</v>
      </c>
      <c r="Q128" s="177">
        <f t="shared" si="42"/>
        <v>2.6612193588937774</v>
      </c>
      <c r="R128" s="163">
        <f t="shared" si="60"/>
        <v>1.6544394361556792E-3</v>
      </c>
      <c r="S128" s="162">
        <v>2906</v>
      </c>
      <c r="T128" s="162">
        <v>7134</v>
      </c>
      <c r="U128" s="162">
        <v>8524</v>
      </c>
      <c r="V128" s="162">
        <v>8756</v>
      </c>
      <c r="W128" s="162">
        <v>8567</v>
      </c>
      <c r="X128" s="163">
        <f t="shared" si="61"/>
        <v>-2.1585198720877163E-2</v>
      </c>
      <c r="Y128" s="177">
        <f t="shared" si="43"/>
        <v>1.9480385409497591</v>
      </c>
      <c r="Z128" s="163">
        <f t="shared" si="56"/>
        <v>2.2568934671618559E-3</v>
      </c>
    </row>
    <row r="129" spans="1:26" x14ac:dyDescent="0.25">
      <c r="A129" s="160" t="s">
        <v>122</v>
      </c>
      <c r="B129" s="161" t="s">
        <v>122</v>
      </c>
      <c r="C129" s="162">
        <v>369</v>
      </c>
      <c r="D129" s="162">
        <v>359</v>
      </c>
      <c r="E129" s="162">
        <v>801</v>
      </c>
      <c r="F129" s="162">
        <v>649</v>
      </c>
      <c r="G129" s="162">
        <v>650</v>
      </c>
      <c r="H129" s="163">
        <f t="shared" si="57"/>
        <v>1.5408320493066618E-3</v>
      </c>
      <c r="I129" s="177">
        <f t="shared" si="35"/>
        <v>0.7615176151761518</v>
      </c>
      <c r="J129" s="163">
        <f t="shared" si="58"/>
        <v>8.5660442007880764E-4</v>
      </c>
      <c r="K129" s="162">
        <v>415</v>
      </c>
      <c r="L129" s="162">
        <v>974</v>
      </c>
      <c r="M129" s="162">
        <v>1772</v>
      </c>
      <c r="N129" s="162">
        <v>1988</v>
      </c>
      <c r="O129" s="162">
        <v>1706</v>
      </c>
      <c r="P129" s="163">
        <f t="shared" si="59"/>
        <v>-0.14185110663983902</v>
      </c>
      <c r="Q129" s="177">
        <f t="shared" si="42"/>
        <v>3.1108433734939762</v>
      </c>
      <c r="R129" s="163">
        <f t="shared" si="60"/>
        <v>4.8454483743889937E-4</v>
      </c>
      <c r="S129" s="162">
        <v>784</v>
      </c>
      <c r="T129" s="162">
        <v>1333</v>
      </c>
      <c r="U129" s="162">
        <v>2573</v>
      </c>
      <c r="V129" s="162">
        <v>2637</v>
      </c>
      <c r="W129" s="162">
        <v>2356</v>
      </c>
      <c r="X129" s="163">
        <f t="shared" si="61"/>
        <v>-0.10656048540007579</v>
      </c>
      <c r="Y129" s="177">
        <f t="shared" si="43"/>
        <v>2.0051020408163267</v>
      </c>
      <c r="Z129" s="163">
        <f t="shared" si="56"/>
        <v>6.812513950032209E-4</v>
      </c>
    </row>
    <row r="130" spans="1:26" x14ac:dyDescent="0.25">
      <c r="A130" s="160" t="s">
        <v>118</v>
      </c>
      <c r="B130" s="161" t="s">
        <v>118</v>
      </c>
      <c r="C130" s="162">
        <v>323</v>
      </c>
      <c r="D130" s="162">
        <v>312</v>
      </c>
      <c r="E130" s="162">
        <v>635</v>
      </c>
      <c r="F130" s="162">
        <v>526</v>
      </c>
      <c r="G130" s="162">
        <v>594</v>
      </c>
      <c r="H130" s="163">
        <f t="shared" si="57"/>
        <v>0.12927756653992395</v>
      </c>
      <c r="I130" s="177">
        <f t="shared" si="35"/>
        <v>0.83900928792569651</v>
      </c>
      <c r="J130" s="163">
        <f t="shared" si="58"/>
        <v>7.8280465465663338E-4</v>
      </c>
      <c r="K130" s="162">
        <v>489</v>
      </c>
      <c r="L130" s="162">
        <v>1045</v>
      </c>
      <c r="M130" s="162">
        <v>1201</v>
      </c>
      <c r="N130" s="162">
        <v>1408</v>
      </c>
      <c r="O130" s="162">
        <v>1497</v>
      </c>
      <c r="P130" s="163">
        <f t="shared" si="59"/>
        <v>6.3210227272727293E-2</v>
      </c>
      <c r="Q130" s="177">
        <f t="shared" si="42"/>
        <v>2.0613496932515338</v>
      </c>
      <c r="R130" s="163">
        <f t="shared" si="60"/>
        <v>4.2518383449357113E-4</v>
      </c>
      <c r="S130" s="162">
        <v>812</v>
      </c>
      <c r="T130" s="162">
        <v>1357</v>
      </c>
      <c r="U130" s="162">
        <v>1836</v>
      </c>
      <c r="V130" s="162">
        <v>1934</v>
      </c>
      <c r="W130" s="162">
        <v>2091</v>
      </c>
      <c r="X130" s="163">
        <f t="shared" si="61"/>
        <v>8.1178903826266913E-2</v>
      </c>
      <c r="Y130" s="177">
        <f t="shared" si="43"/>
        <v>1.5751231527093594</v>
      </c>
      <c r="Z130" s="163">
        <f t="shared" si="56"/>
        <v>4.8611642488375966E-4</v>
      </c>
    </row>
    <row r="131" spans="1:26" x14ac:dyDescent="0.25">
      <c r="A131" s="160" t="s">
        <v>127</v>
      </c>
      <c r="B131" s="161" t="s">
        <v>127</v>
      </c>
      <c r="C131" s="162">
        <v>186</v>
      </c>
      <c r="D131" s="162">
        <v>123</v>
      </c>
      <c r="E131" s="162">
        <v>250</v>
      </c>
      <c r="F131" s="162">
        <v>203</v>
      </c>
      <c r="G131" s="162">
        <v>235</v>
      </c>
      <c r="H131" s="163">
        <f t="shared" si="57"/>
        <v>0.1576354679802956</v>
      </c>
      <c r="I131" s="177">
        <f t="shared" si="35"/>
        <v>0.26344086021505375</v>
      </c>
      <c r="J131" s="163">
        <f t="shared" si="58"/>
        <v>3.0969544418233812E-4</v>
      </c>
      <c r="K131" s="162">
        <v>492</v>
      </c>
      <c r="L131" s="162">
        <v>432</v>
      </c>
      <c r="M131" s="162">
        <v>825</v>
      </c>
      <c r="N131" s="162">
        <v>1138</v>
      </c>
      <c r="O131" s="162">
        <v>1099</v>
      </c>
      <c r="P131" s="163">
        <f t="shared" si="59"/>
        <v>-3.4270650263620417E-2</v>
      </c>
      <c r="Q131" s="177">
        <f t="shared" si="42"/>
        <v>1.2337398373983741</v>
      </c>
      <c r="R131" s="163">
        <f t="shared" si="60"/>
        <v>3.1214230735366374E-4</v>
      </c>
      <c r="S131" s="162">
        <v>678</v>
      </c>
      <c r="T131" s="162">
        <v>555</v>
      </c>
      <c r="U131" s="162">
        <v>1075</v>
      </c>
      <c r="V131" s="162">
        <v>1341</v>
      </c>
      <c r="W131" s="162">
        <v>1334</v>
      </c>
      <c r="X131" s="163">
        <f t="shared" si="61"/>
        <v>-5.2199850857569396E-3</v>
      </c>
      <c r="Y131" s="177">
        <f t="shared" si="43"/>
        <v>0.96755162241887915</v>
      </c>
      <c r="Z131" s="163">
        <f t="shared" si="56"/>
        <v>2.8462699169392246E-4</v>
      </c>
    </row>
    <row r="132" spans="1:26" x14ac:dyDescent="0.25">
      <c r="A132" s="160" t="s">
        <v>130</v>
      </c>
      <c r="B132" s="161" t="s">
        <v>130</v>
      </c>
      <c r="C132" s="162">
        <v>210</v>
      </c>
      <c r="D132" s="162">
        <v>177</v>
      </c>
      <c r="E132" s="162">
        <v>253</v>
      </c>
      <c r="F132" s="162">
        <v>358</v>
      </c>
      <c r="G132" s="162">
        <v>378</v>
      </c>
      <c r="H132" s="163">
        <f t="shared" si="57"/>
        <v>5.5865921787709549E-2</v>
      </c>
      <c r="I132" s="177">
        <f t="shared" si="35"/>
        <v>0.8</v>
      </c>
      <c r="J132" s="163">
        <f t="shared" si="58"/>
        <v>4.9814841659967578E-4</v>
      </c>
      <c r="K132" s="162">
        <v>887</v>
      </c>
      <c r="L132" s="162">
        <v>742</v>
      </c>
      <c r="M132" s="162">
        <v>1632</v>
      </c>
      <c r="N132" s="162">
        <v>2097</v>
      </c>
      <c r="O132" s="162">
        <v>2115</v>
      </c>
      <c r="P132" s="163">
        <f t="shared" si="59"/>
        <v>8.5836909871244149E-3</v>
      </c>
      <c r="Q132" s="177">
        <f t="shared" si="42"/>
        <v>1.3844419391206313</v>
      </c>
      <c r="R132" s="163">
        <f t="shared" si="60"/>
        <v>6.0071062789171872E-4</v>
      </c>
      <c r="S132" s="162">
        <v>1097</v>
      </c>
      <c r="T132" s="162">
        <v>919</v>
      </c>
      <c r="U132" s="162">
        <v>1885</v>
      </c>
      <c r="V132" s="162">
        <v>2455</v>
      </c>
      <c r="W132" s="162">
        <v>2493</v>
      </c>
      <c r="X132" s="163">
        <f t="shared" si="61"/>
        <v>1.5478615071283119E-2</v>
      </c>
      <c r="Y132" s="177">
        <f t="shared" si="43"/>
        <v>1.2725615314494076</v>
      </c>
      <c r="Z132" s="163">
        <f t="shared" si="56"/>
        <v>4.9909012031911057E-4</v>
      </c>
    </row>
    <row r="133" spans="1:26" x14ac:dyDescent="0.25">
      <c r="A133" s="165" t="s">
        <v>144</v>
      </c>
      <c r="B133" s="166" t="s">
        <v>144</v>
      </c>
      <c r="C133" s="167">
        <f>C125-SUM(C126:C132)</f>
        <v>19407</v>
      </c>
      <c r="D133" s="167">
        <f>D125-SUM(D126:D132)</f>
        <v>22363</v>
      </c>
      <c r="E133" s="167">
        <f>E125-SUM(E126:E132)</f>
        <v>30462</v>
      </c>
      <c r="F133" s="167">
        <f>F125-SUM(F126:F132)</f>
        <v>20457</v>
      </c>
      <c r="G133" s="167">
        <f>G125-SUM(G126:G132)</f>
        <v>21316</v>
      </c>
      <c r="H133" s="168">
        <f t="shared" si="57"/>
        <v>4.199051669355236E-2</v>
      </c>
      <c r="I133" s="178">
        <f t="shared" si="35"/>
        <v>9.8366568763848194E-2</v>
      </c>
      <c r="J133" s="168">
        <f t="shared" si="58"/>
        <v>2.809135356676902E-2</v>
      </c>
      <c r="K133" s="167">
        <f>K125-SUM(K126:K132)</f>
        <v>8267</v>
      </c>
      <c r="L133" s="167">
        <f>L125-SUM(L126:L132)</f>
        <v>15390</v>
      </c>
      <c r="M133" s="167">
        <f>M125-SUM(M126:M132)</f>
        <v>26712</v>
      </c>
      <c r="N133" s="167">
        <f>N125-SUM(N126:N132)</f>
        <v>30137</v>
      </c>
      <c r="O133" s="167">
        <f>O125-SUM(O126:O132)</f>
        <v>32365</v>
      </c>
      <c r="P133" s="168">
        <f t="shared" si="59"/>
        <v>7.3929057304974011E-2</v>
      </c>
      <c r="Q133" s="178">
        <f t="shared" si="42"/>
        <v>2.9149631063263577</v>
      </c>
      <c r="R133" s="168">
        <f t="shared" si="60"/>
        <v>9.1924347383997521E-3</v>
      </c>
      <c r="S133" s="167">
        <f>S125-SUM(S126:S132)</f>
        <v>27674</v>
      </c>
      <c r="T133" s="167">
        <f>T125-SUM(T126:T132)</f>
        <v>37753</v>
      </c>
      <c r="U133" s="167">
        <f>U125-SUM(U126:U132)</f>
        <v>57174</v>
      </c>
      <c r="V133" s="167">
        <f>V125-SUM(V126:V132)</f>
        <v>50594</v>
      </c>
      <c r="W133" s="167">
        <f>W125-SUM(W126:W132)</f>
        <v>53681</v>
      </c>
      <c r="X133" s="168">
        <f t="shared" si="61"/>
        <v>6.1015140135193935E-2</v>
      </c>
      <c r="Y133" s="178">
        <f t="shared" si="43"/>
        <v>0.93976295439762958</v>
      </c>
      <c r="Z133" s="168">
        <f t="shared" si="56"/>
        <v>1.513791964940309E-2</v>
      </c>
    </row>
    <row r="134" spans="1:26" x14ac:dyDescent="0.25">
      <c r="A134" s="1"/>
      <c r="B134" s="153" t="s">
        <v>51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67</v>
      </c>
      <c r="C135" s="174">
        <f>C136+C139</f>
        <v>0</v>
      </c>
      <c r="D135" s="174">
        <f>D136+D139</f>
        <v>29237</v>
      </c>
      <c r="E135" s="174">
        <f>E136+E139</f>
        <v>47385</v>
      </c>
      <c r="F135" s="174">
        <f>F136+F139</f>
        <v>49008</v>
      </c>
      <c r="G135" s="174">
        <f>G136+G139</f>
        <v>52595</v>
      </c>
      <c r="H135" s="175">
        <f>IFERROR(G135/F135-1,"-")</f>
        <v>7.3192131896833157E-2</v>
      </c>
      <c r="I135" s="175" t="str">
        <f t="shared" si="35"/>
        <v>-</v>
      </c>
      <c r="J135" s="175">
        <f>G135/G$9</f>
        <v>6.9312476113915208E-2</v>
      </c>
      <c r="K135" s="174">
        <f>K136+K139</f>
        <v>0</v>
      </c>
      <c r="L135" s="174">
        <f>L136+L139</f>
        <v>87353</v>
      </c>
      <c r="M135" s="174">
        <f>M136+M139</f>
        <v>163913</v>
      </c>
      <c r="N135" s="174">
        <f>N136+N139</f>
        <v>180038</v>
      </c>
      <c r="O135" s="174">
        <f>O136+O139</f>
        <v>183335</v>
      </c>
      <c r="P135" s="175">
        <f>IFERROR(O135/N135-1,"-")</f>
        <v>1.8312800630977843E-2</v>
      </c>
      <c r="Q135" s="175" t="str">
        <f t="shared" si="42"/>
        <v>-</v>
      </c>
      <c r="R135" s="175">
        <f>O135/O$9</f>
        <v>5.2071528588429436E-2</v>
      </c>
      <c r="S135" s="174">
        <f>S136+S139</f>
        <v>77095</v>
      </c>
      <c r="T135" s="174">
        <f>T136+T139</f>
        <v>116590</v>
      </c>
      <c r="U135" s="174">
        <f>U136+U139</f>
        <v>211298</v>
      </c>
      <c r="V135" s="174">
        <f>V136+V139</f>
        <v>229046</v>
      </c>
      <c r="W135" s="174">
        <f>W136+W139</f>
        <v>235930</v>
      </c>
      <c r="X135" s="175">
        <f>IFERROR(W135/V135-1,"-")</f>
        <v>3.0055098102564459E-2</v>
      </c>
      <c r="Y135" s="175">
        <f t="shared" si="43"/>
        <v>2.0602503404890071</v>
      </c>
      <c r="Z135" s="175">
        <f t="shared" ref="Z135:Z147" si="62">U135/U$9</f>
        <v>5.5945222410179005E-2</v>
      </c>
    </row>
    <row r="136" spans="1:26" x14ac:dyDescent="0.25">
      <c r="A136" s="1" t="s">
        <v>95</v>
      </c>
      <c r="B136" s="157" t="s">
        <v>96</v>
      </c>
      <c r="C136" s="158">
        <v>0</v>
      </c>
      <c r="D136" s="158">
        <v>9339</v>
      </c>
      <c r="E136" s="158">
        <v>5486</v>
      </c>
      <c r="F136" s="158">
        <v>7999</v>
      </c>
      <c r="G136" s="158">
        <v>6701</v>
      </c>
      <c r="H136" s="159">
        <f>IFERROR(G136/F136-1,"-")</f>
        <v>-0.16227028378547315</v>
      </c>
      <c r="I136" s="176" t="str">
        <f t="shared" si="35"/>
        <v>-</v>
      </c>
      <c r="J136" s="159">
        <f>G136/G$9</f>
        <v>8.8309326445355236E-3</v>
      </c>
      <c r="K136" s="158">
        <v>0</v>
      </c>
      <c r="L136" s="158">
        <v>28431</v>
      </c>
      <c r="M136" s="158">
        <v>15843</v>
      </c>
      <c r="N136" s="158">
        <v>15164</v>
      </c>
      <c r="O136" s="158">
        <v>14762</v>
      </c>
      <c r="P136" s="159">
        <f>IFERROR(O136/N136-1,"-")</f>
        <v>-2.6510155631759402E-2</v>
      </c>
      <c r="Q136" s="176" t="str">
        <f t="shared" si="42"/>
        <v>-</v>
      </c>
      <c r="R136" s="159">
        <f>O136/O$9</f>
        <v>4.1927613659279205E-3</v>
      </c>
      <c r="S136" s="158">
        <v>22432</v>
      </c>
      <c r="T136" s="158">
        <v>37770</v>
      </c>
      <c r="U136" s="158">
        <v>21329</v>
      </c>
      <c r="V136" s="158">
        <v>23163</v>
      </c>
      <c r="W136" s="158">
        <v>21463</v>
      </c>
      <c r="X136" s="159">
        <f>IFERROR(W136/V136-1,"-")</f>
        <v>-7.3392911108232983E-2</v>
      </c>
      <c r="Y136" s="176">
        <f t="shared" si="43"/>
        <v>-4.3197218259629078E-2</v>
      </c>
      <c r="Z136" s="159">
        <f t="shared" si="62"/>
        <v>5.6472642845020208E-3</v>
      </c>
    </row>
    <row r="137" spans="1:26" x14ac:dyDescent="0.25">
      <c r="A137" s="160" t="s">
        <v>102</v>
      </c>
      <c r="B137" s="161" t="s">
        <v>102</v>
      </c>
      <c r="C137" s="162">
        <v>0</v>
      </c>
      <c r="D137" s="162">
        <v>9339</v>
      </c>
      <c r="E137" s="162">
        <v>5415</v>
      </c>
      <c r="F137" s="162">
        <v>7999</v>
      </c>
      <c r="G137" s="162">
        <v>6701</v>
      </c>
      <c r="H137" s="163">
        <f>IFERROR(G137/F137-1,"-")</f>
        <v>-0.16227028378547315</v>
      </c>
      <c r="I137" s="177" t="str">
        <f t="shared" si="35"/>
        <v>-</v>
      </c>
      <c r="J137" s="163">
        <f>G137/G$9</f>
        <v>8.8309326445355236E-3</v>
      </c>
      <c r="K137" s="162">
        <v>0</v>
      </c>
      <c r="L137" s="162">
        <v>20185</v>
      </c>
      <c r="M137" s="162">
        <v>9264</v>
      </c>
      <c r="N137" s="162">
        <v>6639</v>
      </c>
      <c r="O137" s="162">
        <v>6321</v>
      </c>
      <c r="P137" s="163">
        <f>IFERROR(O137/N137-1,"-")</f>
        <v>-4.7898779936737412E-2</v>
      </c>
      <c r="Q137" s="177" t="str">
        <f t="shared" si="42"/>
        <v>-</v>
      </c>
      <c r="R137" s="163">
        <f>O137/O$9</f>
        <v>1.7953153091742572E-3</v>
      </c>
      <c r="S137" s="162">
        <v>16366</v>
      </c>
      <c r="T137" s="162">
        <v>29524</v>
      </c>
      <c r="U137" s="162">
        <v>14679</v>
      </c>
      <c r="V137" s="162">
        <v>14638</v>
      </c>
      <c r="W137" s="162">
        <v>13022</v>
      </c>
      <c r="X137" s="163">
        <f>IFERROR(W137/V137-1,"-")</f>
        <v>-0.11039759529990434</v>
      </c>
      <c r="Y137" s="177">
        <f t="shared" si="43"/>
        <v>-0.20432604179396308</v>
      </c>
      <c r="Z137" s="163">
        <f t="shared" si="62"/>
        <v>3.8865484754186863E-3</v>
      </c>
    </row>
    <row r="138" spans="1:26" x14ac:dyDescent="0.25">
      <c r="A138" s="160" t="s">
        <v>99</v>
      </c>
      <c r="B138" s="161" t="s">
        <v>99</v>
      </c>
      <c r="C138" s="162">
        <v>0</v>
      </c>
      <c r="D138" s="162">
        <v>0</v>
      </c>
      <c r="E138" s="162">
        <v>71</v>
      </c>
      <c r="F138" s="162">
        <v>0</v>
      </c>
      <c r="G138" s="162">
        <v>0</v>
      </c>
      <c r="H138" s="163" t="str">
        <f>IFERROR(G138/F138-1,"-")</f>
        <v>-</v>
      </c>
      <c r="I138" s="177" t="str">
        <f t="shared" ref="I138:I161" si="63">IFERROR(G138/C138-1,"-")</f>
        <v>-</v>
      </c>
      <c r="J138" s="163">
        <f>G138/G$9</f>
        <v>0</v>
      </c>
      <c r="K138" s="162">
        <v>0</v>
      </c>
      <c r="L138" s="162">
        <v>8246</v>
      </c>
      <c r="M138" s="162">
        <v>6579</v>
      </c>
      <c r="N138" s="162">
        <v>8525</v>
      </c>
      <c r="O138" s="162">
        <v>8441</v>
      </c>
      <c r="P138" s="163">
        <f>IFERROR(O138/N138-1,"-")</f>
        <v>-9.8533724340176265E-3</v>
      </c>
      <c r="Q138" s="177" t="str">
        <f t="shared" si="42"/>
        <v>-</v>
      </c>
      <c r="R138" s="163">
        <f>O138/O$9</f>
        <v>2.3974460567536631E-3</v>
      </c>
      <c r="S138" s="162">
        <v>6066</v>
      </c>
      <c r="T138" s="162">
        <v>8246</v>
      </c>
      <c r="U138" s="162">
        <v>6650</v>
      </c>
      <c r="V138" s="162">
        <v>8525</v>
      </c>
      <c r="W138" s="162">
        <v>8441</v>
      </c>
      <c r="X138" s="163">
        <f>IFERROR(W138/V138-1,"-")</f>
        <v>-9.8533724340176265E-3</v>
      </c>
      <c r="Y138" s="177">
        <f t="shared" si="43"/>
        <v>0.39152654137817344</v>
      </c>
      <c r="Z138" s="163">
        <f t="shared" si="62"/>
        <v>1.7607158090833343E-3</v>
      </c>
    </row>
    <row r="139" spans="1:26" x14ac:dyDescent="0.25">
      <c r="A139" s="1" t="s">
        <v>145</v>
      </c>
      <c r="B139" s="157" t="s">
        <v>106</v>
      </c>
      <c r="C139" s="158">
        <v>0</v>
      </c>
      <c r="D139" s="158">
        <v>19898</v>
      </c>
      <c r="E139" s="158">
        <v>41899</v>
      </c>
      <c r="F139" s="158">
        <v>41009</v>
      </c>
      <c r="G139" s="158">
        <v>45894</v>
      </c>
      <c r="H139" s="159">
        <f>IFERROR(G139/F139-1,"-")</f>
        <v>0.11912019312833766</v>
      </c>
      <c r="I139" s="176" t="str">
        <f t="shared" si="63"/>
        <v>-</v>
      </c>
      <c r="J139" s="159">
        <f>G139/G$9</f>
        <v>6.0481543469379687E-2</v>
      </c>
      <c r="K139" s="158">
        <v>0</v>
      </c>
      <c r="L139" s="158">
        <v>58922</v>
      </c>
      <c r="M139" s="158">
        <v>148070</v>
      </c>
      <c r="N139" s="158">
        <v>164874</v>
      </c>
      <c r="O139" s="158">
        <v>168573</v>
      </c>
      <c r="P139" s="159">
        <f>IFERROR(O139/N139-1,"-")</f>
        <v>2.2435314239965143E-2</v>
      </c>
      <c r="Q139" s="176" t="str">
        <f t="shared" si="42"/>
        <v>-</v>
      </c>
      <c r="R139" s="159">
        <f>O139/O$9</f>
        <v>4.7878767222501513E-2</v>
      </c>
      <c r="S139" s="158">
        <v>54663</v>
      </c>
      <c r="T139" s="158">
        <v>78820</v>
      </c>
      <c r="U139" s="158">
        <v>189969</v>
      </c>
      <c r="V139" s="158">
        <v>205883</v>
      </c>
      <c r="W139" s="158">
        <v>214467</v>
      </c>
      <c r="X139" s="159">
        <f>IFERROR(W139/V139-1,"-")</f>
        <v>4.1693583248738397E-2</v>
      </c>
      <c r="Y139" s="176">
        <f t="shared" si="43"/>
        <v>2.9234399868283849</v>
      </c>
      <c r="Z139" s="159">
        <f t="shared" si="62"/>
        <v>5.0297958125676979E-2</v>
      </c>
    </row>
    <row r="140" spans="1:26" x14ac:dyDescent="0.25">
      <c r="A140" s="160" t="s">
        <v>109</v>
      </c>
      <c r="B140" s="161" t="s">
        <v>109</v>
      </c>
      <c r="C140" s="162">
        <v>0</v>
      </c>
      <c r="D140" s="162">
        <v>8616</v>
      </c>
      <c r="E140" s="162">
        <v>22074</v>
      </c>
      <c r="F140" s="162">
        <v>20929</v>
      </c>
      <c r="G140" s="162">
        <v>26456</v>
      </c>
      <c r="H140" s="163">
        <f t="shared" ref="H140:H147" si="64">IFERROR(G140/F140-1,"-")</f>
        <v>0.26408332935161738</v>
      </c>
      <c r="I140" s="177" t="str">
        <f t="shared" si="63"/>
        <v>-</v>
      </c>
      <c r="J140" s="163">
        <f t="shared" ref="J140:J147" si="65">G140/G$9</f>
        <v>3.4865117750161434E-2</v>
      </c>
      <c r="K140" s="162">
        <v>0</v>
      </c>
      <c r="L140" s="162">
        <v>13586</v>
      </c>
      <c r="M140" s="162">
        <v>60071</v>
      </c>
      <c r="N140" s="162">
        <v>68669</v>
      </c>
      <c r="O140" s="162">
        <v>70810</v>
      </c>
      <c r="P140" s="163">
        <f t="shared" ref="P140:P147" si="66">IFERROR(O140/N140-1,"-")</f>
        <v>3.1178552185120001E-2</v>
      </c>
      <c r="Q140" s="177" t="str">
        <f t="shared" si="42"/>
        <v>-</v>
      </c>
      <c r="R140" s="163">
        <f t="shared" ref="R140:R147" si="67">O140/O$9</f>
        <v>2.0111735017027236E-2</v>
      </c>
      <c r="S140" s="162">
        <v>18862</v>
      </c>
      <c r="T140" s="162">
        <v>22202</v>
      </c>
      <c r="U140" s="162">
        <v>82145</v>
      </c>
      <c r="V140" s="162">
        <v>89598</v>
      </c>
      <c r="W140" s="162">
        <v>97266</v>
      </c>
      <c r="X140" s="163">
        <f t="shared" ref="X140:X147" si="68">IFERROR(W140/V140-1,"-")</f>
        <v>8.5582267461327355E-2</v>
      </c>
      <c r="Y140" s="177">
        <f t="shared" si="43"/>
        <v>4.1567172092036904</v>
      </c>
      <c r="Z140" s="163">
        <f t="shared" si="62"/>
        <v>2.1749473704834661E-2</v>
      </c>
    </row>
    <row r="141" spans="1:26" x14ac:dyDescent="0.25">
      <c r="A141" s="160" t="s">
        <v>112</v>
      </c>
      <c r="B141" s="161" t="s">
        <v>112</v>
      </c>
      <c r="C141" s="162">
        <v>0</v>
      </c>
      <c r="D141" s="162">
        <v>1411</v>
      </c>
      <c r="E141" s="162">
        <v>1553</v>
      </c>
      <c r="F141" s="162">
        <v>1880</v>
      </c>
      <c r="G141" s="162">
        <v>1664</v>
      </c>
      <c r="H141" s="163">
        <f t="shared" si="64"/>
        <v>-0.11489361702127665</v>
      </c>
      <c r="I141" s="177" t="str">
        <f t="shared" si="63"/>
        <v>-</v>
      </c>
      <c r="J141" s="163">
        <f t="shared" si="65"/>
        <v>2.1929073154017473E-3</v>
      </c>
      <c r="K141" s="162">
        <v>0</v>
      </c>
      <c r="L141" s="162">
        <v>6291</v>
      </c>
      <c r="M141" s="162">
        <v>11965</v>
      </c>
      <c r="N141" s="162">
        <v>16181</v>
      </c>
      <c r="O141" s="162">
        <v>16944</v>
      </c>
      <c r="P141" s="163">
        <f t="shared" si="66"/>
        <v>4.7154069587788117E-2</v>
      </c>
      <c r="Q141" s="177" t="str">
        <f t="shared" si="42"/>
        <v>-</v>
      </c>
      <c r="R141" s="163">
        <f t="shared" si="67"/>
        <v>4.8125015976346486E-3</v>
      </c>
      <c r="S141" s="162">
        <v>5188</v>
      </c>
      <c r="T141" s="162">
        <v>7702</v>
      </c>
      <c r="U141" s="162">
        <v>13518</v>
      </c>
      <c r="V141" s="162">
        <v>18061</v>
      </c>
      <c r="W141" s="162">
        <v>18608</v>
      </c>
      <c r="X141" s="163">
        <f t="shared" si="68"/>
        <v>3.0286252145506953E-2</v>
      </c>
      <c r="Y141" s="177">
        <f t="shared" si="43"/>
        <v>2.5867386276021587</v>
      </c>
      <c r="Z141" s="163">
        <f t="shared" si="62"/>
        <v>3.5791513243892499E-3</v>
      </c>
    </row>
    <row r="142" spans="1:26" x14ac:dyDescent="0.25">
      <c r="A142" s="160" t="s">
        <v>115</v>
      </c>
      <c r="B142" s="161" t="s">
        <v>115</v>
      </c>
      <c r="C142" s="162">
        <v>0</v>
      </c>
      <c r="D142" s="162">
        <v>2188</v>
      </c>
      <c r="E142" s="162">
        <v>5813</v>
      </c>
      <c r="F142" s="162">
        <v>5043</v>
      </c>
      <c r="G142" s="162">
        <v>5027</v>
      </c>
      <c r="H142" s="163">
        <f t="shared" si="64"/>
        <v>-3.1727146539758388E-3</v>
      </c>
      <c r="I142" s="177" t="str">
        <f t="shared" si="63"/>
        <v>-</v>
      </c>
      <c r="J142" s="163">
        <f t="shared" si="65"/>
        <v>6.6248467995941012E-3</v>
      </c>
      <c r="K142" s="162">
        <v>0</v>
      </c>
      <c r="L142" s="162">
        <v>10850</v>
      </c>
      <c r="M142" s="162">
        <v>17158</v>
      </c>
      <c r="N142" s="162">
        <v>15976</v>
      </c>
      <c r="O142" s="162">
        <v>15484</v>
      </c>
      <c r="P142" s="163">
        <f t="shared" si="66"/>
        <v>-3.0796194291437207E-2</v>
      </c>
      <c r="Q142" s="177" t="str">
        <f t="shared" si="42"/>
        <v>-</v>
      </c>
      <c r="R142" s="163">
        <f t="shared" si="67"/>
        <v>4.3978266488299634E-3</v>
      </c>
      <c r="S142" s="162">
        <v>5864</v>
      </c>
      <c r="T142" s="162">
        <v>13038</v>
      </c>
      <c r="U142" s="162">
        <v>22971</v>
      </c>
      <c r="V142" s="162">
        <v>21019</v>
      </c>
      <c r="W142" s="162">
        <v>20511</v>
      </c>
      <c r="X142" s="163">
        <f t="shared" si="68"/>
        <v>-2.4168609353442116E-2</v>
      </c>
      <c r="Y142" s="177">
        <f t="shared" si="43"/>
        <v>2.4977830832196455</v>
      </c>
      <c r="Z142" s="163">
        <f t="shared" si="62"/>
        <v>6.0820154662335748E-3</v>
      </c>
    </row>
    <row r="143" spans="1:26" x14ac:dyDescent="0.25">
      <c r="A143" s="160" t="s">
        <v>122</v>
      </c>
      <c r="B143" s="161" t="s">
        <v>122</v>
      </c>
      <c r="C143" s="162">
        <v>0</v>
      </c>
      <c r="D143" s="162">
        <v>2549</v>
      </c>
      <c r="E143" s="162">
        <v>4370</v>
      </c>
      <c r="F143" s="162">
        <v>3569</v>
      </c>
      <c r="G143" s="162">
        <v>2063</v>
      </c>
      <c r="H143" s="163">
        <f t="shared" si="64"/>
        <v>-0.42196693751751191</v>
      </c>
      <c r="I143" s="177" t="str">
        <f t="shared" si="63"/>
        <v>-</v>
      </c>
      <c r="J143" s="163">
        <f t="shared" si="65"/>
        <v>2.7187306440347387E-3</v>
      </c>
      <c r="K143" s="162">
        <v>0</v>
      </c>
      <c r="L143" s="162">
        <v>1210</v>
      </c>
      <c r="M143" s="162">
        <v>3896</v>
      </c>
      <c r="N143" s="162">
        <v>3738</v>
      </c>
      <c r="O143" s="162">
        <v>3046</v>
      </c>
      <c r="P143" s="163">
        <f t="shared" si="66"/>
        <v>-0.18512573568753343</v>
      </c>
      <c r="Q143" s="177" t="str">
        <f t="shared" si="42"/>
        <v>-</v>
      </c>
      <c r="R143" s="163">
        <f t="shared" si="67"/>
        <v>8.6513691373908989E-4</v>
      </c>
      <c r="S143" s="162">
        <v>782</v>
      </c>
      <c r="T143" s="162">
        <v>3759</v>
      </c>
      <c r="U143" s="162">
        <v>8266</v>
      </c>
      <c r="V143" s="162">
        <v>7307</v>
      </c>
      <c r="W143" s="162">
        <v>5109</v>
      </c>
      <c r="X143" s="163">
        <f t="shared" si="68"/>
        <v>-0.30080744491583411</v>
      </c>
      <c r="Y143" s="177">
        <f t="shared" si="43"/>
        <v>5.5332480818414318</v>
      </c>
      <c r="Z143" s="163">
        <f t="shared" si="62"/>
        <v>2.1885829891553146E-3</v>
      </c>
    </row>
    <row r="144" spans="1:26" x14ac:dyDescent="0.25">
      <c r="A144" s="160" t="s">
        <v>118</v>
      </c>
      <c r="B144" s="161" t="s">
        <v>118</v>
      </c>
      <c r="C144" s="162">
        <v>0</v>
      </c>
      <c r="D144" s="162">
        <v>902</v>
      </c>
      <c r="E144" s="162">
        <v>435</v>
      </c>
      <c r="F144" s="162">
        <v>1205</v>
      </c>
      <c r="G144" s="162">
        <v>791</v>
      </c>
      <c r="H144" s="163">
        <f t="shared" si="64"/>
        <v>-0.34356846473029046</v>
      </c>
      <c r="I144" s="177" t="str">
        <f t="shared" si="63"/>
        <v>-</v>
      </c>
      <c r="J144" s="163">
        <f t="shared" si="65"/>
        <v>1.0424216865882105E-3</v>
      </c>
      <c r="K144" s="162">
        <v>0</v>
      </c>
      <c r="L144" s="162">
        <v>1918</v>
      </c>
      <c r="M144" s="162">
        <v>3253</v>
      </c>
      <c r="N144" s="162">
        <v>3495</v>
      </c>
      <c r="O144" s="162">
        <v>3931</v>
      </c>
      <c r="P144" s="163">
        <f t="shared" si="66"/>
        <v>0.12474964234620889</v>
      </c>
      <c r="Q144" s="177" t="str">
        <f t="shared" si="42"/>
        <v>-</v>
      </c>
      <c r="R144" s="163">
        <f t="shared" si="67"/>
        <v>1.1164980984597382E-3</v>
      </c>
      <c r="S144" s="162">
        <v>1676</v>
      </c>
      <c r="T144" s="162">
        <v>2820</v>
      </c>
      <c r="U144" s="162">
        <v>3688</v>
      </c>
      <c r="V144" s="162">
        <v>4700</v>
      </c>
      <c r="W144" s="162">
        <v>4722</v>
      </c>
      <c r="X144" s="163">
        <f t="shared" si="68"/>
        <v>4.6808510638298717E-3</v>
      </c>
      <c r="Y144" s="177">
        <f t="shared" si="43"/>
        <v>1.8174224343675416</v>
      </c>
      <c r="Z144" s="163">
        <f t="shared" si="62"/>
        <v>9.7646915848110323E-4</v>
      </c>
    </row>
    <row r="145" spans="1:26" x14ac:dyDescent="0.25">
      <c r="A145" s="160" t="s">
        <v>127</v>
      </c>
      <c r="B145" s="161" t="s">
        <v>127</v>
      </c>
      <c r="C145" s="162">
        <v>0</v>
      </c>
      <c r="D145" s="162">
        <v>93</v>
      </c>
      <c r="E145" s="162">
        <v>79</v>
      </c>
      <c r="F145" s="162">
        <v>139</v>
      </c>
      <c r="G145" s="162">
        <v>6</v>
      </c>
      <c r="H145" s="163">
        <f t="shared" si="64"/>
        <v>-0.95683453237410077</v>
      </c>
      <c r="I145" s="177" t="str">
        <f t="shared" si="63"/>
        <v>-</v>
      </c>
      <c r="J145" s="163">
        <f t="shared" si="65"/>
        <v>7.9071177238043773E-6</v>
      </c>
      <c r="K145" s="162">
        <v>0</v>
      </c>
      <c r="L145" s="162">
        <v>1104</v>
      </c>
      <c r="M145" s="162">
        <v>2826</v>
      </c>
      <c r="N145" s="162">
        <v>3106</v>
      </c>
      <c r="O145" s="162">
        <v>3058</v>
      </c>
      <c r="P145" s="163">
        <f t="shared" si="66"/>
        <v>-1.5453960077269846E-2</v>
      </c>
      <c r="Q145" s="177" t="str">
        <f t="shared" si="42"/>
        <v>-</v>
      </c>
      <c r="R145" s="163">
        <f t="shared" si="67"/>
        <v>8.6854520098953944E-4</v>
      </c>
      <c r="S145" s="162">
        <v>1597</v>
      </c>
      <c r="T145" s="162">
        <v>1197</v>
      </c>
      <c r="U145" s="162">
        <v>2905</v>
      </c>
      <c r="V145" s="162">
        <v>3245</v>
      </c>
      <c r="W145" s="162">
        <v>3064</v>
      </c>
      <c r="X145" s="163">
        <f t="shared" si="68"/>
        <v>-5.5778120184899804E-2</v>
      </c>
      <c r="Y145" s="177">
        <f t="shared" si="43"/>
        <v>0.9185973700688792</v>
      </c>
      <c r="Z145" s="163">
        <f t="shared" si="62"/>
        <v>7.6915480081008814E-4</v>
      </c>
    </row>
    <row r="146" spans="1:26" x14ac:dyDescent="0.25">
      <c r="A146" s="160" t="s">
        <v>130</v>
      </c>
      <c r="B146" s="161" t="s">
        <v>130</v>
      </c>
      <c r="C146" s="162">
        <v>0</v>
      </c>
      <c r="D146" s="162">
        <v>75</v>
      </c>
      <c r="E146" s="162">
        <v>49</v>
      </c>
      <c r="F146" s="162">
        <v>93</v>
      </c>
      <c r="G146" s="162">
        <v>54</v>
      </c>
      <c r="H146" s="163">
        <f t="shared" si="64"/>
        <v>-0.41935483870967738</v>
      </c>
      <c r="I146" s="177" t="str">
        <f t="shared" si="63"/>
        <v>-</v>
      </c>
      <c r="J146" s="163">
        <f t="shared" si="65"/>
        <v>7.1164059514239401E-5</v>
      </c>
      <c r="K146" s="162">
        <v>0</v>
      </c>
      <c r="L146" s="162">
        <v>715</v>
      </c>
      <c r="M146" s="162">
        <v>1637</v>
      </c>
      <c r="N146" s="162">
        <v>2212</v>
      </c>
      <c r="O146" s="162">
        <v>1992</v>
      </c>
      <c r="P146" s="163">
        <f t="shared" si="66"/>
        <v>-9.9457504520795714E-2</v>
      </c>
      <c r="Q146" s="177" t="str">
        <f t="shared" si="42"/>
        <v>-</v>
      </c>
      <c r="R146" s="163">
        <f t="shared" si="67"/>
        <v>5.6577568357461165E-4</v>
      </c>
      <c r="S146" s="162">
        <v>3384</v>
      </c>
      <c r="T146" s="162">
        <v>790</v>
      </c>
      <c r="U146" s="162">
        <v>1686</v>
      </c>
      <c r="V146" s="162">
        <v>2305</v>
      </c>
      <c r="W146" s="162">
        <v>2046</v>
      </c>
      <c r="X146" s="163">
        <f t="shared" si="68"/>
        <v>-0.11236442516268985</v>
      </c>
      <c r="Y146" s="177">
        <f t="shared" si="43"/>
        <v>-0.39539007092198586</v>
      </c>
      <c r="Z146" s="163">
        <f t="shared" si="62"/>
        <v>4.4640103069391E-4</v>
      </c>
    </row>
    <row r="147" spans="1:26" x14ac:dyDescent="0.25">
      <c r="A147" s="165" t="s">
        <v>144</v>
      </c>
      <c r="B147" s="166" t="s">
        <v>144</v>
      </c>
      <c r="C147" s="167">
        <f>C139-SUM(C140:C146)</f>
        <v>0</v>
      </c>
      <c r="D147" s="167">
        <f>D139-SUM(D140:D146)</f>
        <v>4064</v>
      </c>
      <c r="E147" s="167">
        <f>E139-SUM(E140:E146)</f>
        <v>7526</v>
      </c>
      <c r="F147" s="167">
        <f>F139-SUM(F140:F146)</f>
        <v>8151</v>
      </c>
      <c r="G147" s="167">
        <f>G139-SUM(G140:G146)</f>
        <v>9833</v>
      </c>
      <c r="H147" s="168">
        <f t="shared" si="64"/>
        <v>0.20635504846031161</v>
      </c>
      <c r="I147" s="178" t="str">
        <f t="shared" si="63"/>
        <v>-</v>
      </c>
      <c r="J147" s="168">
        <f t="shared" si="65"/>
        <v>1.2958448096361408E-2</v>
      </c>
      <c r="K147" s="167">
        <f>K139-SUM(K140:K146)</f>
        <v>0</v>
      </c>
      <c r="L147" s="167">
        <f>L139-SUM(L140:L146)</f>
        <v>23248</v>
      </c>
      <c r="M147" s="167">
        <f>M139-SUM(M140:M146)</f>
        <v>47264</v>
      </c>
      <c r="N147" s="167">
        <f>N139-SUM(N140:N146)</f>
        <v>51497</v>
      </c>
      <c r="O147" s="167">
        <f>O139-SUM(O140:O146)</f>
        <v>53308</v>
      </c>
      <c r="P147" s="168">
        <f t="shared" si="66"/>
        <v>3.5167097112453138E-2</v>
      </c>
      <c r="Q147" s="178" t="str">
        <f t="shared" si="42"/>
        <v>-</v>
      </c>
      <c r="R147" s="168">
        <f t="shared" si="67"/>
        <v>1.5140748062246686E-2</v>
      </c>
      <c r="S147" s="167">
        <f>S139-SUM(S140:S146)</f>
        <v>17310</v>
      </c>
      <c r="T147" s="167">
        <f>T139-SUM(T140:T146)</f>
        <v>27312</v>
      </c>
      <c r="U147" s="167">
        <f>U139-SUM(U140:U146)</f>
        <v>54790</v>
      </c>
      <c r="V147" s="167">
        <f>V139-SUM(V140:V146)</f>
        <v>59648</v>
      </c>
      <c r="W147" s="167">
        <f>W139-SUM(W140:W146)</f>
        <v>63141</v>
      </c>
      <c r="X147" s="168">
        <f t="shared" si="68"/>
        <v>5.8560219957081605E-2</v>
      </c>
      <c r="Y147" s="178">
        <f t="shared" si="43"/>
        <v>2.6476603119584055</v>
      </c>
      <c r="Z147" s="168">
        <f t="shared" si="62"/>
        <v>1.4506709651079081E-2</v>
      </c>
    </row>
    <row r="148" spans="1:26" x14ac:dyDescent="0.25">
      <c r="A148" s="1"/>
      <c r="B148" s="153" t="s">
        <v>52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67</v>
      </c>
      <c r="C149" s="174">
        <f>C150+C153</f>
        <v>11846</v>
      </c>
      <c r="D149" s="174">
        <f>D150+D153</f>
        <v>15189</v>
      </c>
      <c r="E149" s="174">
        <f>E150+E153</f>
        <v>30370</v>
      </c>
      <c r="F149" s="174">
        <f>F150+F153</f>
        <v>30695</v>
      </c>
      <c r="G149" s="174">
        <f>G150+G153</f>
        <v>35796</v>
      </c>
      <c r="H149" s="175">
        <f>IFERROR(G149/F149-1,"-")</f>
        <v>0.16618341749470589</v>
      </c>
      <c r="I149" s="175">
        <f t="shared" si="63"/>
        <v>2.0217795036299173</v>
      </c>
      <c r="J149" s="175">
        <f>G149/G$9</f>
        <v>4.717386434021692E-2</v>
      </c>
      <c r="K149" s="174">
        <f>K150+K153</f>
        <v>30203</v>
      </c>
      <c r="L149" s="174">
        <f>L150+L153</f>
        <v>55599</v>
      </c>
      <c r="M149" s="174">
        <f>M150+M153</f>
        <v>77698</v>
      </c>
      <c r="N149" s="174">
        <f>N150+N153</f>
        <v>83047</v>
      </c>
      <c r="O149" s="174">
        <f>O150+O153</f>
        <v>81300</v>
      </c>
      <c r="P149" s="175">
        <f>IFERROR(O149/N149-1,"-")</f>
        <v>-2.1036280660348905E-2</v>
      </c>
      <c r="Q149" s="175">
        <f t="shared" si="42"/>
        <v>1.6917855842134886</v>
      </c>
      <c r="R149" s="175">
        <f>O149/O$9</f>
        <v>2.3091146121795143E-2</v>
      </c>
      <c r="S149" s="174">
        <f>S150+S153</f>
        <v>42049</v>
      </c>
      <c r="T149" s="174">
        <f>T150+T153</f>
        <v>70788</v>
      </c>
      <c r="U149" s="174">
        <f>U150+U153</f>
        <v>108068</v>
      </c>
      <c r="V149" s="174">
        <f>V150+V153</f>
        <v>113742</v>
      </c>
      <c r="W149" s="174">
        <f>W150+W153</f>
        <v>117096</v>
      </c>
      <c r="X149" s="175">
        <f>IFERROR(W149/V149-1,"-")</f>
        <v>2.948778815213382E-2</v>
      </c>
      <c r="Y149" s="175">
        <f t="shared" si="43"/>
        <v>1.7847511236890297</v>
      </c>
      <c r="Z149" s="175">
        <f t="shared" ref="Z149:Z161" si="69">U149/U$9</f>
        <v>2.8613088128724477E-2</v>
      </c>
    </row>
    <row r="150" spans="1:26" x14ac:dyDescent="0.25">
      <c r="A150" s="1" t="s">
        <v>95</v>
      </c>
      <c r="B150" s="157" t="s">
        <v>96</v>
      </c>
      <c r="C150" s="158">
        <v>8198</v>
      </c>
      <c r="D150" s="158">
        <v>8139</v>
      </c>
      <c r="E150" s="158">
        <v>18008</v>
      </c>
      <c r="F150" s="158">
        <v>17683</v>
      </c>
      <c r="G150" s="158">
        <v>18511</v>
      </c>
      <c r="H150" s="159">
        <f>IFERROR(G150/F150-1,"-")</f>
        <v>4.6824633829101403E-2</v>
      </c>
      <c r="I150" s="176">
        <f t="shared" si="63"/>
        <v>1.2579897535984386</v>
      </c>
      <c r="J150" s="159">
        <f>G150/G$9</f>
        <v>2.4394776030890474E-2</v>
      </c>
      <c r="K150" s="158">
        <v>13645</v>
      </c>
      <c r="L150" s="158">
        <v>31999</v>
      </c>
      <c r="M150" s="158">
        <v>38624</v>
      </c>
      <c r="N150" s="158">
        <v>38986</v>
      </c>
      <c r="O150" s="158">
        <v>34388</v>
      </c>
      <c r="P150" s="159">
        <f>IFERROR(O150/N150-1,"-")</f>
        <v>-0.11793977325193661</v>
      </c>
      <c r="Q150" s="176">
        <f t="shared" si="42"/>
        <v>1.5201905459875413</v>
      </c>
      <c r="R150" s="159">
        <f>O150/O$9</f>
        <v>9.7670151640380249E-3</v>
      </c>
      <c r="S150" s="158">
        <v>21843</v>
      </c>
      <c r="T150" s="158">
        <v>40138</v>
      </c>
      <c r="U150" s="158">
        <v>56632</v>
      </c>
      <c r="V150" s="158">
        <v>56669</v>
      </c>
      <c r="W150" s="158">
        <v>52899</v>
      </c>
      <c r="X150" s="159">
        <f>IFERROR(W150/V150-1,"-")</f>
        <v>-6.6526672431135192E-2</v>
      </c>
      <c r="Y150" s="176">
        <f t="shared" si="43"/>
        <v>1.4217827221535502</v>
      </c>
      <c r="Z150" s="159">
        <f t="shared" si="69"/>
        <v>1.4994414691730434E-2</v>
      </c>
    </row>
    <row r="151" spans="1:26" x14ac:dyDescent="0.25">
      <c r="A151" s="160" t="s">
        <v>102</v>
      </c>
      <c r="B151" s="161" t="s">
        <v>102</v>
      </c>
      <c r="C151" s="162">
        <v>3239</v>
      </c>
      <c r="D151" s="162">
        <v>4159</v>
      </c>
      <c r="E151" s="162">
        <v>6621</v>
      </c>
      <c r="F151" s="162">
        <v>5819</v>
      </c>
      <c r="G151" s="162">
        <v>5597</v>
      </c>
      <c r="H151" s="163">
        <f>IFERROR(G151/F151-1,"-")</f>
        <v>-3.8150885031792425E-2</v>
      </c>
      <c r="I151" s="177">
        <f t="shared" si="63"/>
        <v>0.72800246989811668</v>
      </c>
      <c r="J151" s="163">
        <f>G151/G$9</f>
        <v>7.3760229833555171E-3</v>
      </c>
      <c r="K151" s="162">
        <v>11144</v>
      </c>
      <c r="L151" s="162">
        <v>28141</v>
      </c>
      <c r="M151" s="162">
        <v>34603</v>
      </c>
      <c r="N151" s="162">
        <v>36698</v>
      </c>
      <c r="O151" s="162">
        <v>31174</v>
      </c>
      <c r="P151" s="163">
        <f>IFERROR(O151/N151-1,"-")</f>
        <v>-0.15052591421875849</v>
      </c>
      <c r="Q151" s="177">
        <f t="shared" ref="Q151:Q161" si="70">IFERROR(O151/K151-1,"-")</f>
        <v>1.7973797559224693</v>
      </c>
      <c r="R151" s="163">
        <f>O151/O$9</f>
        <v>8.8541622287926433E-3</v>
      </c>
      <c r="S151" s="162">
        <v>14383</v>
      </c>
      <c r="T151" s="162">
        <v>32300</v>
      </c>
      <c r="U151" s="162">
        <v>41224</v>
      </c>
      <c r="V151" s="162">
        <v>42517</v>
      </c>
      <c r="W151" s="162">
        <v>36771</v>
      </c>
      <c r="X151" s="163">
        <f>IFERROR(W151/V151-1,"-")</f>
        <v>-0.1351459416233507</v>
      </c>
      <c r="Y151" s="177">
        <f t="shared" ref="Y151:Y161" si="71">IFERROR(W151/S151-1,"-")</f>
        <v>1.5565598275742194</v>
      </c>
      <c r="Z151" s="163">
        <f t="shared" si="69"/>
        <v>1.0914849400549079E-2</v>
      </c>
    </row>
    <row r="152" spans="1:26" x14ac:dyDescent="0.25">
      <c r="A152" s="160" t="s">
        <v>99</v>
      </c>
      <c r="B152" s="161" t="s">
        <v>99</v>
      </c>
      <c r="C152" s="162">
        <v>4959</v>
      </c>
      <c r="D152" s="162">
        <v>3980</v>
      </c>
      <c r="E152" s="162">
        <v>11387</v>
      </c>
      <c r="F152" s="162">
        <v>11864</v>
      </c>
      <c r="G152" s="162">
        <v>12914</v>
      </c>
      <c r="H152" s="163">
        <f>IFERROR(G152/F152-1,"-")</f>
        <v>8.8503034389750601E-2</v>
      </c>
      <c r="I152" s="177">
        <f t="shared" si="63"/>
        <v>1.6041540633192177</v>
      </c>
      <c r="J152" s="163">
        <f>G152/G$9</f>
        <v>1.7018753047534956E-2</v>
      </c>
      <c r="K152" s="162">
        <v>2501</v>
      </c>
      <c r="L152" s="162">
        <v>3858</v>
      </c>
      <c r="M152" s="162">
        <v>4021</v>
      </c>
      <c r="N152" s="162">
        <v>2288</v>
      </c>
      <c r="O152" s="162">
        <v>3214</v>
      </c>
      <c r="P152" s="163">
        <f>IFERROR(O152/N152-1,"-")</f>
        <v>0.4047202797202798</v>
      </c>
      <c r="Q152" s="177">
        <f t="shared" si="70"/>
        <v>0.28508596561375454</v>
      </c>
      <c r="R152" s="163">
        <f>O152/O$9</f>
        <v>9.1285293524538246E-4</v>
      </c>
      <c r="S152" s="162">
        <v>7460</v>
      </c>
      <c r="T152" s="162">
        <v>7838</v>
      </c>
      <c r="U152" s="162">
        <v>15408</v>
      </c>
      <c r="V152" s="162">
        <v>14152</v>
      </c>
      <c r="W152" s="162">
        <v>16128</v>
      </c>
      <c r="X152" s="163">
        <f>IFERROR(W152/V152-1,"-")</f>
        <v>0.13962690785754672</v>
      </c>
      <c r="Y152" s="177">
        <f t="shared" si="71"/>
        <v>1.1619302949061661</v>
      </c>
      <c r="Z152" s="163">
        <f t="shared" si="69"/>
        <v>4.0795652911813553E-3</v>
      </c>
    </row>
    <row r="153" spans="1:26" x14ac:dyDescent="0.25">
      <c r="A153" s="1" t="s">
        <v>145</v>
      </c>
      <c r="B153" s="157" t="s">
        <v>106</v>
      </c>
      <c r="C153" s="158">
        <v>3648</v>
      </c>
      <c r="D153" s="158">
        <v>7050</v>
      </c>
      <c r="E153" s="158">
        <v>12362</v>
      </c>
      <c r="F153" s="158">
        <v>13012</v>
      </c>
      <c r="G153" s="158">
        <v>17285</v>
      </c>
      <c r="H153" s="159">
        <f>IFERROR(G153/F153-1,"-")</f>
        <v>0.3283891792191822</v>
      </c>
      <c r="I153" s="176">
        <f t="shared" si="63"/>
        <v>3.7382127192982457</v>
      </c>
      <c r="J153" s="159">
        <f>G153/G$9</f>
        <v>2.2779088309326446E-2</v>
      </c>
      <c r="K153" s="158">
        <v>16558</v>
      </c>
      <c r="L153" s="158">
        <v>23600</v>
      </c>
      <c r="M153" s="158">
        <v>39074</v>
      </c>
      <c r="N153" s="158">
        <v>44061</v>
      </c>
      <c r="O153" s="158">
        <v>46912</v>
      </c>
      <c r="P153" s="159">
        <f>IFERROR(O153/N153-1,"-")</f>
        <v>6.4705748848187694E-2</v>
      </c>
      <c r="Q153" s="176">
        <f t="shared" si="70"/>
        <v>1.8331924145428191</v>
      </c>
      <c r="R153" s="159">
        <f>O153/O$9</f>
        <v>1.332413095775712E-2</v>
      </c>
      <c r="S153" s="158">
        <v>20206</v>
      </c>
      <c r="T153" s="158">
        <v>30650</v>
      </c>
      <c r="U153" s="158">
        <v>51436</v>
      </c>
      <c r="V153" s="158">
        <v>57073</v>
      </c>
      <c r="W153" s="158">
        <v>64197</v>
      </c>
      <c r="X153" s="159">
        <f>IFERROR(W153/V153-1,"-")</f>
        <v>0.12482259562314924</v>
      </c>
      <c r="Y153" s="176">
        <f t="shared" si="71"/>
        <v>2.1771256062555677</v>
      </c>
      <c r="Z153" s="159">
        <f t="shared" si="69"/>
        <v>1.3618673436994043E-2</v>
      </c>
    </row>
    <row r="154" spans="1:26" x14ac:dyDescent="0.25">
      <c r="A154" s="160" t="s">
        <v>109</v>
      </c>
      <c r="B154" s="161" t="s">
        <v>109</v>
      </c>
      <c r="C154" s="162">
        <v>434</v>
      </c>
      <c r="D154" s="162">
        <v>401</v>
      </c>
      <c r="E154" s="162">
        <v>974</v>
      </c>
      <c r="F154" s="162">
        <v>983</v>
      </c>
      <c r="G154" s="162">
        <v>1429</v>
      </c>
      <c r="H154" s="163">
        <f t="shared" ref="H154:H161" si="72">IFERROR(G154/F154-1,"-")</f>
        <v>0.45371312309257372</v>
      </c>
      <c r="I154" s="177">
        <f t="shared" si="63"/>
        <v>2.2926267281105992</v>
      </c>
      <c r="J154" s="163">
        <f t="shared" ref="J154:J161" si="73">G154/G$9</f>
        <v>1.8832118712194094E-3</v>
      </c>
      <c r="K154" s="162">
        <v>5335</v>
      </c>
      <c r="L154" s="162">
        <v>5197</v>
      </c>
      <c r="M154" s="162">
        <v>18197</v>
      </c>
      <c r="N154" s="162">
        <v>17767</v>
      </c>
      <c r="O154" s="162">
        <v>18362</v>
      </c>
      <c r="P154" s="163">
        <f t="shared" ref="P154:P161" si="74">IFERROR(O154/N154-1,"-")</f>
        <v>3.3489052738222558E-2</v>
      </c>
      <c r="Q154" s="177">
        <f t="shared" si="70"/>
        <v>2.4417994376757264</v>
      </c>
      <c r="R154" s="163">
        <f t="shared" ref="R154:R161" si="75">O154/O$9</f>
        <v>5.2152475410627607E-3</v>
      </c>
      <c r="S154" s="162">
        <v>5769</v>
      </c>
      <c r="T154" s="162">
        <v>5598</v>
      </c>
      <c r="U154" s="162">
        <v>19171</v>
      </c>
      <c r="V154" s="162">
        <v>18750</v>
      </c>
      <c r="W154" s="162">
        <v>19791</v>
      </c>
      <c r="X154" s="163">
        <f t="shared" ref="X154:X161" si="76">IFERROR(W154/V154-1,"-")</f>
        <v>5.5520000000000014E-2</v>
      </c>
      <c r="Y154" s="177">
        <f t="shared" si="71"/>
        <v>2.4305772230889238</v>
      </c>
      <c r="Z154" s="163">
        <f t="shared" si="69"/>
        <v>5.0758921467573834E-3</v>
      </c>
    </row>
    <row r="155" spans="1:26" x14ac:dyDescent="0.25">
      <c r="A155" s="160" t="s">
        <v>112</v>
      </c>
      <c r="B155" s="161" t="s">
        <v>112</v>
      </c>
      <c r="C155" s="162">
        <v>651</v>
      </c>
      <c r="D155" s="162">
        <v>1400</v>
      </c>
      <c r="E155" s="162">
        <v>2438</v>
      </c>
      <c r="F155" s="162">
        <v>2568</v>
      </c>
      <c r="G155" s="162">
        <v>2962</v>
      </c>
      <c r="H155" s="163">
        <f t="shared" si="72"/>
        <v>0.15342679127725867</v>
      </c>
      <c r="I155" s="177">
        <f t="shared" si="63"/>
        <v>3.5499231950844852</v>
      </c>
      <c r="J155" s="163">
        <f t="shared" si="73"/>
        <v>3.903480449651428E-3</v>
      </c>
      <c r="K155" s="162">
        <v>3972</v>
      </c>
      <c r="L155" s="162">
        <v>6636</v>
      </c>
      <c r="M155" s="162">
        <v>7498</v>
      </c>
      <c r="N155" s="162">
        <v>7764</v>
      </c>
      <c r="O155" s="162">
        <v>7140</v>
      </c>
      <c r="P155" s="163">
        <f t="shared" si="74"/>
        <v>-8.037094281298296E-2</v>
      </c>
      <c r="Q155" s="177">
        <f t="shared" si="70"/>
        <v>0.797583081570997</v>
      </c>
      <c r="R155" s="163">
        <f t="shared" si="75"/>
        <v>2.0279309140174332E-3</v>
      </c>
      <c r="S155" s="162">
        <v>4623</v>
      </c>
      <c r="T155" s="162">
        <v>8036</v>
      </c>
      <c r="U155" s="162">
        <v>9936</v>
      </c>
      <c r="V155" s="162">
        <v>10332</v>
      </c>
      <c r="W155" s="162">
        <v>10102</v>
      </c>
      <c r="X155" s="163">
        <f t="shared" si="76"/>
        <v>-2.2260936895083239E-2</v>
      </c>
      <c r="Y155" s="177">
        <f t="shared" si="71"/>
        <v>1.1851611507678999</v>
      </c>
      <c r="Z155" s="163">
        <f t="shared" si="69"/>
        <v>2.6307477111356405E-3</v>
      </c>
    </row>
    <row r="156" spans="1:26" x14ac:dyDescent="0.25">
      <c r="A156" s="160" t="s">
        <v>115</v>
      </c>
      <c r="B156" s="161" t="s">
        <v>115</v>
      </c>
      <c r="C156" s="162">
        <v>563</v>
      </c>
      <c r="D156" s="162">
        <v>1370</v>
      </c>
      <c r="E156" s="162">
        <v>2211</v>
      </c>
      <c r="F156" s="162">
        <v>2245</v>
      </c>
      <c r="G156" s="162">
        <v>2884</v>
      </c>
      <c r="H156" s="163">
        <f t="shared" si="72"/>
        <v>0.2846325167037862</v>
      </c>
      <c r="I156" s="177">
        <f t="shared" si="63"/>
        <v>4.1225577264653639</v>
      </c>
      <c r="J156" s="163">
        <f t="shared" si="73"/>
        <v>3.8006879192419708E-3</v>
      </c>
      <c r="K156" s="162">
        <v>1717</v>
      </c>
      <c r="L156" s="162">
        <v>3754</v>
      </c>
      <c r="M156" s="162">
        <v>4261</v>
      </c>
      <c r="N156" s="162">
        <v>7004</v>
      </c>
      <c r="O156" s="162">
        <v>8840</v>
      </c>
      <c r="P156" s="163">
        <f t="shared" si="74"/>
        <v>0.26213592233009719</v>
      </c>
      <c r="Q156" s="177">
        <f t="shared" si="70"/>
        <v>4.1485148514851486</v>
      </c>
      <c r="R156" s="163">
        <f t="shared" si="75"/>
        <v>2.5107716078311081E-3</v>
      </c>
      <c r="S156" s="162">
        <v>2280</v>
      </c>
      <c r="T156" s="162">
        <v>5124</v>
      </c>
      <c r="U156" s="162">
        <v>6472</v>
      </c>
      <c r="V156" s="162">
        <v>9249</v>
      </c>
      <c r="W156" s="162">
        <v>11724</v>
      </c>
      <c r="X156" s="163">
        <f t="shared" si="76"/>
        <v>0.26759649691858578</v>
      </c>
      <c r="Y156" s="177">
        <f t="shared" si="71"/>
        <v>4.1421052631578945</v>
      </c>
      <c r="Z156" s="163">
        <f t="shared" si="69"/>
        <v>1.7135868746447128E-3</v>
      </c>
    </row>
    <row r="157" spans="1:26" x14ac:dyDescent="0.25">
      <c r="A157" s="160" t="s">
        <v>122</v>
      </c>
      <c r="B157" s="161" t="s">
        <v>122</v>
      </c>
      <c r="C157" s="162">
        <v>250</v>
      </c>
      <c r="D157" s="162">
        <v>317</v>
      </c>
      <c r="E157" s="162">
        <v>761</v>
      </c>
      <c r="F157" s="162">
        <v>634</v>
      </c>
      <c r="G157" s="162">
        <v>898</v>
      </c>
      <c r="H157" s="163">
        <f t="shared" si="72"/>
        <v>0.41640378548895907</v>
      </c>
      <c r="I157" s="177">
        <f t="shared" si="63"/>
        <v>2.5920000000000001</v>
      </c>
      <c r="J157" s="163">
        <f t="shared" si="73"/>
        <v>1.1834319526627219E-3</v>
      </c>
      <c r="K157" s="162">
        <v>328</v>
      </c>
      <c r="L157" s="162">
        <v>589</v>
      </c>
      <c r="M157" s="162">
        <v>856</v>
      </c>
      <c r="N157" s="162">
        <v>868</v>
      </c>
      <c r="O157" s="162">
        <v>969</v>
      </c>
      <c r="P157" s="163">
        <f t="shared" si="74"/>
        <v>0.11635944700460832</v>
      </c>
      <c r="Q157" s="177">
        <f t="shared" si="70"/>
        <v>1.9542682926829267</v>
      </c>
      <c r="R157" s="163">
        <f t="shared" si="75"/>
        <v>2.7521919547379454E-4</v>
      </c>
      <c r="S157" s="162">
        <v>578</v>
      </c>
      <c r="T157" s="162">
        <v>906</v>
      </c>
      <c r="U157" s="162">
        <v>1617</v>
      </c>
      <c r="V157" s="162">
        <v>1502</v>
      </c>
      <c r="W157" s="162">
        <v>1867</v>
      </c>
      <c r="X157" s="163">
        <f t="shared" si="76"/>
        <v>0.24300932090545935</v>
      </c>
      <c r="Y157" s="177">
        <f t="shared" si="71"/>
        <v>2.2301038062283736</v>
      </c>
      <c r="Z157" s="163">
        <f t="shared" si="69"/>
        <v>4.2813194936657916E-4</v>
      </c>
    </row>
    <row r="158" spans="1:26" x14ac:dyDescent="0.25">
      <c r="A158" s="160" t="s">
        <v>118</v>
      </c>
      <c r="B158" s="161" t="s">
        <v>118</v>
      </c>
      <c r="C158" s="162">
        <v>236</v>
      </c>
      <c r="D158" s="162">
        <v>351</v>
      </c>
      <c r="E158" s="162">
        <v>597</v>
      </c>
      <c r="F158" s="162">
        <v>569</v>
      </c>
      <c r="G158" s="162">
        <v>772</v>
      </c>
      <c r="H158" s="163">
        <f t="shared" si="72"/>
        <v>0.35676625659050965</v>
      </c>
      <c r="I158" s="177">
        <f t="shared" si="63"/>
        <v>2.2711864406779663</v>
      </c>
      <c r="J158" s="163">
        <f t="shared" si="73"/>
        <v>1.0173824804628299E-3</v>
      </c>
      <c r="K158" s="162">
        <v>1262</v>
      </c>
      <c r="L158" s="162">
        <v>1393</v>
      </c>
      <c r="M158" s="162">
        <v>2346</v>
      </c>
      <c r="N158" s="162">
        <v>2305</v>
      </c>
      <c r="O158" s="162">
        <v>2540</v>
      </c>
      <c r="P158" s="163">
        <f t="shared" si="74"/>
        <v>0.10195227765726678</v>
      </c>
      <c r="Q158" s="177">
        <f t="shared" si="70"/>
        <v>1.0126782884310619</v>
      </c>
      <c r="R158" s="163">
        <f t="shared" si="75"/>
        <v>7.2142080134513734E-4</v>
      </c>
      <c r="S158" s="162">
        <v>1498</v>
      </c>
      <c r="T158" s="162">
        <v>1744</v>
      </c>
      <c r="U158" s="162">
        <v>2943</v>
      </c>
      <c r="V158" s="162">
        <v>2874</v>
      </c>
      <c r="W158" s="162">
        <v>3312</v>
      </c>
      <c r="X158" s="163">
        <f t="shared" si="76"/>
        <v>0.15240083507306879</v>
      </c>
      <c r="Y158" s="177">
        <f t="shared" si="71"/>
        <v>1.2109479305740987</v>
      </c>
      <c r="Z158" s="163">
        <f t="shared" si="69"/>
        <v>7.7921603400485004E-4</v>
      </c>
    </row>
    <row r="159" spans="1:26" x14ac:dyDescent="0.25">
      <c r="A159" s="160" t="s">
        <v>127</v>
      </c>
      <c r="B159" s="161" t="s">
        <v>127</v>
      </c>
      <c r="C159" s="162">
        <v>58</v>
      </c>
      <c r="D159" s="162">
        <v>71</v>
      </c>
      <c r="E159" s="162">
        <v>195</v>
      </c>
      <c r="F159" s="162">
        <v>156</v>
      </c>
      <c r="G159" s="162">
        <v>110</v>
      </c>
      <c r="H159" s="163">
        <f t="shared" si="72"/>
        <v>-0.29487179487179482</v>
      </c>
      <c r="I159" s="177">
        <f t="shared" si="63"/>
        <v>0.89655172413793105</v>
      </c>
      <c r="J159" s="163">
        <f t="shared" si="73"/>
        <v>1.449638249364136E-4</v>
      </c>
      <c r="K159" s="162">
        <v>174</v>
      </c>
      <c r="L159" s="162">
        <v>211</v>
      </c>
      <c r="M159" s="162">
        <v>277</v>
      </c>
      <c r="N159" s="162">
        <v>276</v>
      </c>
      <c r="O159" s="162">
        <v>264</v>
      </c>
      <c r="P159" s="163">
        <f t="shared" si="74"/>
        <v>-4.3478260869565188E-2</v>
      </c>
      <c r="Q159" s="177">
        <f t="shared" si="70"/>
        <v>0.51724137931034475</v>
      </c>
      <c r="R159" s="163">
        <f t="shared" si="75"/>
        <v>7.4982319509888295E-5</v>
      </c>
      <c r="S159" s="162">
        <v>232</v>
      </c>
      <c r="T159" s="162">
        <v>282</v>
      </c>
      <c r="U159" s="162">
        <v>472</v>
      </c>
      <c r="V159" s="162">
        <v>432</v>
      </c>
      <c r="W159" s="162">
        <v>374</v>
      </c>
      <c r="X159" s="163">
        <f t="shared" si="76"/>
        <v>-0.1342592592592593</v>
      </c>
      <c r="Y159" s="177">
        <f t="shared" si="71"/>
        <v>0.61206896551724133</v>
      </c>
      <c r="Z159" s="163">
        <f t="shared" si="69"/>
        <v>1.2497110705072688E-4</v>
      </c>
    </row>
    <row r="160" spans="1:26" x14ac:dyDescent="0.25">
      <c r="A160" s="160" t="s">
        <v>130</v>
      </c>
      <c r="B160" s="161" t="s">
        <v>130</v>
      </c>
      <c r="C160" s="162">
        <v>70</v>
      </c>
      <c r="D160" s="162">
        <v>84</v>
      </c>
      <c r="E160" s="162">
        <v>99</v>
      </c>
      <c r="F160" s="162">
        <v>155</v>
      </c>
      <c r="G160" s="162">
        <v>126</v>
      </c>
      <c r="H160" s="163">
        <f t="shared" si="72"/>
        <v>-0.18709677419354842</v>
      </c>
      <c r="I160" s="177">
        <f t="shared" si="63"/>
        <v>0.8</v>
      </c>
      <c r="J160" s="163">
        <f t="shared" si="73"/>
        <v>1.6604947219989194E-4</v>
      </c>
      <c r="K160" s="162">
        <v>228</v>
      </c>
      <c r="L160" s="162">
        <v>362</v>
      </c>
      <c r="M160" s="162">
        <v>555</v>
      </c>
      <c r="N160" s="162">
        <v>677</v>
      </c>
      <c r="O160" s="162">
        <v>456</v>
      </c>
      <c r="P160" s="163">
        <f t="shared" si="74"/>
        <v>-0.3264401772525849</v>
      </c>
      <c r="Q160" s="177">
        <f t="shared" si="70"/>
        <v>1</v>
      </c>
      <c r="R160" s="163">
        <f t="shared" si="75"/>
        <v>1.2951491551707977E-4</v>
      </c>
      <c r="S160" s="162">
        <v>298</v>
      </c>
      <c r="T160" s="162">
        <v>446</v>
      </c>
      <c r="U160" s="162">
        <v>654</v>
      </c>
      <c r="V160" s="162">
        <v>832</v>
      </c>
      <c r="W160" s="162">
        <v>582</v>
      </c>
      <c r="X160" s="163">
        <f t="shared" si="76"/>
        <v>-0.30048076923076927</v>
      </c>
      <c r="Y160" s="177">
        <f t="shared" si="71"/>
        <v>0.95302013422818788</v>
      </c>
      <c r="Z160" s="163">
        <f t="shared" si="69"/>
        <v>1.7315911866774445E-4</v>
      </c>
    </row>
    <row r="161" spans="1:26" x14ac:dyDescent="0.25">
      <c r="A161" s="165" t="s">
        <v>144</v>
      </c>
      <c r="B161" s="166" t="s">
        <v>144</v>
      </c>
      <c r="C161" s="167">
        <f>C153-SUM(C154:C160)</f>
        <v>1386</v>
      </c>
      <c r="D161" s="167">
        <f>D153-SUM(D154:D160)</f>
        <v>3056</v>
      </c>
      <c r="E161" s="167">
        <f>E153-SUM(E154:E160)</f>
        <v>5087</v>
      </c>
      <c r="F161" s="167">
        <f>F153-SUM(F154:F160)</f>
        <v>5702</v>
      </c>
      <c r="G161" s="167">
        <f>G153-SUM(G154:G160)</f>
        <v>8104</v>
      </c>
      <c r="H161" s="168">
        <f t="shared" si="72"/>
        <v>0.42125569975447208</v>
      </c>
      <c r="I161" s="178">
        <f t="shared" si="63"/>
        <v>4.8470418470418473</v>
      </c>
      <c r="J161" s="168">
        <f t="shared" si="73"/>
        <v>1.0679880338951779E-2</v>
      </c>
      <c r="K161" s="167">
        <f>K153-SUM(K154:K160)</f>
        <v>3542</v>
      </c>
      <c r="L161" s="167">
        <f>L153-SUM(L154:L160)</f>
        <v>5458</v>
      </c>
      <c r="M161" s="167">
        <f>M153-SUM(M154:M160)</f>
        <v>5084</v>
      </c>
      <c r="N161" s="167">
        <f>N153-SUM(N154:N160)</f>
        <v>7400</v>
      </c>
      <c r="O161" s="167">
        <f>O153-SUM(O154:O160)</f>
        <v>8341</v>
      </c>
      <c r="P161" s="168">
        <f t="shared" si="74"/>
        <v>0.12716216216216214</v>
      </c>
      <c r="Q161" s="178">
        <f t="shared" si="70"/>
        <v>1.3548842461885942</v>
      </c>
      <c r="R161" s="168">
        <f t="shared" si="75"/>
        <v>2.3690436629999175E-3</v>
      </c>
      <c r="S161" s="167">
        <f>S153-SUM(S154:S160)</f>
        <v>4928</v>
      </c>
      <c r="T161" s="167">
        <f>T153-SUM(T154:T160)</f>
        <v>8514</v>
      </c>
      <c r="U161" s="167">
        <f>U153-SUM(U154:U160)</f>
        <v>10171</v>
      </c>
      <c r="V161" s="167">
        <f>V153-SUM(V154:V160)</f>
        <v>13102</v>
      </c>
      <c r="W161" s="167">
        <f>W153-SUM(W154:W160)</f>
        <v>16445</v>
      </c>
      <c r="X161" s="168">
        <f t="shared" si="76"/>
        <v>0.25515188520836518</v>
      </c>
      <c r="Y161" s="178">
        <f t="shared" si="71"/>
        <v>2.3370535714285716</v>
      </c>
      <c r="Z161" s="168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x14ac:dyDescent="0.25">
      <c r="B164" s="105" t="s">
        <v>54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ABB82-D6FF-4F46-9222-7316527525F4}">
  <sheetPr>
    <tabColor rgb="FFFFC000"/>
  </sheetPr>
  <dimension ref="A4:A24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C94B-4757-4393-969B-F2218E963ECE}">
  <sheetPr>
    <tabColor rgb="FFFFC000"/>
  </sheetPr>
  <dimension ref="A1:V164"/>
  <sheetViews>
    <sheetView showGridLines="0" topLeftCell="B1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4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4"/>
      <c r="D5" s="264"/>
      <c r="E5" s="264"/>
      <c r="F5" s="264"/>
      <c r="G5" s="264"/>
      <c r="H5" s="264"/>
      <c r="I5" s="264"/>
      <c r="K5" s="264" t="s">
        <v>265</v>
      </c>
      <c r="L5" s="264"/>
      <c r="M5" s="264"/>
      <c r="N5" s="264"/>
      <c r="O5" s="264"/>
      <c r="P5" s="264"/>
      <c r="Q5" s="264"/>
      <c r="R5" s="264"/>
    </row>
    <row r="6" spans="1:18" ht="6" customHeight="1" x14ac:dyDescent="0.25"/>
    <row r="7" spans="1:18" ht="15.75" x14ac:dyDescent="0.25">
      <c r="B7" s="143"/>
      <c r="C7" s="297" t="s">
        <v>42</v>
      </c>
      <c r="D7" s="298"/>
      <c r="E7" s="298"/>
      <c r="F7" s="298"/>
      <c r="G7" s="298"/>
      <c r="H7" s="298"/>
      <c r="I7" s="298"/>
    </row>
    <row r="8" spans="1:18" s="144" customFormat="1" ht="72" customHeight="1" x14ac:dyDescent="0.25">
      <c r="A8"/>
      <c r="B8" s="181"/>
      <c r="C8" s="170" t="s">
        <v>223</v>
      </c>
      <c r="D8" s="170" t="s">
        <v>224</v>
      </c>
      <c r="E8" s="170" t="s">
        <v>225</v>
      </c>
      <c r="F8" s="170" t="s">
        <v>226</v>
      </c>
      <c r="G8" s="170" t="s">
        <v>227</v>
      </c>
      <c r="H8" s="171" t="str">
        <f>CONCATENATE("var. ",RIGHT(G8,2),"/",RIGHT(F8,2))</f>
        <v>var. 25/24</v>
      </c>
      <c r="I8" s="171" t="str">
        <f>CONCATENATE("Cuota s/ total lugares de residencia ",RIGHT(G8,4))</f>
        <v>Cuota s/ total lugares de residencia 2025</v>
      </c>
      <c r="K8" s="181"/>
      <c r="L8" s="170" t="s">
        <v>223</v>
      </c>
      <c r="M8" s="170" t="s">
        <v>224</v>
      </c>
      <c r="N8" s="170" t="s">
        <v>225</v>
      </c>
      <c r="O8" s="170" t="s">
        <v>226</v>
      </c>
      <c r="P8" s="170" t="s">
        <v>227</v>
      </c>
      <c r="Q8" s="171" t="str">
        <f>CONCATENATE("var. ",RIGHT(P8,2),"/",RIGHT(O8,2))</f>
        <v>var. 25/24</v>
      </c>
      <c r="R8" s="171" t="str">
        <f>CONCATENATE("Cuota s/ total lugares de residencia ",RIGHT(P8,4))</f>
        <v>Cuota s/ total lugares de residencia 2025</v>
      </c>
    </row>
    <row r="9" spans="1:18" x14ac:dyDescent="0.25">
      <c r="B9" s="150" t="s">
        <v>42</v>
      </c>
      <c r="C9" s="151"/>
      <c r="D9" s="151"/>
      <c r="E9" s="151"/>
      <c r="F9" s="151"/>
      <c r="G9" s="151"/>
      <c r="H9" s="152"/>
      <c r="I9" s="152"/>
      <c r="K9" s="153" t="s">
        <v>43</v>
      </c>
      <c r="L9" s="172"/>
      <c r="M9" s="172"/>
      <c r="N9" s="172"/>
      <c r="O9" s="172"/>
      <c r="P9" s="172"/>
      <c r="Q9" s="173"/>
      <c r="R9" s="173"/>
    </row>
    <row r="10" spans="1:18" x14ac:dyDescent="0.25">
      <c r="B10" s="154" t="s">
        <v>67</v>
      </c>
      <c r="C10" s="174">
        <v>58605</v>
      </c>
      <c r="D10" s="174">
        <v>348878</v>
      </c>
      <c r="E10" s="174">
        <v>496191</v>
      </c>
      <c r="F10" s="174">
        <v>514135</v>
      </c>
      <c r="G10" s="174">
        <v>519530</v>
      </c>
      <c r="H10" s="175">
        <f t="shared" ref="H10:H22" si="0">IFERROR(G10/F10-1,"-")</f>
        <v>1.0493352913145459E-2</v>
      </c>
      <c r="I10" s="175">
        <f t="shared" ref="I10:I22" si="1">G10/G$10</f>
        <v>1</v>
      </c>
      <c r="K10" s="154" t="s">
        <v>67</v>
      </c>
      <c r="L10" s="174">
        <v>20169</v>
      </c>
      <c r="M10" s="174">
        <v>128271</v>
      </c>
      <c r="N10" s="174">
        <v>176286</v>
      </c>
      <c r="O10" s="174">
        <v>189792</v>
      </c>
      <c r="P10" s="174">
        <v>182742</v>
      </c>
      <c r="Q10" s="175">
        <f t="shared" ref="Q10:Q22" si="2">IFERROR(P10/O10-1,"-")</f>
        <v>-3.7145928174000975E-2</v>
      </c>
      <c r="R10" s="175">
        <f t="shared" ref="R10:R22" si="3">P10/P$10</f>
        <v>1</v>
      </c>
    </row>
    <row r="11" spans="1:18" x14ac:dyDescent="0.25">
      <c r="B11" s="157" t="s">
        <v>96</v>
      </c>
      <c r="C11" s="158">
        <v>21837</v>
      </c>
      <c r="D11" s="158">
        <v>49855</v>
      </c>
      <c r="E11" s="158">
        <v>71641</v>
      </c>
      <c r="F11" s="158">
        <v>62501</v>
      </c>
      <c r="G11" s="158">
        <v>64036</v>
      </c>
      <c r="H11" s="159">
        <f t="shared" si="0"/>
        <v>2.4559607046287235E-2</v>
      </c>
      <c r="I11" s="159">
        <f t="shared" si="1"/>
        <v>0.12325755971743692</v>
      </c>
      <c r="J11" s="79"/>
      <c r="K11" s="157" t="s">
        <v>96</v>
      </c>
      <c r="L11" s="158">
        <v>7031</v>
      </c>
      <c r="M11" s="158">
        <v>11181</v>
      </c>
      <c r="N11" s="158">
        <v>11250</v>
      </c>
      <c r="O11" s="158">
        <v>9374</v>
      </c>
      <c r="P11" s="158">
        <v>8686</v>
      </c>
      <c r="Q11" s="159">
        <f t="shared" si="2"/>
        <v>-7.3394495412844041E-2</v>
      </c>
      <c r="R11" s="159">
        <f t="shared" si="3"/>
        <v>4.7531492486675202E-2</v>
      </c>
    </row>
    <row r="12" spans="1:18" x14ac:dyDescent="0.25">
      <c r="B12" s="161" t="s">
        <v>102</v>
      </c>
      <c r="C12" s="162">
        <v>15270</v>
      </c>
      <c r="D12" s="162">
        <v>19221</v>
      </c>
      <c r="E12" s="162">
        <v>27326</v>
      </c>
      <c r="F12" s="162">
        <v>21146</v>
      </c>
      <c r="G12" s="162">
        <v>19952</v>
      </c>
      <c r="H12" s="163">
        <f t="shared" si="0"/>
        <v>-5.6464579589520447E-2</v>
      </c>
      <c r="I12" s="163">
        <f t="shared" si="1"/>
        <v>3.8403942024522165E-2</v>
      </c>
      <c r="J12" s="79"/>
      <c r="K12" s="161" t="s">
        <v>102</v>
      </c>
      <c r="L12" s="162">
        <v>4844</v>
      </c>
      <c r="M12" s="162">
        <v>4705</v>
      </c>
      <c r="N12" s="162">
        <v>4494</v>
      </c>
      <c r="O12" s="162">
        <v>2577</v>
      </c>
      <c r="P12" s="162">
        <v>3099</v>
      </c>
      <c r="Q12" s="163">
        <f t="shared" si="2"/>
        <v>0.20256111757857975</v>
      </c>
      <c r="R12" s="163">
        <f t="shared" si="3"/>
        <v>1.6958334701382277E-2</v>
      </c>
    </row>
    <row r="13" spans="1:18" x14ac:dyDescent="0.25">
      <c r="B13" s="161" t="s">
        <v>99</v>
      </c>
      <c r="C13" s="162">
        <v>6567</v>
      </c>
      <c r="D13" s="162">
        <v>30634</v>
      </c>
      <c r="E13" s="162">
        <v>44315</v>
      </c>
      <c r="F13" s="162">
        <v>41355</v>
      </c>
      <c r="G13" s="162">
        <v>44084</v>
      </c>
      <c r="H13" s="163">
        <f t="shared" si="0"/>
        <v>6.5989602224640231E-2</v>
      </c>
      <c r="I13" s="163">
        <f t="shared" si="1"/>
        <v>8.4853617692914746E-2</v>
      </c>
      <c r="J13" s="79"/>
      <c r="K13" s="161" t="s">
        <v>99</v>
      </c>
      <c r="L13" s="162">
        <v>2187</v>
      </c>
      <c r="M13" s="162">
        <v>6476</v>
      </c>
      <c r="N13" s="162">
        <v>6756</v>
      </c>
      <c r="O13" s="162">
        <v>6797</v>
      </c>
      <c r="P13" s="162">
        <v>5587</v>
      </c>
      <c r="Q13" s="163">
        <f t="shared" si="2"/>
        <v>-0.1780197145799618</v>
      </c>
      <c r="R13" s="163">
        <f>P13/P$10</f>
        <v>3.0573157785292928E-2</v>
      </c>
    </row>
    <row r="14" spans="1:18" x14ac:dyDescent="0.25">
      <c r="B14" s="157" t="s">
        <v>106</v>
      </c>
      <c r="C14" s="158">
        <v>36768</v>
      </c>
      <c r="D14" s="158">
        <v>299023</v>
      </c>
      <c r="E14" s="158">
        <v>424550</v>
      </c>
      <c r="F14" s="158">
        <v>451634</v>
      </c>
      <c r="G14" s="158">
        <v>455494</v>
      </c>
      <c r="H14" s="159">
        <f t="shared" si="0"/>
        <v>8.5467436021202658E-3</v>
      </c>
      <c r="I14" s="159">
        <f t="shared" si="1"/>
        <v>0.8767424402825631</v>
      </c>
      <c r="J14" s="79"/>
      <c r="K14" s="157" t="s">
        <v>106</v>
      </c>
      <c r="L14" s="158">
        <v>13138</v>
      </c>
      <c r="M14" s="158">
        <v>117090</v>
      </c>
      <c r="N14" s="158">
        <v>165036</v>
      </c>
      <c r="O14" s="158">
        <v>180418</v>
      </c>
      <c r="P14" s="158">
        <v>174056</v>
      </c>
      <c r="Q14" s="159">
        <f t="shared" si="2"/>
        <v>-3.5262556951080271E-2</v>
      </c>
      <c r="R14" s="159">
        <f t="shared" si="3"/>
        <v>0.95246850751332479</v>
      </c>
    </row>
    <row r="15" spans="1:18" x14ac:dyDescent="0.25">
      <c r="B15" s="161" t="s">
        <v>109</v>
      </c>
      <c r="C15" s="162">
        <v>4672</v>
      </c>
      <c r="D15" s="162">
        <v>96256</v>
      </c>
      <c r="E15" s="162">
        <v>165242</v>
      </c>
      <c r="F15" s="162">
        <v>183399</v>
      </c>
      <c r="G15" s="162">
        <v>188077</v>
      </c>
      <c r="H15" s="163">
        <f t="shared" si="0"/>
        <v>2.5507227411272648E-2</v>
      </c>
      <c r="I15" s="163">
        <f t="shared" si="1"/>
        <v>0.36201374319096108</v>
      </c>
      <c r="J15" s="79"/>
      <c r="K15" s="161" t="s">
        <v>109</v>
      </c>
      <c r="L15" s="162">
        <v>1525</v>
      </c>
      <c r="M15" s="162">
        <v>44443</v>
      </c>
      <c r="N15" s="162">
        <v>74914</v>
      </c>
      <c r="O15" s="162">
        <v>84180</v>
      </c>
      <c r="P15" s="162">
        <v>84528</v>
      </c>
      <c r="Q15" s="163">
        <f t="shared" si="2"/>
        <v>4.1339985744832664E-3</v>
      </c>
      <c r="R15" s="163">
        <f t="shared" si="3"/>
        <v>0.46255376432347245</v>
      </c>
    </row>
    <row r="16" spans="1:18" x14ac:dyDescent="0.25">
      <c r="B16" s="161" t="s">
        <v>112</v>
      </c>
      <c r="C16" s="162">
        <v>5565</v>
      </c>
      <c r="D16" s="162">
        <v>34917</v>
      </c>
      <c r="E16" s="162">
        <v>48636</v>
      </c>
      <c r="F16" s="162">
        <v>52305</v>
      </c>
      <c r="G16" s="162">
        <v>51762</v>
      </c>
      <c r="H16" s="163">
        <f t="shared" si="0"/>
        <v>-1.0381416690564915E-2</v>
      </c>
      <c r="I16" s="163">
        <f t="shared" si="1"/>
        <v>9.963236001770831E-2</v>
      </c>
      <c r="J16" s="79"/>
      <c r="K16" s="161" t="s">
        <v>112</v>
      </c>
      <c r="L16" s="162">
        <v>2015</v>
      </c>
      <c r="M16" s="162">
        <v>13211</v>
      </c>
      <c r="N16" s="162">
        <v>17039</v>
      </c>
      <c r="O16" s="162">
        <v>18209</v>
      </c>
      <c r="P16" s="162">
        <v>17560</v>
      </c>
      <c r="Q16" s="163">
        <f t="shared" si="2"/>
        <v>-3.5641715635125526E-2</v>
      </c>
      <c r="R16" s="163">
        <f t="shared" si="3"/>
        <v>9.6091757778726292E-2</v>
      </c>
    </row>
    <row r="17" spans="2:22" x14ac:dyDescent="0.25">
      <c r="B17" s="161" t="s">
        <v>115</v>
      </c>
      <c r="C17" s="162">
        <v>6288</v>
      </c>
      <c r="D17" s="162">
        <v>14292</v>
      </c>
      <c r="E17" s="162">
        <v>20310</v>
      </c>
      <c r="F17" s="162">
        <v>20435</v>
      </c>
      <c r="G17" s="162">
        <v>19938</v>
      </c>
      <c r="H17" s="163">
        <f t="shared" si="0"/>
        <v>-2.4321017861512084E-2</v>
      </c>
      <c r="I17" s="163">
        <f t="shared" si="1"/>
        <v>3.837699459126518E-2</v>
      </c>
      <c r="J17" s="79"/>
      <c r="K17" s="161" t="s">
        <v>115</v>
      </c>
      <c r="L17" s="162">
        <v>2341</v>
      </c>
      <c r="M17" s="162">
        <v>4518</v>
      </c>
      <c r="N17" s="162">
        <v>5836</v>
      </c>
      <c r="O17" s="162">
        <v>7093</v>
      </c>
      <c r="P17" s="162">
        <v>5171</v>
      </c>
      <c r="Q17" s="163">
        <f t="shared" si="2"/>
        <v>-0.27097138023403355</v>
      </c>
      <c r="R17" s="163">
        <f t="shared" si="3"/>
        <v>2.8296724343610118E-2</v>
      </c>
    </row>
    <row r="18" spans="2:22" x14ac:dyDescent="0.25">
      <c r="B18" s="161" t="s">
        <v>122</v>
      </c>
      <c r="C18" s="162">
        <v>580</v>
      </c>
      <c r="D18" s="162">
        <v>18123</v>
      </c>
      <c r="E18" s="162">
        <v>15395</v>
      </c>
      <c r="F18" s="162">
        <v>16147</v>
      </c>
      <c r="G18" s="162">
        <v>15057</v>
      </c>
      <c r="H18" s="163">
        <f t="shared" si="0"/>
        <v>-6.7504799653186343E-2</v>
      </c>
      <c r="I18" s="163">
        <f t="shared" si="1"/>
        <v>2.8981964467884435E-2</v>
      </c>
      <c r="J18" s="79"/>
      <c r="K18" s="161" t="s">
        <v>122</v>
      </c>
      <c r="L18" s="162">
        <v>193</v>
      </c>
      <c r="M18" s="162">
        <v>7413</v>
      </c>
      <c r="N18" s="162">
        <v>6463</v>
      </c>
      <c r="O18" s="162">
        <v>6265</v>
      </c>
      <c r="P18" s="162">
        <v>5497</v>
      </c>
      <c r="Q18" s="163">
        <f t="shared" si="2"/>
        <v>-0.12258579409417403</v>
      </c>
      <c r="R18" s="163">
        <f t="shared" si="3"/>
        <v>3.0080660165698089E-2</v>
      </c>
    </row>
    <row r="19" spans="2:22" x14ac:dyDescent="0.25">
      <c r="B19" s="161" t="s">
        <v>118</v>
      </c>
      <c r="C19" s="162">
        <v>2334</v>
      </c>
      <c r="D19" s="162">
        <v>16022</v>
      </c>
      <c r="E19" s="162">
        <v>16222</v>
      </c>
      <c r="F19" s="162">
        <v>16846</v>
      </c>
      <c r="G19" s="162">
        <v>15410</v>
      </c>
      <c r="H19" s="163">
        <f t="shared" si="0"/>
        <v>-8.5242787605366299E-2</v>
      </c>
      <c r="I19" s="163">
        <f t="shared" si="1"/>
        <v>2.966142474929263E-2</v>
      </c>
      <c r="J19" s="79"/>
      <c r="K19" s="161" t="s">
        <v>118</v>
      </c>
      <c r="L19" s="162">
        <v>1005</v>
      </c>
      <c r="M19" s="162">
        <v>9547</v>
      </c>
      <c r="N19" s="162">
        <v>8427</v>
      </c>
      <c r="O19" s="162">
        <v>8615</v>
      </c>
      <c r="P19" s="162">
        <v>8227</v>
      </c>
      <c r="Q19" s="163">
        <f t="shared" si="2"/>
        <v>-4.503772489843294E-2</v>
      </c>
      <c r="R19" s="163">
        <f t="shared" si="3"/>
        <v>4.5019754626741529E-2</v>
      </c>
    </row>
    <row r="20" spans="2:22" x14ac:dyDescent="0.25">
      <c r="B20" s="161" t="s">
        <v>127</v>
      </c>
      <c r="C20" s="162">
        <v>171</v>
      </c>
      <c r="D20" s="162">
        <v>10264</v>
      </c>
      <c r="E20" s="162">
        <v>13172</v>
      </c>
      <c r="F20" s="162">
        <v>11587</v>
      </c>
      <c r="G20" s="162">
        <v>10490</v>
      </c>
      <c r="H20" s="163">
        <f t="shared" si="0"/>
        <v>-9.4675066885302472E-2</v>
      </c>
      <c r="I20" s="163">
        <f t="shared" si="1"/>
        <v>2.0191326776124573E-2</v>
      </c>
      <c r="J20" s="79"/>
      <c r="K20" s="161" t="s">
        <v>127</v>
      </c>
      <c r="L20" s="162">
        <v>15</v>
      </c>
      <c r="M20" s="162">
        <v>3148</v>
      </c>
      <c r="N20" s="162">
        <v>4430</v>
      </c>
      <c r="O20" s="162">
        <v>4045</v>
      </c>
      <c r="P20" s="162">
        <v>3118</v>
      </c>
      <c r="Q20" s="163">
        <f t="shared" si="2"/>
        <v>-0.22917181705809642</v>
      </c>
      <c r="R20" s="163">
        <f t="shared" si="3"/>
        <v>1.7062306421074522E-2</v>
      </c>
    </row>
    <row r="21" spans="2:22" x14ac:dyDescent="0.25">
      <c r="B21" s="161" t="s">
        <v>130</v>
      </c>
      <c r="C21" s="162">
        <v>960</v>
      </c>
      <c r="D21" s="162">
        <v>9924</v>
      </c>
      <c r="E21" s="162">
        <v>14512</v>
      </c>
      <c r="F21" s="162">
        <v>15668</v>
      </c>
      <c r="G21" s="162">
        <v>12918</v>
      </c>
      <c r="H21" s="163">
        <f t="shared" si="0"/>
        <v>-0.17551697727852944</v>
      </c>
      <c r="I21" s="163">
        <f t="shared" si="1"/>
        <v>2.4864781629549786E-2</v>
      </c>
      <c r="J21" s="79"/>
      <c r="K21" s="161" t="s">
        <v>130</v>
      </c>
      <c r="L21" s="162">
        <v>74</v>
      </c>
      <c r="M21" s="162">
        <v>2476</v>
      </c>
      <c r="N21" s="162">
        <v>5349</v>
      </c>
      <c r="O21" s="162">
        <v>5191</v>
      </c>
      <c r="P21" s="162">
        <v>3976</v>
      </c>
      <c r="Q21" s="163">
        <f t="shared" si="2"/>
        <v>-0.23405894817954154</v>
      </c>
      <c r="R21" s="163">
        <f t="shared" si="3"/>
        <v>2.1757450394545314E-2</v>
      </c>
    </row>
    <row r="22" spans="2:22" x14ac:dyDescent="0.25">
      <c r="B22" s="166" t="s">
        <v>144</v>
      </c>
      <c r="C22" s="167">
        <f>C14-SUM(C15:C21)</f>
        <v>16198</v>
      </c>
      <c r="D22" s="167">
        <f>D14-SUM(D15:D21)</f>
        <v>99225</v>
      </c>
      <c r="E22" s="167">
        <f>E14-SUM(E15:E21)</f>
        <v>131061</v>
      </c>
      <c r="F22" s="167">
        <f>F14-SUM(F15:F21)</f>
        <v>135247</v>
      </c>
      <c r="G22" s="167">
        <f>G14-SUM(G15:G21)</f>
        <v>141842</v>
      </c>
      <c r="H22" s="168">
        <f t="shared" si="0"/>
        <v>4.8762634291333651E-2</v>
      </c>
      <c r="I22" s="168">
        <f t="shared" si="1"/>
        <v>0.27301984485977709</v>
      </c>
      <c r="J22" s="79"/>
      <c r="K22" s="166" t="s">
        <v>144</v>
      </c>
      <c r="L22" s="167">
        <f>L14-SUM(L15:L21)</f>
        <v>5970</v>
      </c>
      <c r="M22" s="167">
        <f>M14-SUM(M15:M21)</f>
        <v>32334</v>
      </c>
      <c r="N22" s="167">
        <f>N14-SUM(N15:N21)</f>
        <v>42578</v>
      </c>
      <c r="O22" s="167">
        <f>O14-SUM(O15:O21)</f>
        <v>46820</v>
      </c>
      <c r="P22" s="167">
        <f>P14-SUM(P15:P21)</f>
        <v>45979</v>
      </c>
      <c r="Q22" s="168">
        <f t="shared" si="2"/>
        <v>-1.7962409226826126E-2</v>
      </c>
      <c r="R22" s="168">
        <f t="shared" si="3"/>
        <v>0.25160608945945651</v>
      </c>
    </row>
    <row r="23" spans="2:22" x14ac:dyDescent="0.25">
      <c r="B23" s="153" t="s">
        <v>43</v>
      </c>
      <c r="C23" s="172"/>
      <c r="D23" s="172"/>
      <c r="E23" s="172"/>
      <c r="F23" s="172"/>
      <c r="G23" s="172"/>
      <c r="H23" s="173"/>
      <c r="I23" s="173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4" t="s">
        <v>67</v>
      </c>
      <c r="C24" s="174">
        <v>20169</v>
      </c>
      <c r="D24" s="174">
        <v>128271</v>
      </c>
      <c r="E24" s="174">
        <v>176286</v>
      </c>
      <c r="F24" s="174">
        <v>189792</v>
      </c>
      <c r="G24" s="174">
        <v>182742</v>
      </c>
      <c r="H24" s="175">
        <f t="shared" ref="H24:H36" si="4">IFERROR(G24/F24-1,"-")</f>
        <v>-3.7145928174000975E-2</v>
      </c>
      <c r="I24" s="175">
        <f t="shared" ref="I24:I36" si="5">G24/G$10</f>
        <v>0.35174484630338959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7" t="s">
        <v>96</v>
      </c>
      <c r="C25" s="158">
        <v>7031</v>
      </c>
      <c r="D25" s="158">
        <v>11181</v>
      </c>
      <c r="E25" s="158">
        <v>11250</v>
      </c>
      <c r="F25" s="158">
        <v>9374</v>
      </c>
      <c r="G25" s="158">
        <v>8686</v>
      </c>
      <c r="H25" s="159">
        <f t="shared" si="4"/>
        <v>-7.3394495412844041E-2</v>
      </c>
      <c r="I25" s="159">
        <f t="shared" si="5"/>
        <v>1.6718957519296286E-2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1" t="s">
        <v>102</v>
      </c>
      <c r="C26" s="162">
        <v>4844</v>
      </c>
      <c r="D26" s="162">
        <v>4705</v>
      </c>
      <c r="E26" s="162">
        <v>4494</v>
      </c>
      <c r="F26" s="162">
        <v>2577</v>
      </c>
      <c r="G26" s="162">
        <v>3099</v>
      </c>
      <c r="H26" s="163">
        <f t="shared" si="4"/>
        <v>0.20256111757857975</v>
      </c>
      <c r="I26" s="163">
        <f t="shared" si="5"/>
        <v>5.9650068330991471E-3</v>
      </c>
    </row>
    <row r="27" spans="2:22" x14ac:dyDescent="0.25">
      <c r="B27" s="161" t="s">
        <v>99</v>
      </c>
      <c r="C27" s="162">
        <v>2187</v>
      </c>
      <c r="D27" s="162">
        <v>6476</v>
      </c>
      <c r="E27" s="162">
        <v>6756</v>
      </c>
      <c r="F27" s="162">
        <v>6797</v>
      </c>
      <c r="G27" s="162">
        <v>5587</v>
      </c>
      <c r="H27" s="163">
        <f t="shared" si="4"/>
        <v>-0.1780197145799618</v>
      </c>
      <c r="I27" s="163">
        <f t="shared" si="5"/>
        <v>1.0753950686197139E-2</v>
      </c>
    </row>
    <row r="28" spans="2:22" x14ac:dyDescent="0.25">
      <c r="B28" s="157" t="s">
        <v>106</v>
      </c>
      <c r="C28" s="158">
        <v>13138</v>
      </c>
      <c r="D28" s="158">
        <v>117090</v>
      </c>
      <c r="E28" s="158">
        <v>165036</v>
      </c>
      <c r="F28" s="158">
        <v>180418</v>
      </c>
      <c r="G28" s="158">
        <v>174056</v>
      </c>
      <c r="H28" s="159">
        <f t="shared" si="4"/>
        <v>-3.5262556951080271E-2</v>
      </c>
      <c r="I28" s="159">
        <f t="shared" si="5"/>
        <v>0.33502588878409334</v>
      </c>
    </row>
    <row r="29" spans="2:22" x14ac:dyDescent="0.25">
      <c r="B29" s="161" t="s">
        <v>109</v>
      </c>
      <c r="C29" s="162">
        <v>1525</v>
      </c>
      <c r="D29" s="162">
        <v>44443</v>
      </c>
      <c r="E29" s="162">
        <v>74914</v>
      </c>
      <c r="F29" s="162">
        <v>84180</v>
      </c>
      <c r="G29" s="162">
        <v>84528</v>
      </c>
      <c r="H29" s="163">
        <f t="shared" si="4"/>
        <v>4.1339985744832664E-3</v>
      </c>
      <c r="I29" s="163">
        <f t="shared" si="5"/>
        <v>0.16270090273901411</v>
      </c>
    </row>
    <row r="30" spans="2:22" x14ac:dyDescent="0.25">
      <c r="B30" s="161" t="s">
        <v>112</v>
      </c>
      <c r="C30" s="162">
        <v>2015</v>
      </c>
      <c r="D30" s="162">
        <v>13211</v>
      </c>
      <c r="E30" s="162">
        <v>17039</v>
      </c>
      <c r="F30" s="162">
        <v>18209</v>
      </c>
      <c r="G30" s="162">
        <v>17560</v>
      </c>
      <c r="H30" s="163">
        <f t="shared" si="4"/>
        <v>-3.5641715635125526E-2</v>
      </c>
      <c r="I30" s="163">
        <f t="shared" si="5"/>
        <v>3.379978057090062E-2</v>
      </c>
    </row>
    <row r="31" spans="2:22" x14ac:dyDescent="0.25">
      <c r="B31" s="161" t="s">
        <v>115</v>
      </c>
      <c r="C31" s="162">
        <v>2341</v>
      </c>
      <c r="D31" s="162">
        <v>4518</v>
      </c>
      <c r="E31" s="162">
        <v>5836</v>
      </c>
      <c r="F31" s="162">
        <v>7093</v>
      </c>
      <c r="G31" s="162">
        <v>5171</v>
      </c>
      <c r="H31" s="163">
        <f t="shared" si="4"/>
        <v>-0.27097138023403355</v>
      </c>
      <c r="I31" s="163">
        <f t="shared" si="5"/>
        <v>9.9532269551325242E-3</v>
      </c>
    </row>
    <row r="32" spans="2:22" x14ac:dyDescent="0.25">
      <c r="B32" s="161" t="s">
        <v>122</v>
      </c>
      <c r="C32" s="162">
        <v>193</v>
      </c>
      <c r="D32" s="162">
        <v>7413</v>
      </c>
      <c r="E32" s="162">
        <v>6463</v>
      </c>
      <c r="F32" s="162">
        <v>6265</v>
      </c>
      <c r="G32" s="162">
        <v>5497</v>
      </c>
      <c r="H32" s="163">
        <f t="shared" si="4"/>
        <v>-0.12258579409417403</v>
      </c>
      <c r="I32" s="163">
        <f t="shared" si="5"/>
        <v>1.0580717186687969E-2</v>
      </c>
    </row>
    <row r="33" spans="2:9" x14ac:dyDescent="0.25">
      <c r="B33" s="161" t="s">
        <v>118</v>
      </c>
      <c r="C33" s="162">
        <v>1005</v>
      </c>
      <c r="D33" s="162">
        <v>9547</v>
      </c>
      <c r="E33" s="162">
        <v>8427</v>
      </c>
      <c r="F33" s="162">
        <v>8615</v>
      </c>
      <c r="G33" s="162">
        <v>8227</v>
      </c>
      <c r="H33" s="163">
        <f t="shared" si="4"/>
        <v>-4.503772489843294E-2</v>
      </c>
      <c r="I33" s="163">
        <f t="shared" si="5"/>
        <v>1.5835466671799511E-2</v>
      </c>
    </row>
    <row r="34" spans="2:9" x14ac:dyDescent="0.25">
      <c r="B34" s="161" t="s">
        <v>127</v>
      </c>
      <c r="C34" s="162">
        <v>15</v>
      </c>
      <c r="D34" s="162">
        <v>3148</v>
      </c>
      <c r="E34" s="162">
        <v>4430</v>
      </c>
      <c r="F34" s="162">
        <v>4045</v>
      </c>
      <c r="G34" s="162">
        <v>3118</v>
      </c>
      <c r="H34" s="163">
        <f t="shared" si="4"/>
        <v>-0.22917181705809642</v>
      </c>
      <c r="I34" s="163">
        <f t="shared" si="5"/>
        <v>6.0015783496621946E-3</v>
      </c>
    </row>
    <row r="35" spans="2:9" x14ac:dyDescent="0.25">
      <c r="B35" s="161" t="s">
        <v>130</v>
      </c>
      <c r="C35" s="162">
        <v>74</v>
      </c>
      <c r="D35" s="162">
        <v>2476</v>
      </c>
      <c r="E35" s="162">
        <v>5349</v>
      </c>
      <c r="F35" s="162">
        <v>5191</v>
      </c>
      <c r="G35" s="162">
        <v>3976</v>
      </c>
      <c r="H35" s="163">
        <f t="shared" si="4"/>
        <v>-0.23405894817954154</v>
      </c>
      <c r="I35" s="163">
        <f t="shared" si="5"/>
        <v>7.6530710449829653E-3</v>
      </c>
    </row>
    <row r="36" spans="2:9" x14ac:dyDescent="0.25">
      <c r="B36" s="166" t="s">
        <v>144</v>
      </c>
      <c r="C36" s="167">
        <f>C28-SUM(C29:C35)</f>
        <v>5970</v>
      </c>
      <c r="D36" s="167">
        <f>D28-SUM(D29:D35)</f>
        <v>32334</v>
      </c>
      <c r="E36" s="167">
        <f>E28-SUM(E29:E35)</f>
        <v>42578</v>
      </c>
      <c r="F36" s="167">
        <f>F28-SUM(F29:F35)</f>
        <v>46820</v>
      </c>
      <c r="G36" s="167">
        <f>G28-SUM(G29:G35)</f>
        <v>45979</v>
      </c>
      <c r="H36" s="168">
        <f t="shared" si="4"/>
        <v>-1.7962409226826126E-2</v>
      </c>
      <c r="I36" s="168">
        <f t="shared" si="5"/>
        <v>8.850114526591342E-2</v>
      </c>
    </row>
    <row r="37" spans="2:9" x14ac:dyDescent="0.25">
      <c r="B37" s="153" t="s">
        <v>44</v>
      </c>
      <c r="C37" s="172"/>
      <c r="D37" s="172"/>
      <c r="E37" s="172"/>
      <c r="F37" s="172"/>
      <c r="G37" s="172"/>
      <c r="H37" s="173"/>
      <c r="I37" s="173"/>
    </row>
    <row r="38" spans="2:9" x14ac:dyDescent="0.25">
      <c r="B38" s="154" t="s">
        <v>67</v>
      </c>
      <c r="C38" s="174">
        <v>10559</v>
      </c>
      <c r="D38" s="174">
        <v>94600</v>
      </c>
      <c r="E38" s="174">
        <v>128229</v>
      </c>
      <c r="F38" s="174">
        <v>128773</v>
      </c>
      <c r="G38" s="174">
        <v>137756</v>
      </c>
      <c r="H38" s="175">
        <f t="shared" ref="H38:H50" si="6">IFERROR(G38/F38-1,"-")</f>
        <v>6.975841208949074E-2</v>
      </c>
      <c r="I38" s="175">
        <f t="shared" ref="I38:I50" si="7">G38/G$10</f>
        <v>0.26515504398206069</v>
      </c>
    </row>
    <row r="39" spans="2:9" x14ac:dyDescent="0.25">
      <c r="B39" s="157" t="s">
        <v>96</v>
      </c>
      <c r="C39" s="158">
        <v>2134</v>
      </c>
      <c r="D39" s="158">
        <v>5445</v>
      </c>
      <c r="E39" s="158">
        <v>6893</v>
      </c>
      <c r="F39" s="158">
        <v>5704</v>
      </c>
      <c r="G39" s="158">
        <v>7028</v>
      </c>
      <c r="H39" s="159">
        <f t="shared" si="6"/>
        <v>0.23211781206171112</v>
      </c>
      <c r="I39" s="159">
        <f t="shared" si="7"/>
        <v>1.3527611495005101E-2</v>
      </c>
    </row>
    <row r="40" spans="2:9" x14ac:dyDescent="0.25">
      <c r="B40" s="161" t="s">
        <v>102</v>
      </c>
      <c r="C40" s="162">
        <v>1721</v>
      </c>
      <c r="D40" s="162">
        <v>1892</v>
      </c>
      <c r="E40" s="162">
        <v>1677</v>
      </c>
      <c r="F40" s="162">
        <v>1754</v>
      </c>
      <c r="G40" s="162">
        <v>2296</v>
      </c>
      <c r="H40" s="163">
        <f t="shared" si="6"/>
        <v>0.30900798175598632</v>
      </c>
      <c r="I40" s="163">
        <f t="shared" si="7"/>
        <v>4.4193790541450931E-3</v>
      </c>
    </row>
    <row r="41" spans="2:9" x14ac:dyDescent="0.25">
      <c r="B41" s="161" t="s">
        <v>99</v>
      </c>
      <c r="C41" s="162">
        <v>413</v>
      </c>
      <c r="D41" s="162">
        <v>3553</v>
      </c>
      <c r="E41" s="162">
        <v>5216</v>
      </c>
      <c r="F41" s="162">
        <v>3950</v>
      </c>
      <c r="G41" s="162">
        <v>4732</v>
      </c>
      <c r="H41" s="163">
        <f t="shared" si="6"/>
        <v>0.1979746835443037</v>
      </c>
      <c r="I41" s="163">
        <f t="shared" si="7"/>
        <v>9.1082324408600073E-3</v>
      </c>
    </row>
    <row r="42" spans="2:9" x14ac:dyDescent="0.25">
      <c r="B42" s="157" t="s">
        <v>106</v>
      </c>
      <c r="C42" s="158">
        <v>8425</v>
      </c>
      <c r="D42" s="158">
        <v>89155</v>
      </c>
      <c r="E42" s="158">
        <v>121336</v>
      </c>
      <c r="F42" s="158">
        <v>123069</v>
      </c>
      <c r="G42" s="158">
        <v>130728</v>
      </c>
      <c r="H42" s="159">
        <f t="shared" si="6"/>
        <v>6.223338127391953E-2</v>
      </c>
      <c r="I42" s="159">
        <f t="shared" si="7"/>
        <v>0.2516274324870556</v>
      </c>
    </row>
    <row r="43" spans="2:9" x14ac:dyDescent="0.25">
      <c r="B43" s="161" t="s">
        <v>109</v>
      </c>
      <c r="C43" s="162">
        <v>985</v>
      </c>
      <c r="D43" s="162">
        <v>30129</v>
      </c>
      <c r="E43" s="162">
        <v>51401</v>
      </c>
      <c r="F43" s="162">
        <v>54345</v>
      </c>
      <c r="G43" s="162">
        <v>58979</v>
      </c>
      <c r="H43" s="163">
        <f t="shared" si="6"/>
        <v>8.5270034041770248E-2</v>
      </c>
      <c r="I43" s="163">
        <f t="shared" si="7"/>
        <v>0.11352376186168267</v>
      </c>
    </row>
    <row r="44" spans="2:9" x14ac:dyDescent="0.25">
      <c r="B44" s="161" t="s">
        <v>112</v>
      </c>
      <c r="C44" s="162">
        <v>704</v>
      </c>
      <c r="D44" s="162">
        <v>4146</v>
      </c>
      <c r="E44" s="162">
        <v>5163</v>
      </c>
      <c r="F44" s="162">
        <v>4900</v>
      </c>
      <c r="G44" s="162">
        <v>5183</v>
      </c>
      <c r="H44" s="163">
        <f t="shared" si="6"/>
        <v>5.7755102040816242E-2</v>
      </c>
      <c r="I44" s="163">
        <f t="shared" si="7"/>
        <v>9.97632475506708E-3</v>
      </c>
    </row>
    <row r="45" spans="2:9" x14ac:dyDescent="0.25">
      <c r="B45" s="161" t="s">
        <v>115</v>
      </c>
      <c r="C45" s="162">
        <v>913</v>
      </c>
      <c r="D45" s="162">
        <v>2162</v>
      </c>
      <c r="E45" s="162">
        <v>2561</v>
      </c>
      <c r="F45" s="162">
        <v>2582</v>
      </c>
      <c r="G45" s="162">
        <v>2870</v>
      </c>
      <c r="H45" s="163">
        <f t="shared" si="6"/>
        <v>0.1115414407436095</v>
      </c>
      <c r="I45" s="163">
        <f t="shared" si="7"/>
        <v>5.5242238176813662E-3</v>
      </c>
    </row>
    <row r="46" spans="2:9" x14ac:dyDescent="0.25">
      <c r="B46" s="161" t="s">
        <v>122</v>
      </c>
      <c r="C46" s="162">
        <v>220</v>
      </c>
      <c r="D46" s="162">
        <v>5508</v>
      </c>
      <c r="E46" s="162">
        <v>5148</v>
      </c>
      <c r="F46" s="162">
        <v>5268</v>
      </c>
      <c r="G46" s="162">
        <v>4620</v>
      </c>
      <c r="H46" s="163">
        <f t="shared" si="6"/>
        <v>-0.12300683371298404</v>
      </c>
      <c r="I46" s="163">
        <f t="shared" si="7"/>
        <v>8.8926529748041497E-3</v>
      </c>
    </row>
    <row r="47" spans="2:9" x14ac:dyDescent="0.25">
      <c r="B47" s="161" t="s">
        <v>118</v>
      </c>
      <c r="C47" s="162">
        <v>398</v>
      </c>
      <c r="D47" s="162">
        <v>3591</v>
      </c>
      <c r="E47" s="162">
        <v>4976</v>
      </c>
      <c r="F47" s="162">
        <v>5192</v>
      </c>
      <c r="G47" s="162">
        <v>3888</v>
      </c>
      <c r="H47" s="163">
        <f t="shared" si="6"/>
        <v>-0.25115562403698</v>
      </c>
      <c r="I47" s="163">
        <f t="shared" si="7"/>
        <v>7.4836871787962193E-3</v>
      </c>
    </row>
    <row r="48" spans="2:9" x14ac:dyDescent="0.25">
      <c r="B48" s="161" t="s">
        <v>127</v>
      </c>
      <c r="C48" s="162">
        <v>106</v>
      </c>
      <c r="D48" s="162">
        <v>4088</v>
      </c>
      <c r="E48" s="162">
        <v>4147</v>
      </c>
      <c r="F48" s="162">
        <v>4118</v>
      </c>
      <c r="G48" s="162">
        <v>4073</v>
      </c>
      <c r="H48" s="163">
        <f t="shared" si="6"/>
        <v>-1.0927634774162254E-2</v>
      </c>
      <c r="I48" s="163">
        <f t="shared" si="7"/>
        <v>7.839778261120629E-3</v>
      </c>
    </row>
    <row r="49" spans="2:9" x14ac:dyDescent="0.25">
      <c r="B49" s="161" t="s">
        <v>130</v>
      </c>
      <c r="C49" s="162">
        <v>740</v>
      </c>
      <c r="D49" s="162">
        <v>4920</v>
      </c>
      <c r="E49" s="162">
        <v>5151</v>
      </c>
      <c r="F49" s="162">
        <v>5999</v>
      </c>
      <c r="G49" s="162">
        <v>4856</v>
      </c>
      <c r="H49" s="163">
        <f t="shared" si="6"/>
        <v>-0.19053175529254873</v>
      </c>
      <c r="I49" s="163">
        <f t="shared" si="7"/>
        <v>9.3469097068504224E-3</v>
      </c>
    </row>
    <row r="50" spans="2:9" x14ac:dyDescent="0.25">
      <c r="B50" s="166" t="s">
        <v>144</v>
      </c>
      <c r="C50" s="167">
        <f>C42-SUM(C43:C49)</f>
        <v>4359</v>
      </c>
      <c r="D50" s="167">
        <f>D42-SUM(D43:D49)</f>
        <v>34611</v>
      </c>
      <c r="E50" s="167">
        <f>E42-SUM(E43:E49)</f>
        <v>42789</v>
      </c>
      <c r="F50" s="167">
        <f>F42-SUM(F43:F49)</f>
        <v>40665</v>
      </c>
      <c r="G50" s="167">
        <f>G42-SUM(G43:G49)</f>
        <v>46259</v>
      </c>
      <c r="H50" s="168">
        <f t="shared" si="6"/>
        <v>0.13756301487765898</v>
      </c>
      <c r="I50" s="168">
        <f t="shared" si="7"/>
        <v>8.9040093931053069E-2</v>
      </c>
    </row>
    <row r="51" spans="2:9" x14ac:dyDescent="0.25">
      <c r="B51" s="153" t="s">
        <v>45</v>
      </c>
      <c r="C51" s="172"/>
      <c r="D51" s="172"/>
      <c r="E51" s="172"/>
      <c r="F51" s="172"/>
      <c r="G51" s="172"/>
      <c r="H51" s="173"/>
      <c r="I51" s="173"/>
    </row>
    <row r="52" spans="2:9" x14ac:dyDescent="0.25">
      <c r="B52" s="154" t="s">
        <v>67</v>
      </c>
      <c r="C52" s="174">
        <v>719</v>
      </c>
      <c r="D52" s="174">
        <v>3045</v>
      </c>
      <c r="E52" s="174">
        <v>7316</v>
      </c>
      <c r="F52" s="174">
        <v>5066</v>
      </c>
      <c r="G52" s="174">
        <v>5202</v>
      </c>
      <c r="H52" s="175">
        <f t="shared" ref="H52:H64" si="8">IFERROR(G52/F52-1,"-")</f>
        <v>2.6845637583892579E-2</v>
      </c>
      <c r="I52" s="175">
        <f t="shared" ref="I52:I64" si="9">G52/G$10</f>
        <v>1.0012896271630127E-2</v>
      </c>
    </row>
    <row r="53" spans="2:9" x14ac:dyDescent="0.25">
      <c r="B53" s="157" t="s">
        <v>96</v>
      </c>
      <c r="C53" s="158">
        <v>134</v>
      </c>
      <c r="D53" s="158">
        <v>204</v>
      </c>
      <c r="E53" s="158">
        <v>3544</v>
      </c>
      <c r="F53" s="158">
        <v>620</v>
      </c>
      <c r="G53" s="158">
        <v>970</v>
      </c>
      <c r="H53" s="159">
        <f t="shared" si="8"/>
        <v>0.56451612903225801</v>
      </c>
      <c r="I53" s="159">
        <f t="shared" si="9"/>
        <v>1.8670721613766289E-3</v>
      </c>
    </row>
    <row r="54" spans="2:9" x14ac:dyDescent="0.25">
      <c r="B54" s="161" t="s">
        <v>102</v>
      </c>
      <c r="C54" s="162">
        <v>66</v>
      </c>
      <c r="D54" s="162">
        <v>39</v>
      </c>
      <c r="E54" s="162">
        <v>2768</v>
      </c>
      <c r="F54" s="162">
        <v>288</v>
      </c>
      <c r="G54" s="162">
        <v>426</v>
      </c>
      <c r="H54" s="163">
        <f t="shared" si="8"/>
        <v>0.47916666666666674</v>
      </c>
      <c r="I54" s="163">
        <f t="shared" si="9"/>
        <v>8.1997189767674626E-4</v>
      </c>
    </row>
    <row r="55" spans="2:9" x14ac:dyDescent="0.25">
      <c r="B55" s="161" t="s">
        <v>99</v>
      </c>
      <c r="C55" s="162">
        <v>68</v>
      </c>
      <c r="D55" s="162">
        <v>165</v>
      </c>
      <c r="E55" s="162">
        <v>776</v>
      </c>
      <c r="F55" s="162">
        <v>332</v>
      </c>
      <c r="G55" s="162">
        <v>544</v>
      </c>
      <c r="H55" s="163">
        <f t="shared" si="8"/>
        <v>0.63855421686746983</v>
      </c>
      <c r="I55" s="163">
        <f t="shared" si="9"/>
        <v>1.0471002636998825E-3</v>
      </c>
    </row>
    <row r="56" spans="2:9" x14ac:dyDescent="0.25">
      <c r="B56" s="157" t="s">
        <v>106</v>
      </c>
      <c r="C56" s="158">
        <v>585</v>
      </c>
      <c r="D56" s="158">
        <v>2841</v>
      </c>
      <c r="E56" s="158">
        <v>3772</v>
      </c>
      <c r="F56" s="158">
        <v>4446</v>
      </c>
      <c r="G56" s="158">
        <v>4232</v>
      </c>
      <c r="H56" s="159">
        <f t="shared" si="8"/>
        <v>-4.8133153396311301E-2</v>
      </c>
      <c r="I56" s="159">
        <f t="shared" si="9"/>
        <v>8.1458241102534985E-3</v>
      </c>
    </row>
    <row r="57" spans="2:9" x14ac:dyDescent="0.25">
      <c r="B57" s="161" t="s">
        <v>109</v>
      </c>
      <c r="C57" s="162">
        <v>28</v>
      </c>
      <c r="D57" s="162">
        <v>776</v>
      </c>
      <c r="E57" s="162">
        <v>1116</v>
      </c>
      <c r="F57" s="162">
        <v>1062</v>
      </c>
      <c r="G57" s="162">
        <v>1412</v>
      </c>
      <c r="H57" s="163">
        <f t="shared" si="8"/>
        <v>0.32956685499058391</v>
      </c>
      <c r="I57" s="163">
        <f t="shared" si="9"/>
        <v>2.7178411256327836E-3</v>
      </c>
    </row>
    <row r="58" spans="2:9" x14ac:dyDescent="0.25">
      <c r="B58" s="161" t="s">
        <v>112</v>
      </c>
      <c r="C58" s="162">
        <v>215</v>
      </c>
      <c r="D58" s="162">
        <v>962</v>
      </c>
      <c r="E58" s="162">
        <v>624</v>
      </c>
      <c r="F58" s="162">
        <v>1253</v>
      </c>
      <c r="G58" s="162">
        <v>1001</v>
      </c>
      <c r="H58" s="163">
        <f t="shared" si="8"/>
        <v>-0.2011173184357542</v>
      </c>
      <c r="I58" s="163">
        <f t="shared" si="9"/>
        <v>1.9267414778742324E-3</v>
      </c>
    </row>
    <row r="59" spans="2:9" x14ac:dyDescent="0.25">
      <c r="B59" s="161" t="s">
        <v>115</v>
      </c>
      <c r="C59" s="162">
        <v>48</v>
      </c>
      <c r="D59" s="162">
        <v>119</v>
      </c>
      <c r="E59" s="162">
        <v>367</v>
      </c>
      <c r="F59" s="162">
        <v>293</v>
      </c>
      <c r="G59" s="162">
        <v>199</v>
      </c>
      <c r="H59" s="163">
        <f t="shared" si="8"/>
        <v>-0.32081911262798635</v>
      </c>
      <c r="I59" s="163">
        <f t="shared" si="9"/>
        <v>3.8303851558139088E-4</v>
      </c>
    </row>
    <row r="60" spans="2:9" x14ac:dyDescent="0.25">
      <c r="B60" s="161" t="s">
        <v>122</v>
      </c>
      <c r="C60" s="162">
        <v>14</v>
      </c>
      <c r="D60" s="162">
        <v>105</v>
      </c>
      <c r="E60" s="162">
        <v>82</v>
      </c>
      <c r="F60" s="162">
        <v>136</v>
      </c>
      <c r="G60" s="162">
        <v>144</v>
      </c>
      <c r="H60" s="163">
        <f t="shared" si="8"/>
        <v>5.8823529411764719E-2</v>
      </c>
      <c r="I60" s="163">
        <f t="shared" si="9"/>
        <v>2.7717359921467481E-4</v>
      </c>
    </row>
    <row r="61" spans="2:9" x14ac:dyDescent="0.25">
      <c r="B61" s="161" t="s">
        <v>118</v>
      </c>
      <c r="C61" s="162">
        <v>22</v>
      </c>
      <c r="D61" s="162">
        <v>97</v>
      </c>
      <c r="E61" s="162">
        <v>85</v>
      </c>
      <c r="F61" s="162">
        <v>194</v>
      </c>
      <c r="G61" s="162">
        <v>119</v>
      </c>
      <c r="H61" s="163">
        <f t="shared" si="8"/>
        <v>-0.38659793814432986</v>
      </c>
      <c r="I61" s="163">
        <f t="shared" si="9"/>
        <v>2.2905318268434931E-4</v>
      </c>
    </row>
    <row r="62" spans="2:9" x14ac:dyDescent="0.25">
      <c r="B62" s="161" t="s">
        <v>127</v>
      </c>
      <c r="C62" s="162">
        <v>3</v>
      </c>
      <c r="D62" s="162">
        <v>18</v>
      </c>
      <c r="E62" s="162">
        <v>52</v>
      </c>
      <c r="F62" s="162">
        <v>40</v>
      </c>
      <c r="G62" s="162">
        <v>40</v>
      </c>
      <c r="H62" s="163">
        <f t="shared" si="8"/>
        <v>0</v>
      </c>
      <c r="I62" s="163">
        <f t="shared" si="9"/>
        <v>7.6992666448520784E-5</v>
      </c>
    </row>
    <row r="63" spans="2:9" x14ac:dyDescent="0.25">
      <c r="B63" s="161" t="s">
        <v>130</v>
      </c>
      <c r="C63" s="162">
        <v>2</v>
      </c>
      <c r="D63" s="162">
        <v>33</v>
      </c>
      <c r="E63" s="162">
        <v>48</v>
      </c>
      <c r="F63" s="162">
        <v>15</v>
      </c>
      <c r="G63" s="162">
        <v>62</v>
      </c>
      <c r="H63" s="163">
        <f t="shared" si="8"/>
        <v>3.1333333333333337</v>
      </c>
      <c r="I63" s="163">
        <f t="shared" si="9"/>
        <v>1.1933863299520721E-4</v>
      </c>
    </row>
    <row r="64" spans="2:9" x14ac:dyDescent="0.25">
      <c r="B64" s="166" t="s">
        <v>144</v>
      </c>
      <c r="C64" s="167">
        <f>C56-SUM(C57:C63)</f>
        <v>253</v>
      </c>
      <c r="D64" s="167">
        <f>D56-SUM(D57:D63)</f>
        <v>731</v>
      </c>
      <c r="E64" s="167">
        <f>E56-SUM(E57:E63)</f>
        <v>1398</v>
      </c>
      <c r="F64" s="167">
        <f>F56-SUM(F57:F63)</f>
        <v>1453</v>
      </c>
      <c r="G64" s="167">
        <f>G56-SUM(G57:G63)</f>
        <v>1255</v>
      </c>
      <c r="H64" s="168">
        <f t="shared" si="8"/>
        <v>-0.1362697866483138</v>
      </c>
      <c r="I64" s="168">
        <f t="shared" si="9"/>
        <v>2.4156449098223392E-3</v>
      </c>
    </row>
    <row r="65" spans="2:9" x14ac:dyDescent="0.25">
      <c r="B65" s="153" t="s">
        <v>46</v>
      </c>
      <c r="C65" s="172"/>
      <c r="D65" s="172"/>
      <c r="E65" s="172"/>
      <c r="F65" s="172"/>
      <c r="G65" s="172"/>
      <c r="H65" s="173"/>
      <c r="I65" s="173"/>
    </row>
    <row r="66" spans="2:9" x14ac:dyDescent="0.25">
      <c r="B66" s="154" t="s">
        <v>67</v>
      </c>
      <c r="C66" s="174">
        <v>2138</v>
      </c>
      <c r="D66" s="174">
        <v>13086</v>
      </c>
      <c r="E66" s="174">
        <v>21478</v>
      </c>
      <c r="F66" s="174">
        <v>18765</v>
      </c>
      <c r="G66" s="174">
        <v>17806</v>
      </c>
      <c r="H66" s="175">
        <f t="shared" ref="H66:H78" si="10">IFERROR(G66/F66-1,"-")</f>
        <v>-5.1105782041033887E-2</v>
      </c>
      <c r="I66" s="175">
        <f t="shared" ref="I66:I78" si="11">G66/G$10</f>
        <v>3.4273285469559024E-2</v>
      </c>
    </row>
    <row r="67" spans="2:9" x14ac:dyDescent="0.25">
      <c r="B67" s="157" t="s">
        <v>96</v>
      </c>
      <c r="C67" s="158">
        <v>832</v>
      </c>
      <c r="D67" s="158">
        <v>2492</v>
      </c>
      <c r="E67" s="158">
        <v>3532</v>
      </c>
      <c r="F67" s="158">
        <v>3539</v>
      </c>
      <c r="G67" s="158">
        <v>2770</v>
      </c>
      <c r="H67" s="159">
        <f t="shared" si="10"/>
        <v>-0.21729302062729583</v>
      </c>
      <c r="I67" s="159">
        <f t="shared" si="11"/>
        <v>5.3317421515600635E-3</v>
      </c>
    </row>
    <row r="68" spans="2:9" x14ac:dyDescent="0.25">
      <c r="B68" s="161" t="s">
        <v>102</v>
      </c>
      <c r="C68" s="162">
        <v>821</v>
      </c>
      <c r="D68" s="162">
        <v>1497</v>
      </c>
      <c r="E68" s="162">
        <v>2750</v>
      </c>
      <c r="F68" s="162">
        <v>2023</v>
      </c>
      <c r="G68" s="162">
        <v>453</v>
      </c>
      <c r="H68" s="163">
        <f t="shared" si="10"/>
        <v>-0.77607513593672761</v>
      </c>
      <c r="I68" s="163">
        <f t="shared" si="11"/>
        <v>8.7194194752949778E-4</v>
      </c>
    </row>
    <row r="69" spans="2:9" x14ac:dyDescent="0.25">
      <c r="B69" s="161" t="s">
        <v>99</v>
      </c>
      <c r="C69" s="162">
        <v>11</v>
      </c>
      <c r="D69" s="162">
        <v>995</v>
      </c>
      <c r="E69" s="162">
        <v>782</v>
      </c>
      <c r="F69" s="162">
        <v>1516</v>
      </c>
      <c r="G69" s="162">
        <v>2317</v>
      </c>
      <c r="H69" s="163">
        <f t="shared" si="10"/>
        <v>0.52836411609498679</v>
      </c>
      <c r="I69" s="163">
        <f t="shared" si="11"/>
        <v>4.4598002040305658E-3</v>
      </c>
    </row>
    <row r="70" spans="2:9" x14ac:dyDescent="0.25">
      <c r="B70" s="157" t="s">
        <v>106</v>
      </c>
      <c r="C70" s="158">
        <v>1306</v>
      </c>
      <c r="D70" s="158">
        <v>10594</v>
      </c>
      <c r="E70" s="158">
        <v>17946</v>
      </c>
      <c r="F70" s="158">
        <v>15226</v>
      </c>
      <c r="G70" s="158">
        <v>15036</v>
      </c>
      <c r="H70" s="159">
        <f t="shared" si="10"/>
        <v>-1.2478654932352562E-2</v>
      </c>
      <c r="I70" s="159">
        <f t="shared" si="11"/>
        <v>2.8941543317998961E-2</v>
      </c>
    </row>
    <row r="71" spans="2:9" x14ac:dyDescent="0.25">
      <c r="B71" s="161" t="s">
        <v>109</v>
      </c>
      <c r="C71" s="162">
        <v>9</v>
      </c>
      <c r="D71" s="162">
        <v>2386</v>
      </c>
      <c r="E71" s="162">
        <v>5807</v>
      </c>
      <c r="F71" s="162">
        <v>7509</v>
      </c>
      <c r="G71" s="162">
        <v>6216</v>
      </c>
      <c r="H71" s="163">
        <f t="shared" si="10"/>
        <v>-0.17219336795844986</v>
      </c>
      <c r="I71" s="163">
        <f t="shared" si="11"/>
        <v>1.196466036610013E-2</v>
      </c>
    </row>
    <row r="72" spans="2:9" x14ac:dyDescent="0.25">
      <c r="B72" s="161" t="s">
        <v>112</v>
      </c>
      <c r="C72" s="162">
        <v>273</v>
      </c>
      <c r="D72" s="162">
        <v>516</v>
      </c>
      <c r="E72" s="162">
        <v>1006</v>
      </c>
      <c r="F72" s="162">
        <v>1434</v>
      </c>
      <c r="G72" s="162">
        <v>1271</v>
      </c>
      <c r="H72" s="163">
        <f t="shared" si="10"/>
        <v>-0.11366806136680618</v>
      </c>
      <c r="I72" s="163">
        <f t="shared" si="11"/>
        <v>2.4464419764017478E-3</v>
      </c>
    </row>
    <row r="73" spans="2:9" x14ac:dyDescent="0.25">
      <c r="B73" s="161" t="s">
        <v>115</v>
      </c>
      <c r="C73" s="162">
        <v>70</v>
      </c>
      <c r="D73" s="162">
        <v>1434</v>
      </c>
      <c r="E73" s="162">
        <v>2624</v>
      </c>
      <c r="F73" s="162">
        <v>569</v>
      </c>
      <c r="G73" s="162">
        <v>823</v>
      </c>
      <c r="H73" s="163">
        <f t="shared" si="10"/>
        <v>0.44639718804920925</v>
      </c>
      <c r="I73" s="163">
        <f t="shared" si="11"/>
        <v>1.5841241121783149E-3</v>
      </c>
    </row>
    <row r="74" spans="2:9" x14ac:dyDescent="0.25">
      <c r="B74" s="161" t="s">
        <v>122</v>
      </c>
      <c r="C74" s="162">
        <v>0</v>
      </c>
      <c r="D74" s="162">
        <v>1282</v>
      </c>
      <c r="E74" s="162">
        <v>469</v>
      </c>
      <c r="F74" s="162">
        <v>696</v>
      </c>
      <c r="G74" s="162">
        <v>671</v>
      </c>
      <c r="H74" s="163">
        <f t="shared" si="10"/>
        <v>-3.5919540229885083E-2</v>
      </c>
      <c r="I74" s="163">
        <f t="shared" si="11"/>
        <v>1.2915519796739361E-3</v>
      </c>
    </row>
    <row r="75" spans="2:9" x14ac:dyDescent="0.25">
      <c r="B75" s="161" t="s">
        <v>118</v>
      </c>
      <c r="C75" s="162">
        <v>519</v>
      </c>
      <c r="D75" s="162">
        <v>221</v>
      </c>
      <c r="E75" s="162">
        <v>322</v>
      </c>
      <c r="F75" s="162">
        <v>191</v>
      </c>
      <c r="G75" s="162">
        <v>346</v>
      </c>
      <c r="H75" s="163">
        <f t="shared" si="10"/>
        <v>0.81151832460732987</v>
      </c>
      <c r="I75" s="163">
        <f t="shared" si="11"/>
        <v>6.659865647797047E-4</v>
      </c>
    </row>
    <row r="76" spans="2:9" x14ac:dyDescent="0.25">
      <c r="B76" s="161" t="s">
        <v>127</v>
      </c>
      <c r="C76" s="162">
        <v>0</v>
      </c>
      <c r="D76" s="162">
        <v>736</v>
      </c>
      <c r="E76" s="162">
        <v>1226</v>
      </c>
      <c r="F76" s="162">
        <v>293</v>
      </c>
      <c r="G76" s="162">
        <v>460</v>
      </c>
      <c r="H76" s="163">
        <f t="shared" si="10"/>
        <v>0.56996587030716728</v>
      </c>
      <c r="I76" s="163">
        <f t="shared" si="11"/>
        <v>8.8541566415798899E-4</v>
      </c>
    </row>
    <row r="77" spans="2:9" x14ac:dyDescent="0.25">
      <c r="B77" s="161" t="s">
        <v>130</v>
      </c>
      <c r="C77" s="162">
        <v>0</v>
      </c>
      <c r="D77" s="162">
        <v>209</v>
      </c>
      <c r="E77" s="162">
        <v>356</v>
      </c>
      <c r="F77" s="162">
        <v>572</v>
      </c>
      <c r="G77" s="162">
        <v>773</v>
      </c>
      <c r="H77" s="163">
        <f t="shared" si="10"/>
        <v>0.35139860139860146</v>
      </c>
      <c r="I77" s="163">
        <f t="shared" si="11"/>
        <v>1.4878832791176641E-3</v>
      </c>
    </row>
    <row r="78" spans="2:9" x14ac:dyDescent="0.25">
      <c r="B78" s="166" t="s">
        <v>144</v>
      </c>
      <c r="C78" s="167">
        <f>C70-SUM(C71:C77)</f>
        <v>435</v>
      </c>
      <c r="D78" s="167">
        <f>D70-SUM(D71:D77)</f>
        <v>3810</v>
      </c>
      <c r="E78" s="167">
        <f>E70-SUM(E71:E77)</f>
        <v>6136</v>
      </c>
      <c r="F78" s="167">
        <f>F70-SUM(F71:F77)</f>
        <v>3962</v>
      </c>
      <c r="G78" s="167">
        <f>G70-SUM(G71:G77)</f>
        <v>4476</v>
      </c>
      <c r="H78" s="168">
        <f t="shared" si="10"/>
        <v>0.12973245835436642</v>
      </c>
      <c r="I78" s="168">
        <f t="shared" si="11"/>
        <v>8.615479375589475E-3</v>
      </c>
    </row>
    <row r="79" spans="2:9" x14ac:dyDescent="0.25">
      <c r="B79" s="153" t="s">
        <v>47</v>
      </c>
      <c r="C79" s="172"/>
      <c r="D79" s="172"/>
      <c r="E79" s="172"/>
      <c r="F79" s="172"/>
      <c r="G79" s="172"/>
      <c r="H79" s="173"/>
      <c r="I79" s="173"/>
    </row>
    <row r="80" spans="2:9" x14ac:dyDescent="0.25">
      <c r="B80" s="154" t="s">
        <v>67</v>
      </c>
      <c r="C80" s="174">
        <v>5686</v>
      </c>
      <c r="D80" s="174">
        <v>46455</v>
      </c>
      <c r="E80" s="174">
        <v>73539</v>
      </c>
      <c r="F80" s="174">
        <v>78833</v>
      </c>
      <c r="G80" s="174">
        <v>80690</v>
      </c>
      <c r="H80" s="175">
        <f t="shared" ref="H80:H92" si="12">IFERROR(G80/F80-1,"-")</f>
        <v>2.3556124973044268E-2</v>
      </c>
      <c r="I80" s="175">
        <f t="shared" ref="I80:I92" si="13">G80/G$10</f>
        <v>0.15531345639327854</v>
      </c>
    </row>
    <row r="81" spans="2:9" x14ac:dyDescent="0.25">
      <c r="B81" s="157" t="s">
        <v>96</v>
      </c>
      <c r="C81" s="158">
        <v>2380</v>
      </c>
      <c r="D81" s="158">
        <v>14579</v>
      </c>
      <c r="E81" s="158">
        <v>22585</v>
      </c>
      <c r="F81" s="158">
        <v>20080</v>
      </c>
      <c r="G81" s="158">
        <v>21637</v>
      </c>
      <c r="H81" s="159">
        <f t="shared" si="12"/>
        <v>7.7539840637450119E-2</v>
      </c>
      <c r="I81" s="159">
        <f t="shared" si="13"/>
        <v>4.1647258098666103E-2</v>
      </c>
    </row>
    <row r="82" spans="2:9" x14ac:dyDescent="0.25">
      <c r="B82" s="161" t="s">
        <v>102</v>
      </c>
      <c r="C82" s="162">
        <v>1193</v>
      </c>
      <c r="D82" s="162">
        <v>3448</v>
      </c>
      <c r="E82" s="162">
        <v>4038</v>
      </c>
      <c r="F82" s="162">
        <v>3609</v>
      </c>
      <c r="G82" s="162">
        <v>4218</v>
      </c>
      <c r="H82" s="163">
        <f t="shared" si="12"/>
        <v>0.16874480465502906</v>
      </c>
      <c r="I82" s="163">
        <f t="shared" si="13"/>
        <v>8.1188766769965167E-3</v>
      </c>
    </row>
    <row r="83" spans="2:9" x14ac:dyDescent="0.25">
      <c r="B83" s="161" t="s">
        <v>99</v>
      </c>
      <c r="C83" s="162">
        <v>1187</v>
      </c>
      <c r="D83" s="162">
        <v>11131</v>
      </c>
      <c r="E83" s="162">
        <v>18547</v>
      </c>
      <c r="F83" s="162">
        <v>16471</v>
      </c>
      <c r="G83" s="162">
        <v>17419</v>
      </c>
      <c r="H83" s="163">
        <f t="shared" si="12"/>
        <v>5.7555703964543792E-2</v>
      </c>
      <c r="I83" s="163">
        <f t="shared" si="13"/>
        <v>3.3528381421669584E-2</v>
      </c>
    </row>
    <row r="84" spans="2:9" x14ac:dyDescent="0.25">
      <c r="B84" s="157" t="s">
        <v>106</v>
      </c>
      <c r="C84" s="158">
        <v>3306</v>
      </c>
      <c r="D84" s="158">
        <v>31876</v>
      </c>
      <c r="E84" s="158">
        <v>50954</v>
      </c>
      <c r="F84" s="158">
        <v>58753</v>
      </c>
      <c r="G84" s="158">
        <v>59053</v>
      </c>
      <c r="H84" s="159">
        <f t="shared" si="12"/>
        <v>5.1061222405663909E-3</v>
      </c>
      <c r="I84" s="159">
        <f t="shared" si="13"/>
        <v>0.11366619829461244</v>
      </c>
    </row>
    <row r="85" spans="2:9" x14ac:dyDescent="0.25">
      <c r="B85" s="161" t="s">
        <v>109</v>
      </c>
      <c r="C85" s="162">
        <v>357</v>
      </c>
      <c r="D85" s="162">
        <v>3579</v>
      </c>
      <c r="E85" s="162">
        <v>8849</v>
      </c>
      <c r="F85" s="162">
        <v>10897</v>
      </c>
      <c r="G85" s="162">
        <v>10975</v>
      </c>
      <c r="H85" s="163">
        <f t="shared" si="12"/>
        <v>7.157933376158665E-3</v>
      </c>
      <c r="I85" s="163">
        <f t="shared" si="13"/>
        <v>2.1124862856812889E-2</v>
      </c>
    </row>
    <row r="86" spans="2:9" x14ac:dyDescent="0.25">
      <c r="B86" s="161" t="s">
        <v>112</v>
      </c>
      <c r="C86" s="162">
        <v>913</v>
      </c>
      <c r="D86" s="162">
        <v>10854</v>
      </c>
      <c r="E86" s="162">
        <v>17148</v>
      </c>
      <c r="F86" s="162">
        <v>18648</v>
      </c>
      <c r="G86" s="162">
        <v>18509</v>
      </c>
      <c r="H86" s="163">
        <f t="shared" si="12"/>
        <v>-7.4538824538824544E-3</v>
      </c>
      <c r="I86" s="163">
        <f t="shared" si="13"/>
        <v>3.5626431582391774E-2</v>
      </c>
    </row>
    <row r="87" spans="2:9" x14ac:dyDescent="0.25">
      <c r="B87" s="161" t="s">
        <v>115</v>
      </c>
      <c r="C87" s="162">
        <v>656</v>
      </c>
      <c r="D87" s="162">
        <v>2131</v>
      </c>
      <c r="E87" s="162">
        <v>3539</v>
      </c>
      <c r="F87" s="162">
        <v>4470</v>
      </c>
      <c r="G87" s="162">
        <v>4566</v>
      </c>
      <c r="H87" s="163">
        <f t="shared" si="12"/>
        <v>2.1476510067114152E-2</v>
      </c>
      <c r="I87" s="163">
        <f t="shared" si="13"/>
        <v>8.7887128750986469E-3</v>
      </c>
    </row>
    <row r="88" spans="2:9" x14ac:dyDescent="0.25">
      <c r="B88" s="161" t="s">
        <v>122</v>
      </c>
      <c r="C88" s="162">
        <v>32</v>
      </c>
      <c r="D88" s="162">
        <v>1258</v>
      </c>
      <c r="E88" s="162">
        <v>1055</v>
      </c>
      <c r="F88" s="162">
        <v>1503</v>
      </c>
      <c r="G88" s="162">
        <v>1759</v>
      </c>
      <c r="H88" s="163">
        <f t="shared" si="12"/>
        <v>0.17032601463739194</v>
      </c>
      <c r="I88" s="163">
        <f t="shared" si="13"/>
        <v>3.3857525070737013E-3</v>
      </c>
    </row>
    <row r="89" spans="2:9" x14ac:dyDescent="0.25">
      <c r="B89" s="161" t="s">
        <v>118</v>
      </c>
      <c r="C89" s="162">
        <v>86</v>
      </c>
      <c r="D89" s="162">
        <v>707</v>
      </c>
      <c r="E89" s="162">
        <v>670</v>
      </c>
      <c r="F89" s="162">
        <v>736</v>
      </c>
      <c r="G89" s="162">
        <v>976</v>
      </c>
      <c r="H89" s="163">
        <f t="shared" si="12"/>
        <v>0.32608695652173902</v>
      </c>
      <c r="I89" s="163">
        <f t="shared" si="13"/>
        <v>1.878621061343907E-3</v>
      </c>
    </row>
    <row r="90" spans="2:9" x14ac:dyDescent="0.25">
      <c r="B90" s="161" t="s">
        <v>127</v>
      </c>
      <c r="C90" s="162">
        <v>17</v>
      </c>
      <c r="D90" s="162">
        <v>1097</v>
      </c>
      <c r="E90" s="162">
        <v>1801</v>
      </c>
      <c r="F90" s="162">
        <v>1606</v>
      </c>
      <c r="G90" s="162">
        <v>1482</v>
      </c>
      <c r="H90" s="163">
        <f t="shared" si="12"/>
        <v>-7.7210460772104583E-2</v>
      </c>
      <c r="I90" s="163">
        <f t="shared" si="13"/>
        <v>2.852578291917695E-3</v>
      </c>
    </row>
    <row r="91" spans="2:9" x14ac:dyDescent="0.25">
      <c r="B91" s="161" t="s">
        <v>130</v>
      </c>
      <c r="C91" s="162">
        <v>83</v>
      </c>
      <c r="D91" s="162">
        <v>1228</v>
      </c>
      <c r="E91" s="162">
        <v>1999</v>
      </c>
      <c r="F91" s="162">
        <v>2210</v>
      </c>
      <c r="G91" s="162">
        <v>1874</v>
      </c>
      <c r="H91" s="163">
        <f t="shared" si="12"/>
        <v>-0.15203619909502264</v>
      </c>
      <c r="I91" s="163">
        <f t="shared" si="13"/>
        <v>3.6071064231131987E-3</v>
      </c>
    </row>
    <row r="92" spans="2:9" x14ac:dyDescent="0.25">
      <c r="B92" s="166" t="s">
        <v>144</v>
      </c>
      <c r="C92" s="167">
        <f>C84-SUM(C85:C91)</f>
        <v>1162</v>
      </c>
      <c r="D92" s="167">
        <f>D84-SUM(D85:D91)</f>
        <v>11022</v>
      </c>
      <c r="E92" s="167">
        <f>E84-SUM(E85:E91)</f>
        <v>15893</v>
      </c>
      <c r="F92" s="167">
        <f>F84-SUM(F85:F91)</f>
        <v>18683</v>
      </c>
      <c r="G92" s="167">
        <f>G84-SUM(G85:G91)</f>
        <v>18912</v>
      </c>
      <c r="H92" s="168">
        <f t="shared" si="12"/>
        <v>1.2257132152224015E-2</v>
      </c>
      <c r="I92" s="168">
        <f t="shared" si="13"/>
        <v>3.6402132696860622E-2</v>
      </c>
    </row>
    <row r="93" spans="2:9" x14ac:dyDescent="0.25">
      <c r="B93" s="153" t="s">
        <v>48</v>
      </c>
      <c r="C93" s="172"/>
      <c r="D93" s="172"/>
      <c r="E93" s="172"/>
      <c r="F93" s="172"/>
      <c r="G93" s="172"/>
      <c r="H93" s="173"/>
      <c r="I93" s="173"/>
    </row>
    <row r="94" spans="2:9" x14ac:dyDescent="0.25">
      <c r="B94" s="154" t="s">
        <v>67</v>
      </c>
      <c r="C94" s="174">
        <v>1199</v>
      </c>
      <c r="D94" s="174">
        <v>3897</v>
      </c>
      <c r="E94" s="174">
        <v>5725</v>
      </c>
      <c r="F94" s="174">
        <v>5545</v>
      </c>
      <c r="G94" s="174">
        <v>5676</v>
      </c>
      <c r="H94" s="175">
        <f t="shared" ref="H94:H106" si="14">IFERROR(G94/F94-1,"-")</f>
        <v>2.362488728584311E-2</v>
      </c>
      <c r="I94" s="175">
        <f t="shared" ref="I94:I106" si="15">G94/G$10</f>
        <v>1.0925259369045098E-2</v>
      </c>
    </row>
    <row r="95" spans="2:9" x14ac:dyDescent="0.25">
      <c r="B95" s="157" t="s">
        <v>96</v>
      </c>
      <c r="C95" s="158">
        <v>586</v>
      </c>
      <c r="D95" s="158">
        <v>1891</v>
      </c>
      <c r="E95" s="158">
        <v>3142</v>
      </c>
      <c r="F95" s="158">
        <v>2238</v>
      </c>
      <c r="G95" s="158">
        <v>2761</v>
      </c>
      <c r="H95" s="159">
        <f t="shared" si="14"/>
        <v>0.23369079535299364</v>
      </c>
      <c r="I95" s="159">
        <f t="shared" si="15"/>
        <v>5.3144188016091467E-3</v>
      </c>
    </row>
    <row r="96" spans="2:9" x14ac:dyDescent="0.25">
      <c r="B96" s="161" t="s">
        <v>102</v>
      </c>
      <c r="C96" s="162">
        <v>279</v>
      </c>
      <c r="D96" s="162">
        <v>758</v>
      </c>
      <c r="E96" s="162">
        <v>1501</v>
      </c>
      <c r="F96" s="162">
        <v>734</v>
      </c>
      <c r="G96" s="162">
        <v>950</v>
      </c>
      <c r="H96" s="163">
        <f t="shared" si="14"/>
        <v>0.29427792915531326</v>
      </c>
      <c r="I96" s="163">
        <f t="shared" si="15"/>
        <v>1.8285758281523685E-3</v>
      </c>
    </row>
    <row r="97" spans="2:9" x14ac:dyDescent="0.25">
      <c r="B97" s="161" t="s">
        <v>99</v>
      </c>
      <c r="C97" s="162">
        <v>307</v>
      </c>
      <c r="D97" s="162">
        <v>1133</v>
      </c>
      <c r="E97" s="162">
        <v>1641</v>
      </c>
      <c r="F97" s="162">
        <v>1504</v>
      </c>
      <c r="G97" s="162">
        <v>1811</v>
      </c>
      <c r="H97" s="163">
        <f t="shared" si="14"/>
        <v>0.2041223404255319</v>
      </c>
      <c r="I97" s="163">
        <f t="shared" si="15"/>
        <v>3.4858429734567781E-3</v>
      </c>
    </row>
    <row r="98" spans="2:9" x14ac:dyDescent="0.25">
      <c r="B98" s="157" t="s">
        <v>106</v>
      </c>
      <c r="C98" s="158">
        <v>613</v>
      </c>
      <c r="D98" s="158">
        <v>2006</v>
      </c>
      <c r="E98" s="158">
        <v>2583</v>
      </c>
      <c r="F98" s="158">
        <v>3307</v>
      </c>
      <c r="G98" s="158">
        <v>2915</v>
      </c>
      <c r="H98" s="159">
        <f t="shared" si="14"/>
        <v>-0.11853643785908674</v>
      </c>
      <c r="I98" s="159">
        <f t="shared" si="15"/>
        <v>5.6108405674359521E-3</v>
      </c>
    </row>
    <row r="99" spans="2:9" x14ac:dyDescent="0.25">
      <c r="B99" s="161" t="s">
        <v>109</v>
      </c>
      <c r="C99" s="162">
        <v>24</v>
      </c>
      <c r="D99" s="162">
        <v>326</v>
      </c>
      <c r="E99" s="162">
        <v>437</v>
      </c>
      <c r="F99" s="162">
        <v>466</v>
      </c>
      <c r="G99" s="162">
        <v>416</v>
      </c>
      <c r="H99" s="163">
        <f t="shared" si="14"/>
        <v>-0.10729613733905574</v>
      </c>
      <c r="I99" s="163">
        <f t="shared" si="15"/>
        <v>8.0072373106461611E-4</v>
      </c>
    </row>
    <row r="100" spans="2:9" x14ac:dyDescent="0.25">
      <c r="B100" s="161" t="s">
        <v>112</v>
      </c>
      <c r="C100" s="162">
        <v>97</v>
      </c>
      <c r="D100" s="162">
        <v>410</v>
      </c>
      <c r="E100" s="162">
        <v>541</v>
      </c>
      <c r="F100" s="162">
        <v>738</v>
      </c>
      <c r="G100" s="162">
        <v>635</v>
      </c>
      <c r="H100" s="163">
        <f t="shared" si="14"/>
        <v>-0.13956639566395668</v>
      </c>
      <c r="I100" s="163">
        <f t="shared" si="15"/>
        <v>1.2222585798702674E-3</v>
      </c>
    </row>
    <row r="101" spans="2:9" x14ac:dyDescent="0.25">
      <c r="B101" s="161" t="s">
        <v>115</v>
      </c>
      <c r="C101" s="162">
        <v>241</v>
      </c>
      <c r="D101" s="162">
        <v>349</v>
      </c>
      <c r="E101" s="162">
        <v>499</v>
      </c>
      <c r="F101" s="162">
        <v>424</v>
      </c>
      <c r="G101" s="162">
        <v>431</v>
      </c>
      <c r="H101" s="163">
        <f t="shared" si="14"/>
        <v>1.6509433962264231E-2</v>
      </c>
      <c r="I101" s="163">
        <f t="shared" si="15"/>
        <v>8.295959809828114E-4</v>
      </c>
    </row>
    <row r="102" spans="2:9" x14ac:dyDescent="0.25">
      <c r="B102" s="161" t="s">
        <v>122</v>
      </c>
      <c r="C102" s="162">
        <v>5</v>
      </c>
      <c r="D102" s="162">
        <v>136</v>
      </c>
      <c r="E102" s="162">
        <v>151</v>
      </c>
      <c r="F102" s="162">
        <v>169</v>
      </c>
      <c r="G102" s="162">
        <v>190</v>
      </c>
      <c r="H102" s="163">
        <f t="shared" si="14"/>
        <v>0.12426035502958577</v>
      </c>
      <c r="I102" s="163">
        <f t="shared" si="15"/>
        <v>3.6571516563047371E-4</v>
      </c>
    </row>
    <row r="103" spans="2:9" x14ac:dyDescent="0.25">
      <c r="B103" s="161" t="s">
        <v>118</v>
      </c>
      <c r="C103" s="162">
        <v>24</v>
      </c>
      <c r="D103" s="162">
        <v>104</v>
      </c>
      <c r="E103" s="162">
        <v>90</v>
      </c>
      <c r="F103" s="162">
        <v>176</v>
      </c>
      <c r="G103" s="162">
        <v>145</v>
      </c>
      <c r="H103" s="163">
        <f t="shared" si="14"/>
        <v>-0.17613636363636365</v>
      </c>
      <c r="I103" s="163">
        <f t="shared" si="15"/>
        <v>2.7909841587588785E-4</v>
      </c>
    </row>
    <row r="104" spans="2:9" x14ac:dyDescent="0.25">
      <c r="B104" s="161" t="s">
        <v>127</v>
      </c>
      <c r="C104" s="162">
        <v>4</v>
      </c>
      <c r="D104" s="162">
        <v>50</v>
      </c>
      <c r="E104" s="162">
        <v>39</v>
      </c>
      <c r="F104" s="162">
        <v>66</v>
      </c>
      <c r="G104" s="162">
        <v>22</v>
      </c>
      <c r="H104" s="163">
        <f t="shared" si="14"/>
        <v>-0.66666666666666674</v>
      </c>
      <c r="I104" s="163">
        <f t="shared" si="15"/>
        <v>4.2345966546686426E-5</v>
      </c>
    </row>
    <row r="105" spans="2:9" x14ac:dyDescent="0.25">
      <c r="B105" s="161" t="s">
        <v>130</v>
      </c>
      <c r="C105" s="162">
        <v>7</v>
      </c>
      <c r="D105" s="162">
        <v>37</v>
      </c>
      <c r="E105" s="162">
        <v>64</v>
      </c>
      <c r="F105" s="162">
        <v>161</v>
      </c>
      <c r="G105" s="162">
        <v>83</v>
      </c>
      <c r="H105" s="163">
        <f t="shared" si="14"/>
        <v>-0.48447204968944102</v>
      </c>
      <c r="I105" s="163">
        <f t="shared" si="15"/>
        <v>1.5975978288068063E-4</v>
      </c>
    </row>
    <row r="106" spans="2:9" x14ac:dyDescent="0.25">
      <c r="B106" s="166" t="s">
        <v>144</v>
      </c>
      <c r="C106" s="167">
        <f>C98-SUM(C99:C105)</f>
        <v>211</v>
      </c>
      <c r="D106" s="167">
        <f>D98-SUM(D99:D105)</f>
        <v>594</v>
      </c>
      <c r="E106" s="167">
        <f>E98-SUM(E99:E105)</f>
        <v>762</v>
      </c>
      <c r="F106" s="167">
        <f>F98-SUM(F99:F105)</f>
        <v>1107</v>
      </c>
      <c r="G106" s="167">
        <f>G98-SUM(G99:G105)</f>
        <v>993</v>
      </c>
      <c r="H106" s="168">
        <f t="shared" si="14"/>
        <v>-0.10298102981029811</v>
      </c>
      <c r="I106" s="168">
        <f t="shared" si="15"/>
        <v>1.9113429445845283E-3</v>
      </c>
    </row>
    <row r="107" spans="2:9" x14ac:dyDescent="0.25">
      <c r="B107" s="153" t="s">
        <v>49</v>
      </c>
      <c r="C107" s="172"/>
      <c r="D107" s="172"/>
      <c r="E107" s="172"/>
      <c r="F107" s="172"/>
      <c r="G107" s="172"/>
      <c r="H107" s="173"/>
      <c r="I107" s="173"/>
    </row>
    <row r="108" spans="2:9" x14ac:dyDescent="0.25">
      <c r="B108" s="154" t="s">
        <v>67</v>
      </c>
      <c r="C108" s="174">
        <v>3571</v>
      </c>
      <c r="D108" s="174">
        <v>15013</v>
      </c>
      <c r="E108" s="174">
        <v>18881</v>
      </c>
      <c r="F108" s="174">
        <v>21087</v>
      </c>
      <c r="G108" s="174">
        <v>23878</v>
      </c>
      <c r="H108" s="175">
        <f t="shared" ref="H108:H120" si="16">IFERROR(G108/F108-1,"-")</f>
        <v>0.13235642813107606</v>
      </c>
      <c r="I108" s="175">
        <f t="shared" ref="I108:I120" si="17">G108/G$10</f>
        <v>4.5960772236444479E-2</v>
      </c>
    </row>
    <row r="109" spans="2:9" x14ac:dyDescent="0.25">
      <c r="B109" s="157" t="s">
        <v>96</v>
      </c>
      <c r="C109" s="158">
        <v>995</v>
      </c>
      <c r="D109" s="158">
        <v>2517</v>
      </c>
      <c r="E109" s="158">
        <v>3251</v>
      </c>
      <c r="F109" s="158">
        <v>2867</v>
      </c>
      <c r="G109" s="158">
        <v>3099</v>
      </c>
      <c r="H109" s="159">
        <f t="shared" si="16"/>
        <v>8.0920823160097743E-2</v>
      </c>
      <c r="I109" s="159">
        <f t="shared" si="17"/>
        <v>5.9650068330991471E-3</v>
      </c>
    </row>
    <row r="110" spans="2:9" x14ac:dyDescent="0.25">
      <c r="B110" s="161" t="s">
        <v>102</v>
      </c>
      <c r="C110" s="162">
        <v>847</v>
      </c>
      <c r="D110" s="162">
        <v>1151</v>
      </c>
      <c r="E110" s="162">
        <v>633</v>
      </c>
      <c r="F110" s="162">
        <v>612</v>
      </c>
      <c r="G110" s="162">
        <v>734</v>
      </c>
      <c r="H110" s="163">
        <f t="shared" si="16"/>
        <v>0.19934640522875813</v>
      </c>
      <c r="I110" s="163">
        <f t="shared" si="17"/>
        <v>1.4128154293303562E-3</v>
      </c>
    </row>
    <row r="111" spans="2:9" x14ac:dyDescent="0.25">
      <c r="B111" s="161" t="s">
        <v>99</v>
      </c>
      <c r="C111" s="162">
        <v>148</v>
      </c>
      <c r="D111" s="162">
        <v>1366</v>
      </c>
      <c r="E111" s="162">
        <v>2618</v>
      </c>
      <c r="F111" s="162">
        <v>2255</v>
      </c>
      <c r="G111" s="162">
        <v>2365</v>
      </c>
      <c r="H111" s="163">
        <f t="shared" si="16"/>
        <v>4.8780487804878092E-2</v>
      </c>
      <c r="I111" s="163">
        <f t="shared" si="17"/>
        <v>4.5521914037687907E-3</v>
      </c>
    </row>
    <row r="112" spans="2:9" x14ac:dyDescent="0.25">
      <c r="B112" s="157" t="s">
        <v>106</v>
      </c>
      <c r="C112" s="158">
        <v>2576</v>
      </c>
      <c r="D112" s="158">
        <v>12496</v>
      </c>
      <c r="E112" s="158">
        <v>15630</v>
      </c>
      <c r="F112" s="158">
        <v>18220</v>
      </c>
      <c r="G112" s="158">
        <v>20779</v>
      </c>
      <c r="H112" s="159">
        <f t="shared" si="16"/>
        <v>0.14045005488474205</v>
      </c>
      <c r="I112" s="159">
        <f t="shared" si="17"/>
        <v>3.9995765403345332E-2</v>
      </c>
    </row>
    <row r="113" spans="2:9" x14ac:dyDescent="0.25">
      <c r="B113" s="161" t="s">
        <v>109</v>
      </c>
      <c r="C113" s="162">
        <v>1427</v>
      </c>
      <c r="D113" s="162">
        <v>6076</v>
      </c>
      <c r="E113" s="162">
        <v>8931</v>
      </c>
      <c r="F113" s="162">
        <v>10241</v>
      </c>
      <c r="G113" s="162">
        <v>11255</v>
      </c>
      <c r="H113" s="163">
        <f t="shared" si="16"/>
        <v>9.901376818670049E-2</v>
      </c>
      <c r="I113" s="163">
        <f t="shared" si="17"/>
        <v>2.1663811521952535E-2</v>
      </c>
    </row>
    <row r="114" spans="2:9" x14ac:dyDescent="0.25">
      <c r="B114" s="161" t="s">
        <v>112</v>
      </c>
      <c r="C114" s="162">
        <v>523</v>
      </c>
      <c r="D114" s="162">
        <v>815</v>
      </c>
      <c r="E114" s="162">
        <v>940</v>
      </c>
      <c r="F114" s="162">
        <v>1095</v>
      </c>
      <c r="G114" s="162">
        <v>1094</v>
      </c>
      <c r="H114" s="163">
        <f t="shared" si="16"/>
        <v>-9.1324200913245335E-4</v>
      </c>
      <c r="I114" s="163">
        <f t="shared" si="17"/>
        <v>2.1057494273670433E-3</v>
      </c>
    </row>
    <row r="115" spans="2:9" x14ac:dyDescent="0.25">
      <c r="B115" s="161" t="s">
        <v>115</v>
      </c>
      <c r="C115" s="162">
        <v>329</v>
      </c>
      <c r="D115" s="162">
        <v>683</v>
      </c>
      <c r="E115" s="162">
        <v>905</v>
      </c>
      <c r="F115" s="162">
        <v>966</v>
      </c>
      <c r="G115" s="162">
        <v>1391</v>
      </c>
      <c r="H115" s="163">
        <f t="shared" si="16"/>
        <v>0.4399585921325051</v>
      </c>
      <c r="I115" s="163">
        <f t="shared" si="17"/>
        <v>2.6774199757473101E-3</v>
      </c>
    </row>
    <row r="116" spans="2:9" x14ac:dyDescent="0.25">
      <c r="B116" s="161" t="s">
        <v>122</v>
      </c>
      <c r="C116" s="162">
        <v>0</v>
      </c>
      <c r="D116" s="162">
        <v>826</v>
      </c>
      <c r="E116" s="162">
        <v>603</v>
      </c>
      <c r="F116" s="162">
        <v>765</v>
      </c>
      <c r="G116" s="162">
        <v>753</v>
      </c>
      <c r="H116" s="163">
        <f t="shared" si="16"/>
        <v>-1.5686274509803977E-2</v>
      </c>
      <c r="I116" s="163">
        <f t="shared" si="17"/>
        <v>1.4493869458934037E-3</v>
      </c>
    </row>
    <row r="117" spans="2:9" x14ac:dyDescent="0.25">
      <c r="B117" s="161" t="s">
        <v>118</v>
      </c>
      <c r="C117" s="162">
        <v>15</v>
      </c>
      <c r="D117" s="162">
        <v>632</v>
      </c>
      <c r="E117" s="162">
        <v>568</v>
      </c>
      <c r="F117" s="162">
        <v>589</v>
      </c>
      <c r="G117" s="162">
        <v>510</v>
      </c>
      <c r="H117" s="163">
        <f t="shared" si="16"/>
        <v>-0.13412563667232602</v>
      </c>
      <c r="I117" s="163">
        <f t="shared" si="17"/>
        <v>9.8165649721863998E-4</v>
      </c>
    </row>
    <row r="118" spans="2:9" x14ac:dyDescent="0.25">
      <c r="B118" s="161" t="s">
        <v>127</v>
      </c>
      <c r="C118" s="162">
        <v>0</v>
      </c>
      <c r="D118" s="162">
        <v>142</v>
      </c>
      <c r="E118" s="162">
        <v>187</v>
      </c>
      <c r="F118" s="162">
        <v>241</v>
      </c>
      <c r="G118" s="162">
        <v>214</v>
      </c>
      <c r="H118" s="163">
        <f t="shared" si="16"/>
        <v>-0.11203319502074693</v>
      </c>
      <c r="I118" s="163">
        <f t="shared" si="17"/>
        <v>4.1191076549958617E-4</v>
      </c>
    </row>
    <row r="119" spans="2:9" x14ac:dyDescent="0.25">
      <c r="B119" s="161" t="s">
        <v>130</v>
      </c>
      <c r="C119" s="162">
        <v>0</v>
      </c>
      <c r="D119" s="162">
        <v>262</v>
      </c>
      <c r="E119" s="162">
        <v>220</v>
      </c>
      <c r="F119" s="162">
        <v>320</v>
      </c>
      <c r="G119" s="162">
        <v>228</v>
      </c>
      <c r="H119" s="163">
        <f t="shared" si="16"/>
        <v>-0.28749999999999998</v>
      </c>
      <c r="I119" s="163">
        <f t="shared" si="17"/>
        <v>4.3885819875656842E-4</v>
      </c>
    </row>
    <row r="120" spans="2:9" x14ac:dyDescent="0.25">
      <c r="B120" s="166" t="s">
        <v>144</v>
      </c>
      <c r="C120" s="167">
        <f>C112-SUM(C113:C119)</f>
        <v>282</v>
      </c>
      <c r="D120" s="167">
        <f>D112-SUM(D113:D119)</f>
        <v>3060</v>
      </c>
      <c r="E120" s="167">
        <f>E112-SUM(E113:E119)</f>
        <v>3276</v>
      </c>
      <c r="F120" s="167">
        <f>F112-SUM(F113:F119)</f>
        <v>4003</v>
      </c>
      <c r="G120" s="167">
        <f>G112-SUM(G113:G119)</f>
        <v>5334</v>
      </c>
      <c r="H120" s="168">
        <f t="shared" si="16"/>
        <v>0.33250062453160134</v>
      </c>
      <c r="I120" s="168">
        <f t="shared" si="17"/>
        <v>1.0266972070910246E-2</v>
      </c>
    </row>
    <row r="121" spans="2:9" x14ac:dyDescent="0.25">
      <c r="B121" s="153" t="s">
        <v>50</v>
      </c>
      <c r="C121" s="172"/>
      <c r="D121" s="172"/>
      <c r="E121" s="172"/>
      <c r="F121" s="172"/>
      <c r="G121" s="172"/>
      <c r="H121" s="173"/>
      <c r="I121" s="173"/>
    </row>
    <row r="122" spans="2:9" x14ac:dyDescent="0.25">
      <c r="B122" s="154" t="s">
        <v>67</v>
      </c>
      <c r="C122" s="174">
        <v>4922</v>
      </c>
      <c r="D122" s="174">
        <v>15421</v>
      </c>
      <c r="E122" s="174">
        <v>25102</v>
      </c>
      <c r="F122" s="174">
        <v>25562</v>
      </c>
      <c r="G122" s="174">
        <v>26122</v>
      </c>
      <c r="H122" s="175">
        <f t="shared" ref="H122:H134" si="18">IFERROR(G122/F122-1,"-")</f>
        <v>2.1907518973476314E-2</v>
      </c>
      <c r="I122" s="175">
        <f t="shared" ref="I122:I134" si="19">G122/G$10</f>
        <v>5.0280060824206496E-2</v>
      </c>
    </row>
    <row r="123" spans="2:9" x14ac:dyDescent="0.25">
      <c r="B123" s="157" t="s">
        <v>96</v>
      </c>
      <c r="C123" s="158">
        <v>2644</v>
      </c>
      <c r="D123" s="158">
        <v>6968</v>
      </c>
      <c r="E123" s="158">
        <v>10899</v>
      </c>
      <c r="F123" s="158">
        <v>12408</v>
      </c>
      <c r="G123" s="158">
        <v>12364</v>
      </c>
      <c r="H123" s="159">
        <f t="shared" si="18"/>
        <v>-3.5460992907800915E-3</v>
      </c>
      <c r="I123" s="159">
        <f t="shared" si="19"/>
        <v>2.3798433199237773E-2</v>
      </c>
    </row>
    <row r="124" spans="2:9" x14ac:dyDescent="0.25">
      <c r="B124" s="161" t="s">
        <v>102</v>
      </c>
      <c r="C124" s="162">
        <v>1197</v>
      </c>
      <c r="D124" s="162">
        <v>2810</v>
      </c>
      <c r="E124" s="162">
        <v>5196</v>
      </c>
      <c r="F124" s="162">
        <v>5576</v>
      </c>
      <c r="G124" s="162">
        <v>5053</v>
      </c>
      <c r="H124" s="163">
        <f t="shared" si="18"/>
        <v>-9.379483500717356E-2</v>
      </c>
      <c r="I124" s="163">
        <f t="shared" si="19"/>
        <v>9.726098589109387E-3</v>
      </c>
    </row>
    <row r="125" spans="2:9" x14ac:dyDescent="0.25">
      <c r="B125" s="161" t="s">
        <v>99</v>
      </c>
      <c r="C125" s="162">
        <v>1447</v>
      </c>
      <c r="D125" s="162">
        <v>4158</v>
      </c>
      <c r="E125" s="162">
        <v>5703</v>
      </c>
      <c r="F125" s="162">
        <v>6832</v>
      </c>
      <c r="G125" s="162">
        <v>7311</v>
      </c>
      <c r="H125" s="163">
        <f t="shared" si="18"/>
        <v>7.0111241217798659E-2</v>
      </c>
      <c r="I125" s="163">
        <f t="shared" si="19"/>
        <v>1.4072334610128386E-2</v>
      </c>
    </row>
    <row r="126" spans="2:9" x14ac:dyDescent="0.25">
      <c r="B126" s="157" t="s">
        <v>106</v>
      </c>
      <c r="C126" s="158">
        <v>2278</v>
      </c>
      <c r="D126" s="158">
        <v>8453</v>
      </c>
      <c r="E126" s="158">
        <v>14203</v>
      </c>
      <c r="F126" s="158">
        <v>13154</v>
      </c>
      <c r="G126" s="158">
        <v>13758</v>
      </c>
      <c r="H126" s="159">
        <f t="shared" si="18"/>
        <v>4.5917591607115726E-2</v>
      </c>
      <c r="I126" s="159">
        <f t="shared" si="19"/>
        <v>2.6481627624968723E-2</v>
      </c>
    </row>
    <row r="127" spans="2:9" x14ac:dyDescent="0.25">
      <c r="B127" s="161" t="s">
        <v>109</v>
      </c>
      <c r="C127" s="162">
        <v>62</v>
      </c>
      <c r="D127" s="162">
        <v>888</v>
      </c>
      <c r="E127" s="162">
        <v>1807</v>
      </c>
      <c r="F127" s="162">
        <v>1694</v>
      </c>
      <c r="G127" s="162">
        <v>1732</v>
      </c>
      <c r="H127" s="163">
        <f t="shared" si="18"/>
        <v>2.2432113341204207E-2</v>
      </c>
      <c r="I127" s="163">
        <f t="shared" si="19"/>
        <v>3.3337824572209499E-3</v>
      </c>
    </row>
    <row r="128" spans="2:9" x14ac:dyDescent="0.25">
      <c r="B128" s="161" t="s">
        <v>112</v>
      </c>
      <c r="C128" s="162">
        <v>253</v>
      </c>
      <c r="D128" s="162">
        <v>1147</v>
      </c>
      <c r="E128" s="162">
        <v>2380</v>
      </c>
      <c r="F128" s="162">
        <v>2202</v>
      </c>
      <c r="G128" s="162">
        <v>2567</v>
      </c>
      <c r="H128" s="163">
        <f t="shared" si="18"/>
        <v>0.16575840145322429</v>
      </c>
      <c r="I128" s="163">
        <f t="shared" si="19"/>
        <v>4.941004369333821E-3</v>
      </c>
    </row>
    <row r="129" spans="2:9" x14ac:dyDescent="0.25">
      <c r="B129" s="161" t="s">
        <v>115</v>
      </c>
      <c r="C129" s="162">
        <v>280</v>
      </c>
      <c r="D129" s="162">
        <v>739</v>
      </c>
      <c r="E129" s="162">
        <v>1130</v>
      </c>
      <c r="F129" s="162">
        <v>952</v>
      </c>
      <c r="G129" s="162">
        <v>934</v>
      </c>
      <c r="H129" s="163">
        <f t="shared" si="18"/>
        <v>-1.8907563025210128E-2</v>
      </c>
      <c r="I129" s="163">
        <f t="shared" si="19"/>
        <v>1.7977787615729602E-3</v>
      </c>
    </row>
    <row r="130" spans="2:9" x14ac:dyDescent="0.25">
      <c r="B130" s="161" t="s">
        <v>122</v>
      </c>
      <c r="C130" s="162">
        <v>41</v>
      </c>
      <c r="D130" s="162">
        <v>301</v>
      </c>
      <c r="E130" s="162">
        <v>330</v>
      </c>
      <c r="F130" s="162">
        <v>309</v>
      </c>
      <c r="G130" s="162">
        <v>418</v>
      </c>
      <c r="H130" s="163">
        <f t="shared" si="18"/>
        <v>0.35275080906148859</v>
      </c>
      <c r="I130" s="163">
        <f t="shared" si="19"/>
        <v>8.0457336438704218E-4</v>
      </c>
    </row>
    <row r="131" spans="2:9" x14ac:dyDescent="0.25">
      <c r="B131" s="161" t="s">
        <v>118</v>
      </c>
      <c r="C131" s="162">
        <v>48</v>
      </c>
      <c r="D131" s="162">
        <v>190</v>
      </c>
      <c r="E131" s="162">
        <v>257</v>
      </c>
      <c r="F131" s="162">
        <v>300</v>
      </c>
      <c r="G131" s="162">
        <v>355</v>
      </c>
      <c r="H131" s="163">
        <f t="shared" si="18"/>
        <v>0.18333333333333335</v>
      </c>
      <c r="I131" s="163">
        <f t="shared" si="19"/>
        <v>6.8330991473062187E-4</v>
      </c>
    </row>
    <row r="132" spans="2:9" x14ac:dyDescent="0.25">
      <c r="B132" s="161" t="s">
        <v>127</v>
      </c>
      <c r="C132" s="162">
        <v>2</v>
      </c>
      <c r="D132" s="162">
        <v>194</v>
      </c>
      <c r="E132" s="162">
        <v>205</v>
      </c>
      <c r="F132" s="162">
        <v>296</v>
      </c>
      <c r="G132" s="162">
        <v>223</v>
      </c>
      <c r="H132" s="163">
        <f t="shared" si="18"/>
        <v>-0.2466216216216216</v>
      </c>
      <c r="I132" s="163">
        <f t="shared" si="19"/>
        <v>4.2923411545050334E-4</v>
      </c>
    </row>
    <row r="133" spans="2:9" x14ac:dyDescent="0.25">
      <c r="B133" s="161" t="s">
        <v>130</v>
      </c>
      <c r="C133" s="162">
        <v>24</v>
      </c>
      <c r="D133" s="162">
        <v>296</v>
      </c>
      <c r="E133" s="162">
        <v>485</v>
      </c>
      <c r="F133" s="162">
        <v>417</v>
      </c>
      <c r="G133" s="162">
        <v>459</v>
      </c>
      <c r="H133" s="163">
        <f t="shared" si="18"/>
        <v>0.10071942446043169</v>
      </c>
      <c r="I133" s="163">
        <f t="shared" si="19"/>
        <v>8.834908474967759E-4</v>
      </c>
    </row>
    <row r="134" spans="2:9" x14ac:dyDescent="0.25">
      <c r="B134" s="166" t="s">
        <v>144</v>
      </c>
      <c r="C134" s="167">
        <f>C126-SUM(C127:C133)</f>
        <v>1568</v>
      </c>
      <c r="D134" s="167">
        <f>D126-SUM(D127:D133)</f>
        <v>4698</v>
      </c>
      <c r="E134" s="167">
        <f>E126-SUM(E127:E133)</f>
        <v>7609</v>
      </c>
      <c r="F134" s="167">
        <f>F126-SUM(F127:F133)</f>
        <v>6984</v>
      </c>
      <c r="G134" s="167">
        <f>G126-SUM(G127:G133)</f>
        <v>7070</v>
      </c>
      <c r="H134" s="168">
        <f t="shared" si="18"/>
        <v>1.2313860252004538E-2</v>
      </c>
      <c r="I134" s="168">
        <f t="shared" si="19"/>
        <v>1.3608453794776048E-2</v>
      </c>
    </row>
    <row r="135" spans="2:9" x14ac:dyDescent="0.25">
      <c r="B135" s="153" t="s">
        <v>51</v>
      </c>
      <c r="C135" s="172"/>
      <c r="D135" s="172"/>
      <c r="E135" s="172"/>
      <c r="F135" s="172"/>
      <c r="G135" s="172"/>
      <c r="H135" s="173"/>
      <c r="I135" s="173"/>
    </row>
    <row r="136" spans="2:9" x14ac:dyDescent="0.25">
      <c r="B136" s="154" t="s">
        <v>67</v>
      </c>
      <c r="C136" s="174">
        <v>7206</v>
      </c>
      <c r="D136" s="174">
        <v>20125</v>
      </c>
      <c r="E136" s="174">
        <v>27531</v>
      </c>
      <c r="F136" s="174">
        <v>27956</v>
      </c>
      <c r="G136" s="174">
        <v>27900</v>
      </c>
      <c r="H136" s="175">
        <f t="shared" ref="H136:H148" si="20">IFERROR(G136/F136-1,"-")</f>
        <v>-2.0031478036914852E-3</v>
      </c>
      <c r="I136" s="175">
        <f t="shared" ref="I136:I148" si="21">G136/G$10</f>
        <v>5.3702384847843246E-2</v>
      </c>
    </row>
    <row r="137" spans="2:9" x14ac:dyDescent="0.25">
      <c r="B137" s="157" t="s">
        <v>96</v>
      </c>
      <c r="C137" s="158">
        <v>3526</v>
      </c>
      <c r="D137" s="158">
        <v>1079</v>
      </c>
      <c r="E137" s="158">
        <v>1985</v>
      </c>
      <c r="F137" s="158">
        <v>1286</v>
      </c>
      <c r="G137" s="158">
        <v>1133</v>
      </c>
      <c r="H137" s="159">
        <f t="shared" si="20"/>
        <v>-0.11897356143079318</v>
      </c>
      <c r="I137" s="159">
        <f t="shared" si="21"/>
        <v>2.1808172771543509E-3</v>
      </c>
    </row>
    <row r="138" spans="2:9" x14ac:dyDescent="0.25">
      <c r="B138" s="161" t="s">
        <v>102</v>
      </c>
      <c r="C138" s="162">
        <v>2995</v>
      </c>
      <c r="D138" s="162">
        <v>304</v>
      </c>
      <c r="E138" s="162">
        <v>1119</v>
      </c>
      <c r="F138" s="162">
        <v>616</v>
      </c>
      <c r="G138" s="162">
        <v>274</v>
      </c>
      <c r="H138" s="163">
        <f t="shared" si="20"/>
        <v>-0.55519480519480524</v>
      </c>
      <c r="I138" s="163">
        <f t="shared" si="21"/>
        <v>5.2739976517236732E-4</v>
      </c>
    </row>
    <row r="139" spans="2:9" x14ac:dyDescent="0.25">
      <c r="B139" s="161" t="s">
        <v>99</v>
      </c>
      <c r="C139" s="162">
        <v>531</v>
      </c>
      <c r="D139" s="162">
        <v>775</v>
      </c>
      <c r="E139" s="162">
        <v>866</v>
      </c>
      <c r="F139" s="162">
        <v>670</v>
      </c>
      <c r="G139" s="162">
        <v>859</v>
      </c>
      <c r="H139" s="163">
        <f t="shared" si="20"/>
        <v>0.28208955223880605</v>
      </c>
      <c r="I139" s="163">
        <f t="shared" si="21"/>
        <v>1.6534175119819836E-3</v>
      </c>
    </row>
    <row r="140" spans="2:9" x14ac:dyDescent="0.25">
      <c r="B140" s="157" t="s">
        <v>106</v>
      </c>
      <c r="C140" s="158">
        <v>3680</v>
      </c>
      <c r="D140" s="158">
        <v>19046</v>
      </c>
      <c r="E140" s="158">
        <v>25546</v>
      </c>
      <c r="F140" s="158">
        <v>26670</v>
      </c>
      <c r="G140" s="158">
        <v>26767</v>
      </c>
      <c r="H140" s="159">
        <f t="shared" si="20"/>
        <v>3.6370453693288507E-3</v>
      </c>
      <c r="I140" s="159">
        <f t="shared" si="21"/>
        <v>5.1521567570688889E-2</v>
      </c>
    </row>
    <row r="141" spans="2:9" x14ac:dyDescent="0.25">
      <c r="B141" s="161" t="s">
        <v>109</v>
      </c>
      <c r="C141" s="162">
        <v>220</v>
      </c>
      <c r="D141" s="162">
        <v>6035</v>
      </c>
      <c r="E141" s="162">
        <v>9672</v>
      </c>
      <c r="F141" s="162">
        <v>10545</v>
      </c>
      <c r="G141" s="162">
        <v>11194</v>
      </c>
      <c r="H141" s="163">
        <f t="shared" si="20"/>
        <v>6.1545756282598285E-2</v>
      </c>
      <c r="I141" s="163">
        <f t="shared" si="21"/>
        <v>2.1546397705618541E-2</v>
      </c>
    </row>
    <row r="142" spans="2:9" x14ac:dyDescent="0.25">
      <c r="B142" s="161" t="s">
        <v>112</v>
      </c>
      <c r="C142" s="162">
        <v>323</v>
      </c>
      <c r="D142" s="162">
        <v>1451</v>
      </c>
      <c r="E142" s="162">
        <v>2061</v>
      </c>
      <c r="F142" s="162">
        <v>2099</v>
      </c>
      <c r="G142" s="162">
        <v>2221</v>
      </c>
      <c r="H142" s="163">
        <f t="shared" si="20"/>
        <v>5.8122915674130526E-2</v>
      </c>
      <c r="I142" s="163">
        <f t="shared" si="21"/>
        <v>4.2750178045541159E-3</v>
      </c>
    </row>
    <row r="143" spans="2:9" x14ac:dyDescent="0.25">
      <c r="B143" s="161" t="s">
        <v>115</v>
      </c>
      <c r="C143" s="162">
        <v>1209</v>
      </c>
      <c r="D143" s="162">
        <v>1664</v>
      </c>
      <c r="E143" s="162">
        <v>1864</v>
      </c>
      <c r="F143" s="162">
        <v>2004</v>
      </c>
      <c r="G143" s="162">
        <v>1880</v>
      </c>
      <c r="H143" s="163">
        <f t="shared" si="20"/>
        <v>-6.187624750498999E-2</v>
      </c>
      <c r="I143" s="163">
        <f t="shared" si="21"/>
        <v>3.6186553230804766E-3</v>
      </c>
    </row>
    <row r="144" spans="2:9" x14ac:dyDescent="0.25">
      <c r="B144" s="161" t="s">
        <v>122</v>
      </c>
      <c r="C144" s="162">
        <v>58</v>
      </c>
      <c r="D144" s="162">
        <v>1123</v>
      </c>
      <c r="E144" s="162">
        <v>840</v>
      </c>
      <c r="F144" s="162">
        <v>702</v>
      </c>
      <c r="G144" s="162">
        <v>606</v>
      </c>
      <c r="H144" s="163">
        <f t="shared" si="20"/>
        <v>-0.13675213675213671</v>
      </c>
      <c r="I144" s="163">
        <f t="shared" si="21"/>
        <v>1.1664388966950898E-3</v>
      </c>
    </row>
    <row r="145" spans="2:9" x14ac:dyDescent="0.25">
      <c r="B145" s="161" t="s">
        <v>118</v>
      </c>
      <c r="C145" s="162">
        <v>188</v>
      </c>
      <c r="D145" s="162">
        <v>656</v>
      </c>
      <c r="E145" s="162">
        <v>468</v>
      </c>
      <c r="F145" s="162">
        <v>494</v>
      </c>
      <c r="G145" s="162">
        <v>433</v>
      </c>
      <c r="H145" s="163">
        <f t="shared" si="20"/>
        <v>-0.12348178137651822</v>
      </c>
      <c r="I145" s="163">
        <f t="shared" si="21"/>
        <v>8.3344561430523747E-4</v>
      </c>
    </row>
    <row r="146" spans="2:9" x14ac:dyDescent="0.25">
      <c r="B146" s="161" t="s">
        <v>127</v>
      </c>
      <c r="C146" s="162">
        <v>18</v>
      </c>
      <c r="D146" s="162">
        <v>674</v>
      </c>
      <c r="E146" s="162">
        <v>960</v>
      </c>
      <c r="F146" s="162">
        <v>734</v>
      </c>
      <c r="G146" s="162">
        <v>755</v>
      </c>
      <c r="H146" s="163">
        <f t="shared" si="20"/>
        <v>2.8610354223433276E-2</v>
      </c>
      <c r="I146" s="163">
        <f t="shared" si="21"/>
        <v>1.4532365792158297E-3</v>
      </c>
    </row>
    <row r="147" spans="2:9" x14ac:dyDescent="0.25">
      <c r="B147" s="161" t="s">
        <v>130</v>
      </c>
      <c r="C147" s="162">
        <v>20</v>
      </c>
      <c r="D147" s="162">
        <v>285</v>
      </c>
      <c r="E147" s="162">
        <v>615</v>
      </c>
      <c r="F147" s="162">
        <v>557</v>
      </c>
      <c r="G147" s="162">
        <v>441</v>
      </c>
      <c r="H147" s="163">
        <f t="shared" si="20"/>
        <v>-0.20825852782764809</v>
      </c>
      <c r="I147" s="163">
        <f t="shared" si="21"/>
        <v>8.4884414759494155E-4</v>
      </c>
    </row>
    <row r="148" spans="2:9" x14ac:dyDescent="0.25">
      <c r="B148" s="166" t="s">
        <v>144</v>
      </c>
      <c r="C148" s="167">
        <f>C140-SUM(C141:C147)</f>
        <v>1644</v>
      </c>
      <c r="D148" s="167">
        <f>D140-SUM(D141:D147)</f>
        <v>7158</v>
      </c>
      <c r="E148" s="167">
        <f>E140-SUM(E141:E147)</f>
        <v>9066</v>
      </c>
      <c r="F148" s="167">
        <f>F140-SUM(F141:F147)</f>
        <v>9535</v>
      </c>
      <c r="G148" s="167">
        <f>G140-SUM(G141:G147)</f>
        <v>9237</v>
      </c>
      <c r="H148" s="168">
        <f t="shared" si="20"/>
        <v>-3.1253277399056145E-2</v>
      </c>
      <c r="I148" s="168">
        <f t="shared" si="21"/>
        <v>1.7779531499624662E-2</v>
      </c>
    </row>
    <row r="149" spans="2:9" x14ac:dyDescent="0.25">
      <c r="B149" s="153" t="s">
        <v>52</v>
      </c>
      <c r="C149" s="172"/>
      <c r="D149" s="172"/>
      <c r="E149" s="172"/>
      <c r="F149" s="172"/>
      <c r="G149" s="172"/>
      <c r="H149" s="173"/>
      <c r="I149" s="173"/>
    </row>
    <row r="150" spans="2:9" x14ac:dyDescent="0.25">
      <c r="B150" s="154" t="s">
        <v>67</v>
      </c>
      <c r="C150" s="174">
        <v>2436</v>
      </c>
      <c r="D150" s="174">
        <v>8965</v>
      </c>
      <c r="E150" s="174">
        <v>12104</v>
      </c>
      <c r="F150" s="174">
        <v>12756</v>
      </c>
      <c r="G150" s="174">
        <v>11758</v>
      </c>
      <c r="H150" s="175">
        <f t="shared" ref="H150:H162" si="22">IFERROR(G150/F150-1,"-")</f>
        <v>-7.823769206647857E-2</v>
      </c>
      <c r="I150" s="175">
        <f t="shared" ref="I150:I162" si="23">G150/G$10</f>
        <v>2.2631994302542684E-2</v>
      </c>
    </row>
    <row r="151" spans="2:9" x14ac:dyDescent="0.25">
      <c r="B151" s="157" t="s">
        <v>96</v>
      </c>
      <c r="C151" s="158">
        <v>1575</v>
      </c>
      <c r="D151" s="158">
        <v>3499</v>
      </c>
      <c r="E151" s="158">
        <v>4560</v>
      </c>
      <c r="F151" s="158">
        <v>4385</v>
      </c>
      <c r="G151" s="158">
        <v>3588</v>
      </c>
      <c r="H151" s="159">
        <f t="shared" si="22"/>
        <v>-0.18175598631698975</v>
      </c>
      <c r="I151" s="159">
        <f t="shared" si="23"/>
        <v>6.906242180432314E-3</v>
      </c>
    </row>
    <row r="152" spans="2:9" x14ac:dyDescent="0.25">
      <c r="B152" s="161" t="s">
        <v>102</v>
      </c>
      <c r="C152" s="162">
        <v>1307</v>
      </c>
      <c r="D152" s="162">
        <v>2617</v>
      </c>
      <c r="E152" s="162">
        <v>3150</v>
      </c>
      <c r="F152" s="162">
        <v>3357</v>
      </c>
      <c r="G152" s="162">
        <v>2449</v>
      </c>
      <c r="H152" s="163">
        <f t="shared" si="22"/>
        <v>-0.27047959487637774</v>
      </c>
      <c r="I152" s="163">
        <f t="shared" si="23"/>
        <v>4.7138760033106847E-3</v>
      </c>
    </row>
    <row r="153" spans="2:9" x14ac:dyDescent="0.25">
      <c r="B153" s="161" t="s">
        <v>99</v>
      </c>
      <c r="C153" s="162">
        <v>268</v>
      </c>
      <c r="D153" s="162">
        <v>882</v>
      </c>
      <c r="E153" s="162">
        <v>1410</v>
      </c>
      <c r="F153" s="162">
        <v>1028</v>
      </c>
      <c r="G153" s="162">
        <v>1139</v>
      </c>
      <c r="H153" s="163">
        <f t="shared" si="22"/>
        <v>0.10797665369649811</v>
      </c>
      <c r="I153" s="163">
        <f t="shared" si="23"/>
        <v>2.1923661771216293E-3</v>
      </c>
    </row>
    <row r="154" spans="2:9" x14ac:dyDescent="0.25">
      <c r="B154" s="157" t="s">
        <v>106</v>
      </c>
      <c r="C154" s="158">
        <v>861</v>
      </c>
      <c r="D154" s="158">
        <v>5466</v>
      </c>
      <c r="E154" s="158">
        <v>7544</v>
      </c>
      <c r="F154" s="158">
        <v>8371</v>
      </c>
      <c r="G154" s="158">
        <v>8170</v>
      </c>
      <c r="H154" s="159">
        <f t="shared" si="22"/>
        <v>-2.4011468163899208E-2</v>
      </c>
      <c r="I154" s="159">
        <f t="shared" si="23"/>
        <v>1.572575212211037E-2</v>
      </c>
    </row>
    <row r="155" spans="2:9" x14ac:dyDescent="0.25">
      <c r="B155" s="161" t="s">
        <v>109</v>
      </c>
      <c r="C155" s="162">
        <v>35</v>
      </c>
      <c r="D155" s="162">
        <v>1618</v>
      </c>
      <c r="E155" s="162">
        <v>2308</v>
      </c>
      <c r="F155" s="162">
        <v>2460</v>
      </c>
      <c r="G155" s="162">
        <v>1370</v>
      </c>
      <c r="H155" s="163">
        <f t="shared" si="22"/>
        <v>-0.44308943089430897</v>
      </c>
      <c r="I155" s="163">
        <f t="shared" si="23"/>
        <v>2.6369988258618366E-3</v>
      </c>
    </row>
    <row r="156" spans="2:9" x14ac:dyDescent="0.25">
      <c r="B156" s="161" t="s">
        <v>112</v>
      </c>
      <c r="C156" s="162">
        <v>249</v>
      </c>
      <c r="D156" s="162">
        <v>1405</v>
      </c>
      <c r="E156" s="162">
        <v>1734</v>
      </c>
      <c r="F156" s="162">
        <v>1727</v>
      </c>
      <c r="G156" s="162">
        <v>1721</v>
      </c>
      <c r="H156" s="163">
        <f t="shared" si="22"/>
        <v>-3.4742327735958201E-3</v>
      </c>
      <c r="I156" s="163">
        <f t="shared" si="23"/>
        <v>3.3126094739476066E-3</v>
      </c>
    </row>
    <row r="157" spans="2:9" x14ac:dyDescent="0.25">
      <c r="B157" s="161" t="s">
        <v>115</v>
      </c>
      <c r="C157" s="162">
        <v>201</v>
      </c>
      <c r="D157" s="162">
        <v>493</v>
      </c>
      <c r="E157" s="162">
        <v>985</v>
      </c>
      <c r="F157" s="162">
        <v>1082</v>
      </c>
      <c r="G157" s="162">
        <v>1673</v>
      </c>
      <c r="H157" s="163">
        <f t="shared" si="22"/>
        <v>0.54621072088724576</v>
      </c>
      <c r="I157" s="163">
        <f t="shared" si="23"/>
        <v>3.2202182742093817E-3</v>
      </c>
    </row>
    <row r="158" spans="2:9" x14ac:dyDescent="0.25">
      <c r="B158" s="161" t="s">
        <v>122</v>
      </c>
      <c r="C158" s="162">
        <v>17</v>
      </c>
      <c r="D158" s="162">
        <v>171</v>
      </c>
      <c r="E158" s="162">
        <v>254</v>
      </c>
      <c r="F158" s="162">
        <v>334</v>
      </c>
      <c r="G158" s="162">
        <v>399</v>
      </c>
      <c r="H158" s="163">
        <f t="shared" si="22"/>
        <v>0.1946107784431137</v>
      </c>
      <c r="I158" s="163">
        <f t="shared" si="23"/>
        <v>7.6800184782399475E-4</v>
      </c>
    </row>
    <row r="159" spans="2:9" x14ac:dyDescent="0.25">
      <c r="B159" s="161" t="s">
        <v>118</v>
      </c>
      <c r="C159" s="162">
        <v>29</v>
      </c>
      <c r="D159" s="162">
        <v>277</v>
      </c>
      <c r="E159" s="162">
        <v>359</v>
      </c>
      <c r="F159" s="162">
        <v>359</v>
      </c>
      <c r="G159" s="162">
        <v>411</v>
      </c>
      <c r="H159" s="163">
        <f t="shared" si="22"/>
        <v>0.14484679665738165</v>
      </c>
      <c r="I159" s="163">
        <f t="shared" si="23"/>
        <v>7.9109964775855098E-4</v>
      </c>
    </row>
    <row r="160" spans="2:9" x14ac:dyDescent="0.25">
      <c r="B160" s="161" t="s">
        <v>127</v>
      </c>
      <c r="C160" s="162">
        <v>6</v>
      </c>
      <c r="D160" s="162">
        <v>117</v>
      </c>
      <c r="E160" s="162">
        <v>125</v>
      </c>
      <c r="F160" s="162">
        <v>148</v>
      </c>
      <c r="G160" s="162">
        <v>103</v>
      </c>
      <c r="H160" s="163">
        <f t="shared" si="22"/>
        <v>-0.30405405405405406</v>
      </c>
      <c r="I160" s="163">
        <f t="shared" si="23"/>
        <v>1.9825611610494102E-4</v>
      </c>
    </row>
    <row r="161" spans="2:9" x14ac:dyDescent="0.25">
      <c r="B161" s="161" t="s">
        <v>130</v>
      </c>
      <c r="C161" s="162">
        <v>10</v>
      </c>
      <c r="D161" s="162">
        <v>178</v>
      </c>
      <c r="E161" s="162">
        <v>225</v>
      </c>
      <c r="F161" s="162">
        <v>226</v>
      </c>
      <c r="G161" s="162">
        <v>166</v>
      </c>
      <c r="H161" s="163">
        <f t="shared" si="22"/>
        <v>-0.26548672566371678</v>
      </c>
      <c r="I161" s="163">
        <f t="shared" si="23"/>
        <v>3.1951956576136125E-4</v>
      </c>
    </row>
    <row r="162" spans="2:9" x14ac:dyDescent="0.25">
      <c r="B162" s="166" t="s">
        <v>144</v>
      </c>
      <c r="C162" s="167">
        <f>C154-SUM(C155:C161)</f>
        <v>314</v>
      </c>
      <c r="D162" s="167">
        <f>D154-SUM(D155:D161)</f>
        <v>1207</v>
      </c>
      <c r="E162" s="167">
        <f>E154-SUM(E155:E161)</f>
        <v>1554</v>
      </c>
      <c r="F162" s="167">
        <f>F154-SUM(F155:F161)</f>
        <v>2035</v>
      </c>
      <c r="G162" s="167">
        <f>G154-SUM(G155:G161)</f>
        <v>2327</v>
      </c>
      <c r="H162" s="168">
        <f t="shared" si="22"/>
        <v>0.14348894348894348</v>
      </c>
      <c r="I162" s="168">
        <f t="shared" si="23"/>
        <v>4.4790483706426965E-3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54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16D83-0CDD-463F-9C70-C56C3C5406CA}">
  <sheetPr>
    <tabColor rgb="FFBB5C0D"/>
  </sheetPr>
  <dimension ref="A4:A24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29FEE-215D-45ED-851A-48F0F5BB19AD}">
  <sheetPr>
    <tabColor theme="8" tint="0.59999389629810485"/>
  </sheetPr>
  <dimension ref="B4:L51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4" t="s">
        <v>222</v>
      </c>
      <c r="C4" s="264"/>
      <c r="D4" s="264"/>
      <c r="E4" s="264"/>
      <c r="F4" s="264"/>
      <c r="G4" s="264"/>
      <c r="H4" s="264"/>
      <c r="I4" s="264"/>
      <c r="J4" s="264"/>
      <c r="K4" s="264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5" t="s">
        <v>43</v>
      </c>
      <c r="C7" s="268" t="s">
        <v>8</v>
      </c>
      <c r="D7" s="15" t="s">
        <v>30</v>
      </c>
      <c r="E7" s="16">
        <v>15182</v>
      </c>
      <c r="F7" s="16">
        <v>99949</v>
      </c>
      <c r="G7" s="16">
        <v>139602</v>
      </c>
      <c r="H7" s="16">
        <v>150925</v>
      </c>
      <c r="I7" s="16">
        <v>146051</v>
      </c>
      <c r="J7" s="17">
        <f t="shared" ref="J7:J8" si="0">IFERROR(I7/H7-1,"-")</f>
        <v>-3.2294185853900981E-2</v>
      </c>
      <c r="K7" s="16">
        <f>IFERROR(I7-H7,"-")</f>
        <v>-4874</v>
      </c>
      <c r="L7" s="18">
        <f>I7/$I$7</f>
        <v>1</v>
      </c>
    </row>
    <row r="8" spans="2:12" x14ac:dyDescent="0.25">
      <c r="B8" s="266"/>
      <c r="C8" s="269"/>
      <c r="D8" s="19" t="s">
        <v>31</v>
      </c>
      <c r="E8" s="20">
        <v>12102</v>
      </c>
      <c r="F8" s="20">
        <v>86205</v>
      </c>
      <c r="G8" s="20">
        <v>115960</v>
      </c>
      <c r="H8" s="20">
        <v>122914</v>
      </c>
      <c r="I8" s="20">
        <v>120846</v>
      </c>
      <c r="J8" s="21">
        <f t="shared" si="0"/>
        <v>-1.6824771791659199E-2</v>
      </c>
      <c r="K8" s="20">
        <f t="shared" ref="K8:K11" si="1">IFERROR(I8-H8,"-")</f>
        <v>-2068</v>
      </c>
      <c r="L8" s="22">
        <f>I8/$I$7</f>
        <v>0.82742329734133968</v>
      </c>
    </row>
    <row r="9" spans="2:12" x14ac:dyDescent="0.25">
      <c r="B9" s="266"/>
      <c r="C9" s="270"/>
      <c r="D9" s="23" t="s">
        <v>32</v>
      </c>
      <c r="E9" s="24">
        <v>3080</v>
      </c>
      <c r="F9" s="24">
        <v>13744</v>
      </c>
      <c r="G9" s="24">
        <v>23642</v>
      </c>
      <c r="H9" s="24">
        <v>28011</v>
      </c>
      <c r="I9" s="24">
        <v>25205</v>
      </c>
      <c r="J9" s="25">
        <f>IFERROR(I9/H9-1,"-")</f>
        <v>-0.10017493127699828</v>
      </c>
      <c r="K9" s="24">
        <f t="shared" si="1"/>
        <v>-2806</v>
      </c>
      <c r="L9" s="25">
        <f>IFERROR(I9/$I$7,"-")</f>
        <v>0.17257670265866032</v>
      </c>
    </row>
    <row r="10" spans="2:12" x14ac:dyDescent="0.25">
      <c r="B10" s="266"/>
      <c r="C10" s="271" t="s">
        <v>33</v>
      </c>
      <c r="D10" s="26" t="s">
        <v>30</v>
      </c>
      <c r="E10" s="27">
        <v>20169</v>
      </c>
      <c r="F10" s="27">
        <v>128271</v>
      </c>
      <c r="G10" s="27">
        <v>176286</v>
      </c>
      <c r="H10" s="27">
        <v>189792</v>
      </c>
      <c r="I10" s="27">
        <v>182742</v>
      </c>
      <c r="J10" s="28">
        <f t="shared" ref="J10:J24" si="2">IFERROR(I10/H10-1,"-")</f>
        <v>-3.7145928174000975E-2</v>
      </c>
      <c r="K10" s="27">
        <f t="shared" si="1"/>
        <v>-7050</v>
      </c>
      <c r="L10" s="18">
        <f>I10/$I$10</f>
        <v>1</v>
      </c>
    </row>
    <row r="11" spans="2:12" x14ac:dyDescent="0.25">
      <c r="B11" s="266"/>
      <c r="C11" s="272"/>
      <c r="D11" s="4" t="s">
        <v>31</v>
      </c>
      <c r="E11" s="29">
        <v>16197</v>
      </c>
      <c r="F11" s="29">
        <v>109890</v>
      </c>
      <c r="G11" s="29">
        <v>145711</v>
      </c>
      <c r="H11" s="29">
        <v>153714</v>
      </c>
      <c r="I11" s="29">
        <v>150176</v>
      </c>
      <c r="J11" s="30">
        <f t="shared" si="2"/>
        <v>-2.301677140663827E-2</v>
      </c>
      <c r="K11" s="29">
        <f t="shared" si="1"/>
        <v>-3538</v>
      </c>
      <c r="L11" s="31">
        <f>I11/$I$10</f>
        <v>0.82179247244749432</v>
      </c>
    </row>
    <row r="12" spans="2:12" x14ac:dyDescent="0.25">
      <c r="B12" s="266"/>
      <c r="C12" s="273"/>
      <c r="D12" s="32" t="s">
        <v>32</v>
      </c>
      <c r="E12" s="33">
        <v>3972</v>
      </c>
      <c r="F12" s="33">
        <v>18381</v>
      </c>
      <c r="G12" s="33">
        <v>30575</v>
      </c>
      <c r="H12" s="33">
        <v>36078</v>
      </c>
      <c r="I12" s="33">
        <v>32566</v>
      </c>
      <c r="J12" s="34">
        <f t="shared" si="2"/>
        <v>-9.7344642164199802E-2</v>
      </c>
      <c r="K12" s="33">
        <f>IFERROR(I12-H12,"-")</f>
        <v>-3512</v>
      </c>
      <c r="L12" s="34">
        <f>IFERROR(I12/$I$10,"-")</f>
        <v>0.17820752755250571</v>
      </c>
    </row>
    <row r="13" spans="2:12" x14ac:dyDescent="0.25">
      <c r="B13" s="266"/>
      <c r="C13" s="268" t="s">
        <v>21</v>
      </c>
      <c r="D13" s="15" t="s">
        <v>30</v>
      </c>
      <c r="E13" s="16">
        <v>98412</v>
      </c>
      <c r="F13" s="16">
        <v>786358</v>
      </c>
      <c r="G13" s="16">
        <v>1105557</v>
      </c>
      <c r="H13" s="16">
        <v>1165181</v>
      </c>
      <c r="I13" s="16">
        <v>1119747</v>
      </c>
      <c r="J13" s="17">
        <f t="shared" si="2"/>
        <v>-3.8993083478017554E-2</v>
      </c>
      <c r="K13" s="16">
        <f t="shared" ref="K13:K24" si="3">IFERROR(I13-H13,"-")</f>
        <v>-45434</v>
      </c>
      <c r="L13" s="18">
        <f>I13/$I$13</f>
        <v>1</v>
      </c>
    </row>
    <row r="14" spans="2:12" x14ac:dyDescent="0.25">
      <c r="B14" s="266"/>
      <c r="C14" s="269"/>
      <c r="D14" s="19" t="s">
        <v>31</v>
      </c>
      <c r="E14" s="20">
        <v>76061</v>
      </c>
      <c r="F14" s="20">
        <v>648112</v>
      </c>
      <c r="G14" s="20">
        <v>888772</v>
      </c>
      <c r="H14" s="20">
        <v>928991</v>
      </c>
      <c r="I14" s="20">
        <v>898550</v>
      </c>
      <c r="J14" s="21">
        <f t="shared" si="2"/>
        <v>-3.2767809375978896E-2</v>
      </c>
      <c r="K14" s="20">
        <f t="shared" si="3"/>
        <v>-30441</v>
      </c>
      <c r="L14" s="22">
        <f>I14/$I$13</f>
        <v>0.8024580552571251</v>
      </c>
    </row>
    <row r="15" spans="2:12" x14ac:dyDescent="0.25">
      <c r="B15" s="266"/>
      <c r="C15" s="270"/>
      <c r="D15" s="23" t="s">
        <v>32</v>
      </c>
      <c r="E15" s="24">
        <v>22351</v>
      </c>
      <c r="F15" s="24">
        <v>138246</v>
      </c>
      <c r="G15" s="24">
        <v>216785</v>
      </c>
      <c r="H15" s="24">
        <v>236190</v>
      </c>
      <c r="I15" s="24">
        <v>221197</v>
      </c>
      <c r="J15" s="25">
        <f t="shared" si="2"/>
        <v>-6.347855540031333E-2</v>
      </c>
      <c r="K15" s="24">
        <f t="shared" si="3"/>
        <v>-14993</v>
      </c>
      <c r="L15" s="25">
        <f>IFERROR(I15/$I$13,"-")</f>
        <v>0.19754194474287495</v>
      </c>
    </row>
    <row r="16" spans="2:12" x14ac:dyDescent="0.25">
      <c r="B16" s="266"/>
      <c r="C16" s="271" t="s">
        <v>22</v>
      </c>
      <c r="D16" s="26" t="s">
        <v>30</v>
      </c>
      <c r="E16" s="35">
        <v>6.4821499143722834</v>
      </c>
      <c r="F16" s="35">
        <v>7.8675924721608022</v>
      </c>
      <c r="G16" s="35">
        <v>7.9193492929900717</v>
      </c>
      <c r="H16" s="35">
        <v>7.7202650323008113</v>
      </c>
      <c r="I16" s="35">
        <v>7.6668218635955929</v>
      </c>
      <c r="J16" s="36">
        <f t="shared" si="2"/>
        <v>-6.9224525947771953E-3</v>
      </c>
      <c r="K16" s="37">
        <f t="shared" si="3"/>
        <v>-5.3443168705218369E-2</v>
      </c>
      <c r="L16" s="38"/>
    </row>
    <row r="17" spans="2:12" x14ac:dyDescent="0.25">
      <c r="B17" s="266"/>
      <c r="C17" s="272"/>
      <c r="D17" s="4" t="s">
        <v>31</v>
      </c>
      <c r="E17" s="39">
        <f>E14/E8</f>
        <v>6.2849942158320937</v>
      </c>
      <c r="F17" s="39">
        <f t="shared" ref="F17:I17" si="4">F14/F8</f>
        <v>7.5182646018212402</v>
      </c>
      <c r="G17" s="39">
        <f t="shared" si="4"/>
        <v>7.6644705070714041</v>
      </c>
      <c r="H17" s="39">
        <f t="shared" si="4"/>
        <v>7.5580568527588392</v>
      </c>
      <c r="I17" s="39">
        <f t="shared" si="4"/>
        <v>7.4354964169273288</v>
      </c>
      <c r="J17" s="40">
        <f t="shared" si="2"/>
        <v>-1.6215865826250453E-2</v>
      </c>
      <c r="K17" s="41">
        <f t="shared" si="3"/>
        <v>-0.12256043583151044</v>
      </c>
      <c r="L17" s="42"/>
    </row>
    <row r="18" spans="2:12" x14ac:dyDescent="0.25">
      <c r="B18" s="266"/>
      <c r="C18" s="273"/>
      <c r="D18" s="32" t="s">
        <v>32</v>
      </c>
      <c r="E18" s="43">
        <f>IFERROR(E15/E9,"-")</f>
        <v>7.2568181818181818</v>
      </c>
      <c r="F18" s="43">
        <f t="shared" ref="F18:I18" si="5">IFERROR(F15/F9,"-")</f>
        <v>10.058643771827706</v>
      </c>
      <c r="G18" s="43">
        <f t="shared" si="5"/>
        <v>9.1694865070637004</v>
      </c>
      <c r="H18" s="43">
        <f t="shared" si="5"/>
        <v>8.4320445539252429</v>
      </c>
      <c r="I18" s="43">
        <f t="shared" si="5"/>
        <v>8.7759174766911325</v>
      </c>
      <c r="J18" s="34">
        <f t="shared" si="2"/>
        <v>4.0781677630701285E-2</v>
      </c>
      <c r="K18" s="33">
        <f t="shared" si="3"/>
        <v>0.34387292276588965</v>
      </c>
      <c r="L18" s="34"/>
    </row>
    <row r="19" spans="2:12" x14ac:dyDescent="0.25">
      <c r="B19" s="266"/>
      <c r="C19" s="274" t="s">
        <v>34</v>
      </c>
      <c r="D19" s="15" t="s">
        <v>30</v>
      </c>
      <c r="E19" s="18">
        <v>0.16260000000000002</v>
      </c>
      <c r="F19" s="18">
        <v>0.59370000000000001</v>
      </c>
      <c r="G19" s="18">
        <v>0.77349999999999997</v>
      </c>
      <c r="H19" s="18">
        <v>0.80409999999999993</v>
      </c>
      <c r="I19" s="18">
        <v>0.78489999999999993</v>
      </c>
      <c r="J19" s="17">
        <f t="shared" si="2"/>
        <v>-2.3877627160800885E-2</v>
      </c>
      <c r="K19" s="44">
        <f t="shared" si="3"/>
        <v>-1.9199999999999995E-2</v>
      </c>
      <c r="L19" s="18"/>
    </row>
    <row r="20" spans="2:12" x14ac:dyDescent="0.25">
      <c r="B20" s="266"/>
      <c r="C20" s="275"/>
      <c r="D20" s="19" t="s">
        <v>31</v>
      </c>
      <c r="E20" s="22">
        <v>0.17430000000000001</v>
      </c>
      <c r="F20" s="22">
        <v>0.60199999999999998</v>
      </c>
      <c r="G20" s="22">
        <v>0.81779999999999997</v>
      </c>
      <c r="H20" s="22">
        <v>0.84060000000000001</v>
      </c>
      <c r="I20" s="22">
        <v>0.84290000000000009</v>
      </c>
      <c r="J20" s="21">
        <f t="shared" si="2"/>
        <v>2.7361408517725394E-3</v>
      </c>
      <c r="K20" s="45">
        <f t="shared" si="3"/>
        <v>2.3000000000000798E-3</v>
      </c>
      <c r="L20" s="22"/>
    </row>
    <row r="21" spans="2:12" x14ac:dyDescent="0.25">
      <c r="B21" s="266"/>
      <c r="C21" s="276"/>
      <c r="D21" s="23" t="s">
        <v>32</v>
      </c>
      <c r="E21" s="25">
        <v>0.13220000000000001</v>
      </c>
      <c r="F21" s="25">
        <v>0.55779999999999996</v>
      </c>
      <c r="G21" s="25">
        <v>0.6331</v>
      </c>
      <c r="H21" s="25">
        <v>0.68700000000000006</v>
      </c>
      <c r="I21" s="25">
        <v>0.61350000000000005</v>
      </c>
      <c r="J21" s="25">
        <f t="shared" si="2"/>
        <v>-0.10698689956331875</v>
      </c>
      <c r="K21" s="24">
        <f t="shared" si="3"/>
        <v>-7.350000000000001E-2</v>
      </c>
      <c r="L21" s="46"/>
    </row>
    <row r="22" spans="2:12" x14ac:dyDescent="0.25">
      <c r="B22" s="266"/>
      <c r="C22" s="277" t="s">
        <v>35</v>
      </c>
      <c r="D22" s="26" t="s">
        <v>30</v>
      </c>
      <c r="E22" s="27">
        <v>19529</v>
      </c>
      <c r="F22" s="27">
        <v>42725</v>
      </c>
      <c r="G22" s="27">
        <v>46105</v>
      </c>
      <c r="H22" s="27">
        <v>46741</v>
      </c>
      <c r="I22" s="27">
        <v>46019</v>
      </c>
      <c r="J22" s="36">
        <f t="shared" si="2"/>
        <v>-1.5446823987505631E-2</v>
      </c>
      <c r="K22" s="27">
        <f t="shared" si="3"/>
        <v>-722</v>
      </c>
      <c r="L22" s="38">
        <f>I22/$I$22</f>
        <v>1</v>
      </c>
    </row>
    <row r="23" spans="2:12" x14ac:dyDescent="0.25">
      <c r="B23" s="266"/>
      <c r="C23" s="278"/>
      <c r="D23" s="4" t="s">
        <v>31</v>
      </c>
      <c r="E23" s="29">
        <v>14076</v>
      </c>
      <c r="F23" s="29">
        <v>34730</v>
      </c>
      <c r="G23" s="29">
        <v>35059</v>
      </c>
      <c r="H23" s="29">
        <v>35650</v>
      </c>
      <c r="I23" s="29">
        <v>34388</v>
      </c>
      <c r="J23" s="40">
        <f t="shared" si="2"/>
        <v>-3.5399719495091131E-2</v>
      </c>
      <c r="K23" s="29">
        <f t="shared" si="3"/>
        <v>-1262</v>
      </c>
      <c r="L23" s="42">
        <f>I23/$I$22</f>
        <v>0.74725656793932937</v>
      </c>
    </row>
    <row r="24" spans="2:12" x14ac:dyDescent="0.25">
      <c r="B24" s="267"/>
      <c r="C24" s="279"/>
      <c r="D24" s="32" t="s">
        <v>32</v>
      </c>
      <c r="E24" s="33">
        <v>5453</v>
      </c>
      <c r="F24" s="33">
        <v>7995</v>
      </c>
      <c r="G24" s="33">
        <v>11046</v>
      </c>
      <c r="H24" s="33">
        <v>11091</v>
      </c>
      <c r="I24" s="33">
        <v>11631</v>
      </c>
      <c r="J24" s="34">
        <f t="shared" si="2"/>
        <v>4.8688125507168056E-2</v>
      </c>
      <c r="K24" s="33">
        <f t="shared" si="3"/>
        <v>540</v>
      </c>
      <c r="L24" s="34">
        <f>IFERROR(I24/$I$22,"-")</f>
        <v>0.25274343206067057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7"/>
    </row>
    <row r="26" spans="2:12" ht="24.75" customHeight="1" x14ac:dyDescent="0.25">
      <c r="B26" s="281" t="s">
        <v>36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thickBot="1" x14ac:dyDescent="0.3">
      <c r="B29" s="264" t="s">
        <v>222</v>
      </c>
      <c r="C29" s="264"/>
      <c r="D29" s="264"/>
      <c r="E29" s="264"/>
      <c r="F29" s="264"/>
      <c r="G29" s="264"/>
      <c r="H29" s="264"/>
      <c r="I29" s="264"/>
      <c r="J29" s="264"/>
      <c r="K29" s="264"/>
      <c r="L29" s="12"/>
    </row>
    <row r="30" spans="2:12" ht="15.75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x14ac:dyDescent="0.25">
      <c r="B31" s="4"/>
      <c r="C31" s="4"/>
      <c r="D31" s="4"/>
      <c r="E31" s="14">
        <v>2020</v>
      </c>
      <c r="F31" s="14">
        <v>2021</v>
      </c>
      <c r="G31" s="14">
        <v>2022</v>
      </c>
      <c r="H31" s="14">
        <v>2023</v>
      </c>
      <c r="I31" s="14">
        <v>2024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CONCATENATE("cuota ",I31)</f>
        <v>cuota 2024</v>
      </c>
    </row>
    <row r="32" spans="2:12" x14ac:dyDescent="0.25">
      <c r="B32" s="265" t="s">
        <v>43</v>
      </c>
      <c r="C32" s="268" t="s">
        <v>8</v>
      </c>
      <c r="D32" s="15" t="s">
        <v>30</v>
      </c>
      <c r="E32" s="49">
        <v>550867</v>
      </c>
      <c r="F32" s="49">
        <v>881045</v>
      </c>
      <c r="G32" s="49">
        <v>1757049</v>
      </c>
      <c r="H32" s="49">
        <v>1888332</v>
      </c>
      <c r="I32" s="49">
        <v>1938898</v>
      </c>
      <c r="J32" s="17">
        <f t="shared" ref="J32:J33" si="6">IFERROR(I32/H32-1,"-")</f>
        <v>2.677813011694985E-2</v>
      </c>
      <c r="K32" s="16">
        <f t="shared" ref="K32:K33" si="7">IFERROR(I32-H32,"-")</f>
        <v>50566</v>
      </c>
      <c r="L32" s="17">
        <f>I32/$I$32</f>
        <v>1</v>
      </c>
    </row>
    <row r="33" spans="2:12" x14ac:dyDescent="0.25">
      <c r="B33" s="266"/>
      <c r="C33" s="269"/>
      <c r="D33" s="19" t="s">
        <v>31</v>
      </c>
      <c r="E33" s="50">
        <v>441622</v>
      </c>
      <c r="F33" s="50">
        <v>752768</v>
      </c>
      <c r="G33" s="50">
        <v>1490629</v>
      </c>
      <c r="H33" s="50">
        <v>1543103</v>
      </c>
      <c r="I33" s="50">
        <v>1573889</v>
      </c>
      <c r="J33" s="21">
        <f t="shared" si="6"/>
        <v>1.9950709706351377E-2</v>
      </c>
      <c r="K33" s="20">
        <f t="shared" si="7"/>
        <v>30786</v>
      </c>
      <c r="L33" s="21">
        <f t="shared" ref="L33" si="8">I33/$I$32</f>
        <v>0.81174409380998902</v>
      </c>
    </row>
    <row r="34" spans="2:12" x14ac:dyDescent="0.25">
      <c r="B34" s="266"/>
      <c r="C34" s="270"/>
      <c r="D34" s="23" t="s">
        <v>32</v>
      </c>
      <c r="E34" s="24">
        <v>109245</v>
      </c>
      <c r="F34" s="24">
        <v>128277</v>
      </c>
      <c r="G34" s="24">
        <v>266420</v>
      </c>
      <c r="H34" s="24">
        <v>345229</v>
      </c>
      <c r="I34" s="24">
        <v>365009</v>
      </c>
      <c r="J34" s="25">
        <f>IFERROR(I34/H34-1,"-")</f>
        <v>5.7295302538315163E-2</v>
      </c>
      <c r="K34" s="24">
        <f>IFERROR(I34-H34,"-")</f>
        <v>19780</v>
      </c>
      <c r="L34" s="25">
        <f>IFERROR(I34/I32,"-")</f>
        <v>0.18825590619001104</v>
      </c>
    </row>
    <row r="35" spans="2:12" x14ac:dyDescent="0.25">
      <c r="B35" s="266"/>
      <c r="C35" s="271" t="s">
        <v>33</v>
      </c>
      <c r="D35" s="26" t="s">
        <v>30</v>
      </c>
      <c r="E35" s="51">
        <v>550867</v>
      </c>
      <c r="F35" s="51">
        <v>881045</v>
      </c>
      <c r="G35" s="51">
        <v>1757049</v>
      </c>
      <c r="H35" s="51">
        <v>1888332</v>
      </c>
      <c r="I35" s="51">
        <v>1938898</v>
      </c>
      <c r="J35" s="36">
        <f t="shared" ref="J35:J49" si="9">IFERROR(I35/H35-1,"-")</f>
        <v>2.677813011694985E-2</v>
      </c>
      <c r="K35" s="51">
        <f t="shared" ref="K35:K49" si="10">IFERROR(I35-H35,"-")</f>
        <v>50566</v>
      </c>
      <c r="L35" s="36">
        <f>I35/$I$35</f>
        <v>1</v>
      </c>
    </row>
    <row r="36" spans="2:12" x14ac:dyDescent="0.25">
      <c r="B36" s="266"/>
      <c r="C36" s="272"/>
      <c r="D36" s="4" t="s">
        <v>31</v>
      </c>
      <c r="E36" s="52">
        <v>441622</v>
      </c>
      <c r="F36" s="52">
        <v>752768</v>
      </c>
      <c r="G36" s="52">
        <v>1490629</v>
      </c>
      <c r="H36" s="52">
        <v>1543103</v>
      </c>
      <c r="I36" s="52">
        <v>1573889</v>
      </c>
      <c r="J36" s="40">
        <f t="shared" si="9"/>
        <v>1.9950709706351377E-2</v>
      </c>
      <c r="K36" s="52">
        <f t="shared" si="10"/>
        <v>30786</v>
      </c>
      <c r="L36" s="40">
        <f t="shared" ref="L36" si="11">I36/$I$35</f>
        <v>0.81174409380998902</v>
      </c>
    </row>
    <row r="37" spans="2:12" x14ac:dyDescent="0.25">
      <c r="B37" s="266"/>
      <c r="C37" s="273"/>
      <c r="D37" s="32" t="s">
        <v>32</v>
      </c>
      <c r="E37" s="33">
        <v>109245</v>
      </c>
      <c r="F37" s="33">
        <v>128277</v>
      </c>
      <c r="G37" s="33">
        <v>266420</v>
      </c>
      <c r="H37" s="33">
        <v>345229</v>
      </c>
      <c r="I37" s="33">
        <v>365009</v>
      </c>
      <c r="J37" s="34">
        <f t="shared" si="9"/>
        <v>5.7295302538315163E-2</v>
      </c>
      <c r="K37" s="33">
        <f t="shared" si="10"/>
        <v>19780</v>
      </c>
      <c r="L37" s="61">
        <f>IFERROR(I37/I35,"-")</f>
        <v>0.18825590619001104</v>
      </c>
    </row>
    <row r="38" spans="2:12" x14ac:dyDescent="0.25">
      <c r="B38" s="266"/>
      <c r="C38" s="268" t="s">
        <v>21</v>
      </c>
      <c r="D38" s="15" t="s">
        <v>30</v>
      </c>
      <c r="E38" s="49">
        <v>3913809</v>
      </c>
      <c r="F38" s="49">
        <v>5763674</v>
      </c>
      <c r="G38" s="49">
        <v>12632387</v>
      </c>
      <c r="H38" s="49">
        <v>13590517</v>
      </c>
      <c r="I38" s="49">
        <v>13839613</v>
      </c>
      <c r="J38" s="17">
        <f t="shared" si="9"/>
        <v>1.8328662551983843E-2</v>
      </c>
      <c r="K38" s="16">
        <f t="shared" si="10"/>
        <v>249096</v>
      </c>
      <c r="L38" s="17">
        <f>I38/$I$38</f>
        <v>1</v>
      </c>
    </row>
    <row r="39" spans="2:12" x14ac:dyDescent="0.25">
      <c r="B39" s="266"/>
      <c r="C39" s="269"/>
      <c r="D39" s="19" t="s">
        <v>31</v>
      </c>
      <c r="E39" s="50">
        <v>3047683</v>
      </c>
      <c r="F39" s="50">
        <v>4898283</v>
      </c>
      <c r="G39" s="50">
        <v>10516355</v>
      </c>
      <c r="H39" s="50">
        <v>10980785</v>
      </c>
      <c r="I39" s="50">
        <v>11090961</v>
      </c>
      <c r="J39" s="21">
        <f t="shared" si="9"/>
        <v>1.0033526746949351E-2</v>
      </c>
      <c r="K39" s="20">
        <f t="shared" si="10"/>
        <v>110176</v>
      </c>
      <c r="L39" s="21">
        <f t="shared" ref="L39" si="12">I39/$I$38</f>
        <v>0.80139242332860028</v>
      </c>
    </row>
    <row r="40" spans="2:12" x14ac:dyDescent="0.25">
      <c r="B40" s="266"/>
      <c r="C40" s="270"/>
      <c r="D40" s="23" t="s">
        <v>32</v>
      </c>
      <c r="E40" s="24">
        <v>866126</v>
      </c>
      <c r="F40" s="24">
        <v>865391</v>
      </c>
      <c r="G40" s="24">
        <v>2116032</v>
      </c>
      <c r="H40" s="24">
        <v>2609732</v>
      </c>
      <c r="I40" s="24">
        <v>2748652</v>
      </c>
      <c r="J40" s="25">
        <f t="shared" si="9"/>
        <v>5.3231519558330165E-2</v>
      </c>
      <c r="K40" s="24">
        <f t="shared" si="10"/>
        <v>138920</v>
      </c>
      <c r="L40" s="25">
        <f>IFERROR(I40/I38,"-")</f>
        <v>0.19860757667139969</v>
      </c>
    </row>
    <row r="41" spans="2:12" x14ac:dyDescent="0.25">
      <c r="B41" s="266"/>
      <c r="C41" s="271" t="s">
        <v>22</v>
      </c>
      <c r="D41" s="26" t="s">
        <v>30</v>
      </c>
      <c r="E41" s="53">
        <v>7.1048165891222386</v>
      </c>
      <c r="F41" s="53">
        <v>6.5418610854156141</v>
      </c>
      <c r="G41" s="53">
        <v>7.1895473603752658</v>
      </c>
      <c r="H41" s="53">
        <v>7.1971014630901768</v>
      </c>
      <c r="I41" s="53">
        <v>7.1378757417873455</v>
      </c>
      <c r="J41" s="36">
        <f t="shared" si="9"/>
        <v>-8.2291074547949927E-3</v>
      </c>
      <c r="K41" s="37">
        <f t="shared" si="10"/>
        <v>-5.9225721302831325E-2</v>
      </c>
      <c r="L41" s="36"/>
    </row>
    <row r="42" spans="2:12" x14ac:dyDescent="0.25">
      <c r="B42" s="266"/>
      <c r="C42" s="272"/>
      <c r="D42" s="4" t="s">
        <v>31</v>
      </c>
      <c r="E42" s="54">
        <f t="shared" ref="E42:I42" si="13">E39/E33</f>
        <v>6.9011122634289048</v>
      </c>
      <c r="F42" s="54">
        <f t="shared" si="13"/>
        <v>6.5070287259819759</v>
      </c>
      <c r="G42" s="54">
        <f t="shared" si="13"/>
        <v>7.0549781333920114</v>
      </c>
      <c r="H42" s="54">
        <f t="shared" si="13"/>
        <v>7.1160415085707172</v>
      </c>
      <c r="I42" s="54">
        <f t="shared" si="13"/>
        <v>7.0468508262018474</v>
      </c>
      <c r="J42" s="40">
        <f t="shared" si="9"/>
        <v>-9.7231982536266637E-3</v>
      </c>
      <c r="K42" s="41">
        <f t="shared" si="10"/>
        <v>-6.9190682368869716E-2</v>
      </c>
      <c r="L42" s="40"/>
    </row>
    <row r="43" spans="2:12" x14ac:dyDescent="0.25">
      <c r="B43" s="266"/>
      <c r="C43" s="273"/>
      <c r="D43" s="32" t="s">
        <v>32</v>
      </c>
      <c r="E43" s="43">
        <f>IFERROR(E40/E34,"-")</f>
        <v>7.9282896242390954</v>
      </c>
      <c r="F43" s="43">
        <f t="shared" ref="F43:I43" si="14">IFERROR(F40/F34,"-")</f>
        <v>6.7462678422476356</v>
      </c>
      <c r="G43" s="43">
        <f t="shared" si="14"/>
        <v>7.94246678177314</v>
      </c>
      <c r="H43" s="43">
        <f t="shared" si="14"/>
        <v>7.5594228758302462</v>
      </c>
      <c r="I43" s="43">
        <f t="shared" si="14"/>
        <v>7.5303677443569885</v>
      </c>
      <c r="J43" s="34">
        <f t="shared" si="9"/>
        <v>-3.8435647734638145E-3</v>
      </c>
      <c r="K43" s="33">
        <f t="shared" si="10"/>
        <v>-2.9055131473257667E-2</v>
      </c>
      <c r="L43" s="61">
        <f>IFERROR(I43/I41,"-")</f>
        <v>1.054987228241012</v>
      </c>
    </row>
    <row r="44" spans="2:12" x14ac:dyDescent="0.25">
      <c r="B44" s="266"/>
      <c r="C44" s="274" t="s">
        <v>34</v>
      </c>
      <c r="D44" s="15" t="s">
        <v>30</v>
      </c>
      <c r="E44" s="57">
        <v>0.49563348888170433</v>
      </c>
      <c r="F44" s="57">
        <v>0.53007392392769836</v>
      </c>
      <c r="G44" s="57">
        <v>0.78235212112064911</v>
      </c>
      <c r="H44" s="57">
        <v>0.81120905005064936</v>
      </c>
      <c r="I44" s="57">
        <v>0.81280076010742186</v>
      </c>
      <c r="J44" s="57">
        <f t="shared" si="9"/>
        <v>1.9621453393217081E-3</v>
      </c>
      <c r="K44" s="44">
        <f t="shared" si="10"/>
        <v>1.5917100567724995E-3</v>
      </c>
      <c r="L44" s="17"/>
    </row>
    <row r="45" spans="2:12" x14ac:dyDescent="0.25">
      <c r="B45" s="266"/>
      <c r="C45" s="275"/>
      <c r="D45" s="19" t="s">
        <v>31</v>
      </c>
      <c r="E45" s="58">
        <v>0.51616511753038752</v>
      </c>
      <c r="F45" s="58">
        <v>0.57306823809480911</v>
      </c>
      <c r="G45" s="58">
        <v>0.82736563433026633</v>
      </c>
      <c r="H45" s="58">
        <v>0.86092257017663798</v>
      </c>
      <c r="I45" s="58">
        <v>0.8610960469022988</v>
      </c>
      <c r="J45" s="58">
        <f t="shared" si="9"/>
        <v>2.0150096149196273E-4</v>
      </c>
      <c r="K45" s="45">
        <f t="shared" si="10"/>
        <v>1.7347672566081496E-4</v>
      </c>
      <c r="L45" s="21"/>
    </row>
    <row r="46" spans="2:12" x14ac:dyDescent="0.25">
      <c r="B46" s="266"/>
      <c r="C46" s="276"/>
      <c r="D46" s="23" t="s">
        <v>32</v>
      </c>
      <c r="E46" s="59">
        <v>0.4347790730011355</v>
      </c>
      <c r="F46" s="59">
        <v>0.37207179589925665</v>
      </c>
      <c r="G46" s="59">
        <v>0.61583683713777571</v>
      </c>
      <c r="H46" s="59">
        <v>0.65263907078660088</v>
      </c>
      <c r="I46" s="59">
        <v>0.66280236198751097</v>
      </c>
      <c r="J46" s="25">
        <f t="shared" si="9"/>
        <v>1.5572606139961254E-2</v>
      </c>
      <c r="K46" s="24">
        <f t="shared" si="10"/>
        <v>1.0163291200910085E-2</v>
      </c>
      <c r="L46" s="25">
        <f>IFERROR(I46/I44,"-")</f>
        <v>0.81545489930387527</v>
      </c>
    </row>
    <row r="47" spans="2:12" x14ac:dyDescent="0.25">
      <c r="B47" s="266"/>
      <c r="C47" s="277" t="s">
        <v>38</v>
      </c>
      <c r="D47" s="26" t="s">
        <v>30</v>
      </c>
      <c r="E47" s="51">
        <v>23742</v>
      </c>
      <c r="F47" s="51">
        <v>29697</v>
      </c>
      <c r="G47" s="51">
        <v>44233</v>
      </c>
      <c r="H47" s="51">
        <v>45902</v>
      </c>
      <c r="I47" s="51">
        <v>46521</v>
      </c>
      <c r="J47" s="36">
        <f t="shared" si="9"/>
        <v>1.3485251187312031E-2</v>
      </c>
      <c r="K47" s="27">
        <f t="shared" si="10"/>
        <v>619</v>
      </c>
      <c r="L47" s="36">
        <f>I47/$I$47</f>
        <v>1</v>
      </c>
    </row>
    <row r="48" spans="2:12" x14ac:dyDescent="0.25">
      <c r="B48" s="266"/>
      <c r="C48" s="272"/>
      <c r="D48" s="4" t="s">
        <v>31</v>
      </c>
      <c r="E48" s="52">
        <v>17566</v>
      </c>
      <c r="F48" s="52">
        <v>23340</v>
      </c>
      <c r="G48" s="52">
        <v>34827</v>
      </c>
      <c r="H48" s="52">
        <v>34946</v>
      </c>
      <c r="I48" s="52">
        <v>35191</v>
      </c>
      <c r="J48" s="40">
        <f t="shared" si="9"/>
        <v>7.0108166886053702E-3</v>
      </c>
      <c r="K48" s="29">
        <f t="shared" si="10"/>
        <v>245</v>
      </c>
      <c r="L48" s="40">
        <f t="shared" ref="L48" si="15">I48/$I$47</f>
        <v>0.75645407450398749</v>
      </c>
    </row>
    <row r="49" spans="2:12" x14ac:dyDescent="0.25">
      <c r="B49" s="267"/>
      <c r="C49" s="273"/>
      <c r="D49" s="32" t="s">
        <v>32</v>
      </c>
      <c r="E49" s="33">
        <v>6176</v>
      </c>
      <c r="F49" s="33">
        <v>6357</v>
      </c>
      <c r="G49" s="33">
        <v>9406</v>
      </c>
      <c r="H49" s="33">
        <v>10956</v>
      </c>
      <c r="I49" s="33">
        <v>11330</v>
      </c>
      <c r="J49" s="34">
        <f t="shared" si="9"/>
        <v>3.4136546184738936E-2</v>
      </c>
      <c r="K49" s="33">
        <f t="shared" si="10"/>
        <v>374</v>
      </c>
      <c r="L49" s="61">
        <f>IFERROR(I49/I47,"-")</f>
        <v>0.24354592549601256</v>
      </c>
    </row>
    <row r="50" spans="2:12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7"/>
    </row>
    <row r="51" spans="2:12" ht="27" customHeight="1" x14ac:dyDescent="0.25">
      <c r="B51" s="281" t="s">
        <v>36</v>
      </c>
      <c r="C51" s="282"/>
      <c r="D51" s="282"/>
      <c r="E51" s="282"/>
      <c r="F51" s="282"/>
      <c r="G51" s="282"/>
      <c r="H51" s="282"/>
      <c r="I51" s="282"/>
      <c r="J51" s="282"/>
      <c r="K51" s="282"/>
    </row>
  </sheetData>
  <mergeCells count="20">
    <mergeCell ref="B25:K25"/>
    <mergeCell ref="B26:K26"/>
    <mergeCell ref="B50:K50"/>
    <mergeCell ref="B51:K51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2B86D-A8AA-464C-9E67-049877BB79B8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266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66</v>
      </c>
    </row>
    <row r="6" spans="1:15" ht="22.5" thickTop="1" thickBot="1" x14ac:dyDescent="0.3">
      <c r="B6" s="108" t="s">
        <v>30</v>
      </c>
      <c r="C6" s="289" t="s">
        <v>67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ht="22.5" thickTop="1" thickBot="1" x14ac:dyDescent="0.3">
      <c r="B7" s="109"/>
      <c r="C7" s="291">
        <f t="shared" ref="C7" si="0">E7-1</f>
        <v>2020</v>
      </c>
      <c r="D7" s="292"/>
      <c r="E7" s="293">
        <f t="shared" ref="E7" si="1">G7-1</f>
        <v>2021</v>
      </c>
      <c r="F7" s="292"/>
      <c r="G7" s="293">
        <f t="shared" ref="G7" si="2">I7-1</f>
        <v>2022</v>
      </c>
      <c r="H7" s="292"/>
      <c r="I7" s="293">
        <f t="shared" ref="I7" si="3">K7-1</f>
        <v>2023</v>
      </c>
      <c r="J7" s="292"/>
      <c r="K7" s="293">
        <f>M7-1</f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CONCATENATE("var ",RIGHT(C7,2),"/",RIGHT(C7-1,2))</f>
        <v>var 20/19</v>
      </c>
      <c r="E8" s="115" t="s">
        <v>68</v>
      </c>
      <c r="F8" s="114" t="str">
        <f>CONCATENATE("var ",RIGHT(E7,2),"/",RIGHT(C7,2))</f>
        <v>var 21/20</v>
      </c>
      <c r="G8" s="115" t="s">
        <v>68</v>
      </c>
      <c r="H8" s="114" t="str">
        <f>CONCATENATE("var ",RIGHT(G7,2),"/",RIGHT(E7,2))</f>
        <v>var 22/21</v>
      </c>
      <c r="I8" s="115" t="s">
        <v>68</v>
      </c>
      <c r="J8" s="114" t="str">
        <f>CONCATENATE("var ",RIGHT(I7,2),"/",RIGHT(G7,2))</f>
        <v>var 23/22</v>
      </c>
      <c r="K8" s="115" t="s">
        <v>68</v>
      </c>
      <c r="L8" s="114" t="str">
        <f>CONCATENATE("var ",RIGHT(K7,2),"/",RIGHT(I7,2))</f>
        <v>var 24/23</v>
      </c>
      <c r="M8" s="115" t="s">
        <v>68</v>
      </c>
      <c r="N8" s="114" t="str">
        <f>CONCATENATE("var ",RIGHT(M7,2),"/",RIGHT(K7,2))</f>
        <v>var 25/24</v>
      </c>
    </row>
    <row r="9" spans="1:15" x14ac:dyDescent="0.25">
      <c r="A9" s="1" t="s">
        <v>69</v>
      </c>
      <c r="B9" s="116" t="s">
        <v>70</v>
      </c>
      <c r="C9" s="117">
        <v>1154297</v>
      </c>
      <c r="D9" s="118">
        <v>4.0723847271147084E-2</v>
      </c>
      <c r="E9" s="117">
        <v>98412</v>
      </c>
      <c r="F9" s="118">
        <f t="shared" ref="F9:F21" si="4">IFERROR(E9/C9-1,"-")</f>
        <v>-0.91474291278587749</v>
      </c>
      <c r="G9" s="117">
        <v>786358</v>
      </c>
      <c r="H9" s="118">
        <f t="shared" ref="H9:H21" si="5">IFERROR(G9/E9-1,"-")</f>
        <v>6.9904686420355242</v>
      </c>
      <c r="I9" s="117">
        <v>1105557</v>
      </c>
      <c r="J9" s="118">
        <f t="shared" ref="J9:J21" si="6">IFERROR(I9/C9-1,"-")</f>
        <v>-4.2224834682928258E-2</v>
      </c>
      <c r="K9" s="117">
        <v>1165181</v>
      </c>
      <c r="L9" s="118">
        <f t="shared" ref="L9:L21" si="7">IFERROR(K9/I9-1,"-")</f>
        <v>5.3931185818551164E-2</v>
      </c>
      <c r="M9" s="117">
        <v>1119747</v>
      </c>
      <c r="N9" s="118">
        <f>IFERROR(M9/K9-1,"-")</f>
        <v>-3.8993083478017554E-2</v>
      </c>
    </row>
    <row r="10" spans="1:15" x14ac:dyDescent="0.25">
      <c r="A10" s="1" t="s">
        <v>71</v>
      </c>
      <c r="B10" s="116" t="s">
        <v>72</v>
      </c>
      <c r="C10" s="117">
        <v>1115694</v>
      </c>
      <c r="D10" s="118">
        <v>9.8426731776473764E-2</v>
      </c>
      <c r="E10" s="117">
        <v>103727</v>
      </c>
      <c r="F10" s="118">
        <f t="shared" si="4"/>
        <v>-0.90702916749574702</v>
      </c>
      <c r="G10" s="117">
        <v>912484</v>
      </c>
      <c r="H10" s="118">
        <f t="shared" si="5"/>
        <v>7.7969766791674306</v>
      </c>
      <c r="I10" s="117">
        <v>1077344</v>
      </c>
      <c r="J10" s="118">
        <f t="shared" si="6"/>
        <v>-3.4373224199466867E-2</v>
      </c>
      <c r="K10" s="117">
        <v>1114324</v>
      </c>
      <c r="L10" s="118">
        <f t="shared" si="7"/>
        <v>3.4325155196483159E-2</v>
      </c>
      <c r="M10" s="117"/>
      <c r="N10" s="118"/>
    </row>
    <row r="11" spans="1:15" x14ac:dyDescent="0.25">
      <c r="A11" s="1" t="s">
        <v>73</v>
      </c>
      <c r="B11" s="116" t="s">
        <v>74</v>
      </c>
      <c r="C11" s="117">
        <v>496315</v>
      </c>
      <c r="D11" s="118">
        <v>-0.55609507846585093</v>
      </c>
      <c r="E11" s="117">
        <v>122878</v>
      </c>
      <c r="F11" s="118">
        <f t="shared" si="4"/>
        <v>-0.752419330465531</v>
      </c>
      <c r="G11" s="117">
        <v>1057048</v>
      </c>
      <c r="H11" s="118">
        <f t="shared" si="5"/>
        <v>7.6024186591578644</v>
      </c>
      <c r="I11" s="117">
        <v>1098201</v>
      </c>
      <c r="J11" s="118">
        <f t="shared" si="6"/>
        <v>1.2127096702698892</v>
      </c>
      <c r="K11" s="117">
        <v>1198797</v>
      </c>
      <c r="L11" s="118">
        <f t="shared" si="7"/>
        <v>9.1600717901367812E-2</v>
      </c>
      <c r="M11" s="117"/>
      <c r="N11" s="118"/>
    </row>
    <row r="12" spans="1:15" x14ac:dyDescent="0.25">
      <c r="A12" s="1" t="s">
        <v>75</v>
      </c>
      <c r="B12" s="116" t="s">
        <v>76</v>
      </c>
      <c r="C12" s="117">
        <v>0</v>
      </c>
      <c r="D12" s="118">
        <v>-1</v>
      </c>
      <c r="E12" s="117">
        <v>154899</v>
      </c>
      <c r="F12" s="118" t="str">
        <f>IFERROR(E12/C12-1,"-")</f>
        <v>-</v>
      </c>
      <c r="G12" s="117">
        <v>1117075</v>
      </c>
      <c r="H12" s="118">
        <f t="shared" si="5"/>
        <v>6.2116346780805554</v>
      </c>
      <c r="I12" s="117">
        <v>1108018</v>
      </c>
      <c r="J12" s="118" t="str">
        <f t="shared" si="6"/>
        <v>-</v>
      </c>
      <c r="K12" s="117">
        <v>1093882</v>
      </c>
      <c r="L12" s="118">
        <f t="shared" si="7"/>
        <v>-1.2757915485127502E-2</v>
      </c>
      <c r="M12" s="117"/>
      <c r="N12" s="118"/>
    </row>
    <row r="13" spans="1:15" x14ac:dyDescent="0.25">
      <c r="A13" s="1" t="s">
        <v>77</v>
      </c>
      <c r="B13" s="116" t="s">
        <v>78</v>
      </c>
      <c r="C13" s="117">
        <v>0</v>
      </c>
      <c r="D13" s="118">
        <v>-1</v>
      </c>
      <c r="E13" s="117">
        <v>187306</v>
      </c>
      <c r="F13" s="118" t="str">
        <f t="shared" si="4"/>
        <v>-</v>
      </c>
      <c r="G13" s="117">
        <v>995707</v>
      </c>
      <c r="H13" s="118">
        <f t="shared" si="5"/>
        <v>4.3159375567253582</v>
      </c>
      <c r="I13" s="117">
        <v>1038688</v>
      </c>
      <c r="J13" s="118" t="str">
        <f t="shared" si="6"/>
        <v>-</v>
      </c>
      <c r="K13" s="117">
        <v>1088673</v>
      </c>
      <c r="L13" s="118">
        <f t="shared" si="7"/>
        <v>4.8123209279398615E-2</v>
      </c>
      <c r="M13" s="117"/>
      <c r="N13" s="118"/>
    </row>
    <row r="14" spans="1:15" x14ac:dyDescent="0.25">
      <c r="A14" s="1" t="s">
        <v>79</v>
      </c>
      <c r="B14" s="116" t="s">
        <v>80</v>
      </c>
      <c r="C14" s="117">
        <v>0</v>
      </c>
      <c r="D14" s="118">
        <v>-1</v>
      </c>
      <c r="E14" s="117">
        <v>274949</v>
      </c>
      <c r="F14" s="118" t="str">
        <f t="shared" si="4"/>
        <v>-</v>
      </c>
      <c r="G14" s="117">
        <v>1029864</v>
      </c>
      <c r="H14" s="118">
        <f t="shared" si="5"/>
        <v>2.7456546486803006</v>
      </c>
      <c r="I14" s="117">
        <v>1069466</v>
      </c>
      <c r="J14" s="118" t="str">
        <f t="shared" si="6"/>
        <v>-</v>
      </c>
      <c r="K14" s="117">
        <v>1059592</v>
      </c>
      <c r="L14" s="118">
        <f t="shared" si="7"/>
        <v>-9.232645077075885E-3</v>
      </c>
      <c r="M14" s="117"/>
      <c r="N14" s="118"/>
    </row>
    <row r="15" spans="1:15" x14ac:dyDescent="0.25">
      <c r="A15" s="1" t="s">
        <v>81</v>
      </c>
      <c r="B15" s="116" t="s">
        <v>82</v>
      </c>
      <c r="C15" s="117">
        <v>0</v>
      </c>
      <c r="D15" s="118">
        <v>-1</v>
      </c>
      <c r="E15" s="117">
        <v>553215</v>
      </c>
      <c r="F15" s="118" t="str">
        <f t="shared" si="4"/>
        <v>-</v>
      </c>
      <c r="G15" s="117">
        <v>1179956</v>
      </c>
      <c r="H15" s="118">
        <f t="shared" si="5"/>
        <v>1.1329067360791014</v>
      </c>
      <c r="I15" s="117">
        <v>1205442</v>
      </c>
      <c r="J15" s="118" t="str">
        <f t="shared" si="6"/>
        <v>-</v>
      </c>
      <c r="K15" s="117">
        <v>1224963</v>
      </c>
      <c r="L15" s="118">
        <f t="shared" si="7"/>
        <v>1.6194059938180461E-2</v>
      </c>
      <c r="M15" s="117"/>
      <c r="N15" s="118"/>
    </row>
    <row r="16" spans="1:15" x14ac:dyDescent="0.25">
      <c r="A16" s="1" t="s">
        <v>83</v>
      </c>
      <c r="B16" s="116" t="s">
        <v>84</v>
      </c>
      <c r="C16" s="117">
        <v>285142</v>
      </c>
      <c r="D16" s="118">
        <v>-0.77580532295475102</v>
      </c>
      <c r="E16" s="117">
        <v>796040</v>
      </c>
      <c r="F16" s="118">
        <f t="shared" si="4"/>
        <v>1.7917318388732633</v>
      </c>
      <c r="G16" s="117">
        <v>1241553</v>
      </c>
      <c r="H16" s="118">
        <f t="shared" si="5"/>
        <v>0.55966157479523648</v>
      </c>
      <c r="I16" s="117">
        <v>1271908</v>
      </c>
      <c r="J16" s="118">
        <f t="shared" si="6"/>
        <v>3.4606126070519254</v>
      </c>
      <c r="K16" s="117">
        <v>1304294</v>
      </c>
      <c r="L16" s="118">
        <f t="shared" si="7"/>
        <v>2.5462533453677549E-2</v>
      </c>
      <c r="M16" s="117"/>
      <c r="N16" s="118"/>
    </row>
    <row r="17" spans="1:15" x14ac:dyDescent="0.25">
      <c r="A17" s="1" t="s">
        <v>85</v>
      </c>
      <c r="B17" s="116" t="s">
        <v>86</v>
      </c>
      <c r="C17" s="117">
        <v>176625</v>
      </c>
      <c r="D17" s="118">
        <v>-0.83348527458313582</v>
      </c>
      <c r="E17" s="117">
        <v>762012</v>
      </c>
      <c r="F17" s="118">
        <f t="shared" si="4"/>
        <v>3.3142929936305734</v>
      </c>
      <c r="G17" s="117">
        <v>1013730</v>
      </c>
      <c r="H17" s="118">
        <f t="shared" si="5"/>
        <v>0.33033338057668393</v>
      </c>
      <c r="I17" s="117">
        <v>1102818</v>
      </c>
      <c r="J17" s="118">
        <f t="shared" si="6"/>
        <v>5.2438386411889599</v>
      </c>
      <c r="K17" s="117">
        <v>1101231</v>
      </c>
      <c r="L17" s="118">
        <f t="shared" si="7"/>
        <v>-1.4390407120666859E-3</v>
      </c>
      <c r="M17" s="117"/>
      <c r="N17" s="118"/>
    </row>
    <row r="18" spans="1:15" x14ac:dyDescent="0.25">
      <c r="A18" s="1" t="s">
        <v>87</v>
      </c>
      <c r="B18" s="116" t="s">
        <v>88</v>
      </c>
      <c r="C18" s="117">
        <v>137871</v>
      </c>
      <c r="D18" s="118">
        <v>-0.88105535324673312</v>
      </c>
      <c r="E18" s="117">
        <v>953288</v>
      </c>
      <c r="F18" s="118">
        <f t="shared" si="4"/>
        <v>5.9143474697362031</v>
      </c>
      <c r="G18" s="117">
        <v>1125132</v>
      </c>
      <c r="H18" s="118">
        <f t="shared" si="5"/>
        <v>0.18026451607489036</v>
      </c>
      <c r="I18" s="117">
        <v>1207802</v>
      </c>
      <c r="J18" s="118">
        <f t="shared" si="6"/>
        <v>7.7603774542869779</v>
      </c>
      <c r="K18" s="117">
        <v>1223794</v>
      </c>
      <c r="L18" s="118">
        <f t="shared" si="7"/>
        <v>1.3240580823677961E-2</v>
      </c>
      <c r="M18" s="117"/>
      <c r="N18" s="118"/>
    </row>
    <row r="19" spans="1:15" x14ac:dyDescent="0.25">
      <c r="A19" s="1" t="s">
        <v>89</v>
      </c>
      <c r="B19" s="116" t="s">
        <v>90</v>
      </c>
      <c r="C19" s="117">
        <v>156929</v>
      </c>
      <c r="D19" s="118">
        <v>-0.84682336795520141</v>
      </c>
      <c r="E19" s="117">
        <v>927095</v>
      </c>
      <c r="F19" s="118">
        <f t="shared" si="4"/>
        <v>4.9077353452835357</v>
      </c>
      <c r="G19" s="117">
        <v>1064158</v>
      </c>
      <c r="H19" s="118">
        <f t="shared" si="5"/>
        <v>0.14784137547931975</v>
      </c>
      <c r="I19" s="117">
        <v>1149433</v>
      </c>
      <c r="J19" s="118">
        <f t="shared" si="6"/>
        <v>6.3245416717114109</v>
      </c>
      <c r="K19" s="117">
        <v>1124270</v>
      </c>
      <c r="L19" s="118">
        <f t="shared" si="7"/>
        <v>-2.1891663106940573E-2</v>
      </c>
      <c r="M19" s="117"/>
      <c r="N19" s="118"/>
    </row>
    <row r="20" spans="1:15" x14ac:dyDescent="0.25">
      <c r="A20" s="1" t="s">
        <v>91</v>
      </c>
      <c r="B20" s="116" t="s">
        <v>92</v>
      </c>
      <c r="C20" s="117">
        <v>196628</v>
      </c>
      <c r="D20" s="118">
        <v>-0.81701635823206764</v>
      </c>
      <c r="E20" s="117">
        <v>829853</v>
      </c>
      <c r="F20" s="118">
        <f t="shared" si="4"/>
        <v>3.220421303171471</v>
      </c>
      <c r="G20" s="117">
        <v>1109322</v>
      </c>
      <c r="H20" s="118">
        <f t="shared" si="5"/>
        <v>0.33676928323450062</v>
      </c>
      <c r="I20" s="117">
        <v>1155840</v>
      </c>
      <c r="J20" s="118">
        <f t="shared" si="6"/>
        <v>4.8783082775596558</v>
      </c>
      <c r="K20" s="117">
        <v>1140612</v>
      </c>
      <c r="L20" s="118">
        <f t="shared" si="7"/>
        <v>-1.3174833887043214E-2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4"/>
        <v>0.47265081152401667</v>
      </c>
      <c r="G21" s="120">
        <v>12632387</v>
      </c>
      <c r="H21" s="121">
        <f t="shared" si="5"/>
        <v>1.1917247575071039</v>
      </c>
      <c r="I21" s="120">
        <v>13590517</v>
      </c>
      <c r="J21" s="121">
        <f t="shared" si="6"/>
        <v>2.4724527947071508</v>
      </c>
      <c r="K21" s="120">
        <v>13839613</v>
      </c>
      <c r="L21" s="121">
        <f t="shared" si="7"/>
        <v>1.8328662551983843E-2</v>
      </c>
      <c r="M21" s="120">
        <v>1119747</v>
      </c>
      <c r="N21" s="121">
        <v>-3.8993083478017554E-2</v>
      </c>
    </row>
    <row r="22" spans="1:15" ht="6" customHeight="1" x14ac:dyDescent="0.25"/>
    <row r="23" spans="1:15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4" t="s">
        <v>267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94</v>
      </c>
    </row>
    <row r="28" spans="1:15" ht="22.5" thickTop="1" thickBot="1" x14ac:dyDescent="0.3">
      <c r="B28" s="123" t="s">
        <v>95</v>
      </c>
      <c r="C28" s="289" t="s">
        <v>96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15" ht="22.5" thickTop="1" thickBot="1" x14ac:dyDescent="0.3">
      <c r="B29" s="109"/>
      <c r="C29" s="291">
        <f>$C$7</f>
        <v>2020</v>
      </c>
      <c r="D29" s="292"/>
      <c r="E29" s="293">
        <f>$E$7</f>
        <v>2021</v>
      </c>
      <c r="F29" s="292"/>
      <c r="G29" s="293">
        <f>$G$7</f>
        <v>2022</v>
      </c>
      <c r="H29" s="292"/>
      <c r="I29" s="293">
        <f>$I$7</f>
        <v>2023</v>
      </c>
      <c r="J29" s="292"/>
      <c r="K29" s="293">
        <f>$K$7</f>
        <v>2024</v>
      </c>
      <c r="L29" s="292"/>
      <c r="M29" s="293">
        <f>$M$7</f>
        <v>2025</v>
      </c>
      <c r="N29" s="294"/>
    </row>
    <row r="30" spans="1:15" ht="16.5" thickTop="1" thickBot="1" x14ac:dyDescent="0.3">
      <c r="B30" s="85"/>
      <c r="C30" s="113" t="s">
        <v>68</v>
      </c>
      <c r="D30" s="114" t="str">
        <f>CONCATENATE("var. ",RIGHT(C29,2),"/",RIGHT(C29-1,2))</f>
        <v>var. 20/19</v>
      </c>
      <c r="E30" s="115" t="s">
        <v>68</v>
      </c>
      <c r="F30" s="114" t="str">
        <f>CONCATENATE("var. ",RIGHT(E29,2),"/",RIGHT(E29-1,2))</f>
        <v>var. 21/20</v>
      </c>
      <c r="G30" s="115" t="s">
        <v>68</v>
      </c>
      <c r="H30" s="114" t="str">
        <f>CONCATENATE("var. ",RIGHT(G29,2),"/",RIGHT(G29-1,2))</f>
        <v>var. 22/21</v>
      </c>
      <c r="I30" s="115" t="s">
        <v>68</v>
      </c>
      <c r="J30" s="114" t="s">
        <v>246</v>
      </c>
      <c r="K30" s="115" t="s">
        <v>68</v>
      </c>
      <c r="L30" s="114" t="s">
        <v>247</v>
      </c>
      <c r="M30" s="115" t="s">
        <v>68</v>
      </c>
      <c r="N30" s="114" t="s">
        <v>268</v>
      </c>
    </row>
    <row r="31" spans="1:15" x14ac:dyDescent="0.25">
      <c r="B31" s="116" t="s">
        <v>70</v>
      </c>
      <c r="C31" s="117">
        <v>47398</v>
      </c>
      <c r="D31" s="118">
        <v>-4.6893223406394569E-2</v>
      </c>
      <c r="E31" s="117">
        <v>19326</v>
      </c>
      <c r="F31" s="118">
        <f t="shared" ref="F31:F43" si="8">IFERROR(E31/C31-1,"-")</f>
        <v>-0.59226127684712437</v>
      </c>
      <c r="G31" s="117">
        <v>44512</v>
      </c>
      <c r="H31" s="118">
        <f t="shared" ref="H31:H43" si="9">IFERROR(G31/E31-1,"-")</f>
        <v>1.303218462175308</v>
      </c>
      <c r="I31" s="117">
        <v>49718</v>
      </c>
      <c r="J31" s="118">
        <f t="shared" ref="J31:J43" si="10">IFERROR(I31/G31-1,"-")</f>
        <v>0.11695722501797268</v>
      </c>
      <c r="K31" s="117">
        <v>41092</v>
      </c>
      <c r="L31" s="118">
        <f t="shared" ref="L31:L43" si="11">IFERROR(K31/I31-1,"-")</f>
        <v>-0.17349853171889451</v>
      </c>
      <c r="M31" s="117">
        <v>33957</v>
      </c>
      <c r="N31" s="118">
        <f t="shared" ref="N31" si="12">IFERROR(M31/K31-1,"-")</f>
        <v>-0.17363477075829847</v>
      </c>
    </row>
    <row r="32" spans="1:15" x14ac:dyDescent="0.25">
      <c r="B32" s="116" t="s">
        <v>72</v>
      </c>
      <c r="C32" s="117">
        <v>34168</v>
      </c>
      <c r="D32" s="118">
        <v>-0.11951760037107662</v>
      </c>
      <c r="E32" s="117">
        <v>21953</v>
      </c>
      <c r="F32" s="118">
        <f t="shared" si="8"/>
        <v>-0.35749824397096697</v>
      </c>
      <c r="G32" s="117">
        <v>38037</v>
      </c>
      <c r="H32" s="118">
        <f t="shared" si="9"/>
        <v>0.73265612900286969</v>
      </c>
      <c r="I32" s="117">
        <v>32612</v>
      </c>
      <c r="J32" s="118">
        <f t="shared" si="10"/>
        <v>-0.14262428687856565</v>
      </c>
      <c r="K32" s="117">
        <v>40708</v>
      </c>
      <c r="L32" s="118">
        <f t="shared" si="11"/>
        <v>0.2482521771127193</v>
      </c>
      <c r="M32" s="117"/>
      <c r="N32" s="118"/>
    </row>
    <row r="33" spans="2:15" x14ac:dyDescent="0.25">
      <c r="B33" s="116" t="s">
        <v>74</v>
      </c>
      <c r="C33" s="117">
        <v>13967</v>
      </c>
      <c r="D33" s="118">
        <v>-0.7426813316383869</v>
      </c>
      <c r="E33" s="117">
        <v>35216</v>
      </c>
      <c r="F33" s="118">
        <f t="shared" si="8"/>
        <v>1.5213718049688554</v>
      </c>
      <c r="G33" s="117">
        <v>39226</v>
      </c>
      <c r="H33" s="118">
        <f t="shared" si="9"/>
        <v>0.11386869604725125</v>
      </c>
      <c r="I33" s="117">
        <v>39802</v>
      </c>
      <c r="J33" s="118">
        <f t="shared" si="10"/>
        <v>1.4684138071687114E-2</v>
      </c>
      <c r="K33" s="117">
        <v>49287</v>
      </c>
      <c r="L33" s="118">
        <f t="shared" si="11"/>
        <v>0.23830460780865281</v>
      </c>
      <c r="M33" s="117"/>
      <c r="N33" s="118"/>
    </row>
    <row r="34" spans="2:15" x14ac:dyDescent="0.25">
      <c r="B34" s="116" t="s">
        <v>76</v>
      </c>
      <c r="C34" s="117">
        <v>0</v>
      </c>
      <c r="D34" s="118">
        <v>-1</v>
      </c>
      <c r="E34" s="117">
        <v>48544</v>
      </c>
      <c r="F34" s="118" t="str">
        <f t="shared" si="8"/>
        <v>-</v>
      </c>
      <c r="G34" s="117">
        <v>70700</v>
      </c>
      <c r="H34" s="118">
        <f t="shared" si="9"/>
        <v>0.45641067897165466</v>
      </c>
      <c r="I34" s="117">
        <v>73095</v>
      </c>
      <c r="J34" s="118">
        <f t="shared" si="10"/>
        <v>3.3875530410183874E-2</v>
      </c>
      <c r="K34" s="117">
        <v>39075</v>
      </c>
      <c r="L34" s="118">
        <f t="shared" si="11"/>
        <v>-0.4654217114713729</v>
      </c>
      <c r="M34" s="117"/>
      <c r="N34" s="118"/>
    </row>
    <row r="35" spans="2:15" x14ac:dyDescent="0.25">
      <c r="B35" s="116" t="s">
        <v>78</v>
      </c>
      <c r="C35" s="117">
        <v>0</v>
      </c>
      <c r="D35" s="118">
        <v>-1</v>
      </c>
      <c r="E35" s="117">
        <v>59583</v>
      </c>
      <c r="F35" s="118" t="str">
        <f t="shared" si="8"/>
        <v>-</v>
      </c>
      <c r="G35" s="117">
        <v>79634</v>
      </c>
      <c r="H35" s="118">
        <f t="shared" si="9"/>
        <v>0.33652216236174737</v>
      </c>
      <c r="I35" s="117">
        <v>56792</v>
      </c>
      <c r="J35" s="118">
        <f t="shared" si="10"/>
        <v>-0.2868372805585554</v>
      </c>
      <c r="K35" s="117">
        <v>58856</v>
      </c>
      <c r="L35" s="118">
        <f t="shared" si="11"/>
        <v>3.634314692210161E-2</v>
      </c>
      <c r="M35" s="117"/>
      <c r="N35" s="118"/>
    </row>
    <row r="36" spans="2:15" x14ac:dyDescent="0.25">
      <c r="B36" s="116" t="s">
        <v>80</v>
      </c>
      <c r="C36" s="117">
        <v>0</v>
      </c>
      <c r="D36" s="118">
        <v>-1</v>
      </c>
      <c r="E36" s="117">
        <v>87510</v>
      </c>
      <c r="F36" s="118" t="str">
        <f t="shared" si="8"/>
        <v>-</v>
      </c>
      <c r="G36" s="117">
        <v>87469</v>
      </c>
      <c r="H36" s="118">
        <f t="shared" si="9"/>
        <v>-4.6851788367041625E-4</v>
      </c>
      <c r="I36" s="117">
        <v>83729</v>
      </c>
      <c r="J36" s="118">
        <f t="shared" si="10"/>
        <v>-4.2758005693445678E-2</v>
      </c>
      <c r="K36" s="117">
        <v>72097</v>
      </c>
      <c r="L36" s="118">
        <f t="shared" si="11"/>
        <v>-0.13892438701047427</v>
      </c>
      <c r="M36" s="117"/>
      <c r="N36" s="118"/>
    </row>
    <row r="37" spans="2:15" x14ac:dyDescent="0.25">
      <c r="B37" s="116" t="s">
        <v>82</v>
      </c>
      <c r="C37" s="117">
        <v>0</v>
      </c>
      <c r="D37" s="118">
        <v>-1</v>
      </c>
      <c r="E37" s="117">
        <v>162890</v>
      </c>
      <c r="F37" s="118" t="str">
        <f t="shared" si="8"/>
        <v>-</v>
      </c>
      <c r="G37" s="117">
        <v>131999</v>
      </c>
      <c r="H37" s="118">
        <f t="shared" si="9"/>
        <v>-0.1896433175762785</v>
      </c>
      <c r="I37" s="117">
        <v>108487</v>
      </c>
      <c r="J37" s="118">
        <f t="shared" si="10"/>
        <v>-0.17812256153455708</v>
      </c>
      <c r="K37" s="117">
        <v>93879</v>
      </c>
      <c r="L37" s="118">
        <f t="shared" si="11"/>
        <v>-0.13465207812917679</v>
      </c>
      <c r="M37" s="117"/>
      <c r="N37" s="118"/>
    </row>
    <row r="38" spans="2:15" x14ac:dyDescent="0.25">
      <c r="B38" s="116" t="s">
        <v>84</v>
      </c>
      <c r="C38" s="117">
        <v>115637</v>
      </c>
      <c r="D38" s="118">
        <v>-0.39925086239142182</v>
      </c>
      <c r="E38" s="117">
        <v>207618</v>
      </c>
      <c r="F38" s="118">
        <f t="shared" si="8"/>
        <v>0.79542879874088745</v>
      </c>
      <c r="G38" s="117">
        <v>165148</v>
      </c>
      <c r="H38" s="118">
        <f t="shared" si="9"/>
        <v>-0.20455837162481094</v>
      </c>
      <c r="I38" s="117">
        <v>131486</v>
      </c>
      <c r="J38" s="118">
        <f t="shared" si="10"/>
        <v>-0.20382929251338189</v>
      </c>
      <c r="K38" s="117">
        <v>132181</v>
      </c>
      <c r="L38" s="118">
        <f t="shared" si="11"/>
        <v>5.2857338423861755E-3</v>
      </c>
      <c r="M38" s="117"/>
      <c r="N38" s="118"/>
    </row>
    <row r="39" spans="2:15" x14ac:dyDescent="0.25">
      <c r="B39" s="116" t="s">
        <v>86</v>
      </c>
      <c r="C39" s="117">
        <v>76690</v>
      </c>
      <c r="D39" s="118">
        <v>-0.30062468651680274</v>
      </c>
      <c r="E39" s="117">
        <v>114059</v>
      </c>
      <c r="F39" s="118">
        <f t="shared" si="8"/>
        <v>0.48727343851871163</v>
      </c>
      <c r="G39" s="117">
        <v>90471</v>
      </c>
      <c r="H39" s="118">
        <f t="shared" si="9"/>
        <v>-0.20680524991451787</v>
      </c>
      <c r="I39" s="117">
        <v>81203</v>
      </c>
      <c r="J39" s="118">
        <f t="shared" si="10"/>
        <v>-0.10244166639033503</v>
      </c>
      <c r="K39" s="117">
        <v>74099</v>
      </c>
      <c r="L39" s="118">
        <f t="shared" si="11"/>
        <v>-8.7484452544856706E-2</v>
      </c>
      <c r="M39" s="117"/>
      <c r="N39" s="118"/>
    </row>
    <row r="40" spans="2:15" x14ac:dyDescent="0.25">
      <c r="B40" s="116" t="s">
        <v>88</v>
      </c>
      <c r="C40" s="117">
        <v>41506</v>
      </c>
      <c r="D40" s="118">
        <v>-0.4542131285503892</v>
      </c>
      <c r="E40" s="117">
        <v>70918</v>
      </c>
      <c r="F40" s="118">
        <f t="shared" si="8"/>
        <v>0.70862044041825278</v>
      </c>
      <c r="G40" s="117">
        <v>58177</v>
      </c>
      <c r="H40" s="118">
        <f t="shared" si="9"/>
        <v>-0.17965819679065964</v>
      </c>
      <c r="I40" s="117">
        <v>58380</v>
      </c>
      <c r="J40" s="118">
        <f t="shared" si="10"/>
        <v>3.4893514619178667E-3</v>
      </c>
      <c r="K40" s="117">
        <v>51466</v>
      </c>
      <c r="L40" s="118">
        <f t="shared" si="11"/>
        <v>-0.11843096951010623</v>
      </c>
      <c r="M40" s="117"/>
      <c r="N40" s="118"/>
    </row>
    <row r="41" spans="2:15" x14ac:dyDescent="0.25">
      <c r="B41" s="116" t="s">
        <v>90</v>
      </c>
      <c r="C41" s="117">
        <v>17324</v>
      </c>
      <c r="D41" s="118">
        <v>-0.62328484136821283</v>
      </c>
      <c r="E41" s="117">
        <v>38501</v>
      </c>
      <c r="F41" s="118">
        <f t="shared" si="8"/>
        <v>1.2224082198106672</v>
      </c>
      <c r="G41" s="117">
        <v>48949</v>
      </c>
      <c r="H41" s="118">
        <f t="shared" si="9"/>
        <v>0.27136957481623858</v>
      </c>
      <c r="I41" s="117">
        <v>43524</v>
      </c>
      <c r="J41" s="118">
        <f t="shared" si="10"/>
        <v>-0.11082963901203291</v>
      </c>
      <c r="K41" s="117">
        <v>38079</v>
      </c>
      <c r="L41" s="118">
        <f t="shared" si="11"/>
        <v>-0.12510339123242353</v>
      </c>
      <c r="M41" s="117"/>
      <c r="N41" s="118"/>
    </row>
    <row r="42" spans="2:15" x14ac:dyDescent="0.25">
      <c r="B42" s="116" t="s">
        <v>92</v>
      </c>
      <c r="C42" s="117">
        <v>21994</v>
      </c>
      <c r="D42" s="118">
        <v>-0.60482248095443436</v>
      </c>
      <c r="E42" s="117">
        <v>59976</v>
      </c>
      <c r="F42" s="118">
        <f t="shared" si="8"/>
        <v>1.726925525143221</v>
      </c>
      <c r="G42" s="117">
        <v>69802</v>
      </c>
      <c r="H42" s="118">
        <f t="shared" si="9"/>
        <v>0.16383219954648531</v>
      </c>
      <c r="I42" s="117">
        <v>58414</v>
      </c>
      <c r="J42" s="118">
        <f t="shared" si="10"/>
        <v>-0.16314718775966308</v>
      </c>
      <c r="K42" s="117">
        <v>51791</v>
      </c>
      <c r="L42" s="118">
        <f t="shared" si="11"/>
        <v>-0.11338035402472013</v>
      </c>
      <c r="M42" s="117"/>
      <c r="N42" s="118"/>
    </row>
    <row r="43" spans="2:15" ht="15.75" x14ac:dyDescent="0.25">
      <c r="B43" s="119" t="s">
        <v>30</v>
      </c>
      <c r="C43" s="120">
        <v>419753</v>
      </c>
      <c r="D43" s="121">
        <v>-0.58587046495635764</v>
      </c>
      <c r="E43" s="120">
        <v>926094</v>
      </c>
      <c r="F43" s="121">
        <f t="shared" si="8"/>
        <v>1.2062832189406629</v>
      </c>
      <c r="G43" s="120">
        <v>924124</v>
      </c>
      <c r="H43" s="121">
        <f t="shared" si="9"/>
        <v>-2.1272138681386332E-3</v>
      </c>
      <c r="I43" s="120">
        <v>817242</v>
      </c>
      <c r="J43" s="121">
        <f t="shared" si="10"/>
        <v>-0.11565763901814041</v>
      </c>
      <c r="K43" s="120">
        <v>742610</v>
      </c>
      <c r="L43" s="121">
        <f t="shared" si="11"/>
        <v>-9.132178718176498E-2</v>
      </c>
      <c r="M43" s="120">
        <v>33957</v>
      </c>
      <c r="N43" s="121">
        <v>-0.17363477075829847</v>
      </c>
    </row>
    <row r="44" spans="2:15" ht="6" customHeight="1" x14ac:dyDescent="0.25"/>
    <row r="45" spans="2:15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4" t="s">
        <v>269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98</v>
      </c>
    </row>
    <row r="50" spans="1:15" ht="22.5" thickTop="1" thickBot="1" x14ac:dyDescent="0.3">
      <c r="B50" s="109"/>
      <c r="C50" s="289" t="s">
        <v>99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1:15" ht="22.5" thickTop="1" thickBot="1" x14ac:dyDescent="0.3">
      <c r="B51" s="109"/>
      <c r="C51" s="291">
        <f>$C$7</f>
        <v>2020</v>
      </c>
      <c r="D51" s="292"/>
      <c r="E51" s="293">
        <f>$E$7</f>
        <v>2021</v>
      </c>
      <c r="F51" s="292"/>
      <c r="G51" s="293">
        <f>$G$7</f>
        <v>2022</v>
      </c>
      <c r="H51" s="292"/>
      <c r="I51" s="293">
        <f>$I$7</f>
        <v>2023</v>
      </c>
      <c r="J51" s="292"/>
      <c r="K51" s="293">
        <f>$K$7</f>
        <v>2024</v>
      </c>
      <c r="L51" s="292"/>
      <c r="M51" s="293">
        <f>$M$7</f>
        <v>2025</v>
      </c>
      <c r="N51" s="294"/>
    </row>
    <row r="52" spans="1:15" ht="16.5" thickTop="1" thickBot="1" x14ac:dyDescent="0.3">
      <c r="B52" s="85"/>
      <c r="C52" s="113" t="s">
        <v>68</v>
      </c>
      <c r="D52" s="114" t="str">
        <f>CONCATENATE("var. ",RIGHT(C51,2),"/",RIGHT(C51-1,2))</f>
        <v>var. 20/19</v>
      </c>
      <c r="E52" s="115" t="s">
        <v>68</v>
      </c>
      <c r="F52" s="114" t="str">
        <f>CONCATENATE("var. ",RIGHT(E51,2),"/",RIGHT(E51-1,2))</f>
        <v>var. 21/20</v>
      </c>
      <c r="G52" s="115" t="s">
        <v>68</v>
      </c>
      <c r="H52" s="114" t="str">
        <f>CONCATENATE("var. ",RIGHT(G51,2),"/",RIGHT(G51-1,2))</f>
        <v>var. 22/21</v>
      </c>
      <c r="I52" s="115" t="s">
        <v>68</v>
      </c>
      <c r="J52" s="114" t="s">
        <v>246</v>
      </c>
      <c r="K52" s="115" t="s">
        <v>68</v>
      </c>
      <c r="L52" s="114" t="s">
        <v>247</v>
      </c>
      <c r="M52" s="115" t="s">
        <v>68</v>
      </c>
      <c r="N52" s="114" t="s">
        <v>268</v>
      </c>
    </row>
    <row r="53" spans="1:15" x14ac:dyDescent="0.25">
      <c r="A53" s="1">
        <v>1</v>
      </c>
      <c r="B53" s="116" t="s">
        <v>70</v>
      </c>
      <c r="C53" s="117">
        <v>30767</v>
      </c>
      <c r="D53" s="118">
        <v>-5.3759803167768738E-2</v>
      </c>
      <c r="E53" s="117">
        <v>9569</v>
      </c>
      <c r="F53" s="118">
        <f t="shared" ref="F53:F65" si="13">IFERROR(E53/C53-1,"-")</f>
        <v>-0.6889849514089772</v>
      </c>
      <c r="G53" s="117">
        <v>30162</v>
      </c>
      <c r="H53" s="118">
        <f t="shared" ref="H53:H65" si="14">IFERROR(G53/E53-1,"-")</f>
        <v>2.1520535061134916</v>
      </c>
      <c r="I53" s="117">
        <v>32270</v>
      </c>
      <c r="J53" s="118">
        <f t="shared" ref="J53:J65" si="15">IFERROR(I53/G53-1,"-")</f>
        <v>6.9889264637623461E-2</v>
      </c>
      <c r="K53" s="117">
        <v>31109</v>
      </c>
      <c r="L53" s="118">
        <f>IFERROR(K53/I53-1,"-")</f>
        <v>-3.597768825534553E-2</v>
      </c>
      <c r="M53" s="117">
        <v>24602</v>
      </c>
      <c r="N53" s="118">
        <f t="shared" ref="N53" si="16">IFERROR(M53/K53-1,"-")</f>
        <v>-0.20916776495547917</v>
      </c>
    </row>
    <row r="54" spans="1:15" x14ac:dyDescent="0.25">
      <c r="A54" s="1">
        <v>2</v>
      </c>
      <c r="B54" s="116" t="s">
        <v>72</v>
      </c>
      <c r="C54" s="117">
        <v>20181</v>
      </c>
      <c r="D54" s="118">
        <v>-0.21398247322297959</v>
      </c>
      <c r="E54" s="117">
        <v>9899</v>
      </c>
      <c r="F54" s="118">
        <f t="shared" si="13"/>
        <v>-0.50948912343293196</v>
      </c>
      <c r="G54" s="117">
        <v>26209</v>
      </c>
      <c r="H54" s="118">
        <f t="shared" si="14"/>
        <v>1.6476411758763509</v>
      </c>
      <c r="I54" s="117">
        <v>22101</v>
      </c>
      <c r="J54" s="118">
        <f t="shared" si="15"/>
        <v>-0.15674005112747524</v>
      </c>
      <c r="K54" s="117">
        <v>24748</v>
      </c>
      <c r="L54" s="118">
        <f t="shared" ref="L54:L65" si="17">IFERROR(K54/I54-1,"-")</f>
        <v>0.11976833627437666</v>
      </c>
      <c r="M54" s="117"/>
      <c r="N54" s="118"/>
    </row>
    <row r="55" spans="1:15" x14ac:dyDescent="0.25">
      <c r="A55" s="1">
        <v>3</v>
      </c>
      <c r="B55" s="116" t="s">
        <v>74</v>
      </c>
      <c r="C55" s="117">
        <v>8492</v>
      </c>
      <c r="D55" s="118">
        <v>-0.70155338440992487</v>
      </c>
      <c r="E55" s="117">
        <v>15470</v>
      </c>
      <c r="F55" s="118">
        <f t="shared" si="13"/>
        <v>0.82171455487517653</v>
      </c>
      <c r="G55" s="117">
        <v>27580</v>
      </c>
      <c r="H55" s="118">
        <f t="shared" si="14"/>
        <v>0.7828054298642535</v>
      </c>
      <c r="I55" s="117">
        <v>26189</v>
      </c>
      <c r="J55" s="118">
        <f t="shared" si="15"/>
        <v>-5.0435097897026826E-2</v>
      </c>
      <c r="K55" s="117">
        <v>33643</v>
      </c>
      <c r="L55" s="118">
        <f t="shared" si="17"/>
        <v>0.28462331513230743</v>
      </c>
      <c r="M55" s="117"/>
      <c r="N55" s="118"/>
    </row>
    <row r="56" spans="1:15" x14ac:dyDescent="0.25">
      <c r="A56" s="1">
        <v>4</v>
      </c>
      <c r="B56" s="116" t="s">
        <v>76</v>
      </c>
      <c r="C56" s="117">
        <v>0</v>
      </c>
      <c r="D56" s="118">
        <v>-1</v>
      </c>
      <c r="E56" s="117">
        <v>21241</v>
      </c>
      <c r="F56" s="118" t="str">
        <f t="shared" si="13"/>
        <v>-</v>
      </c>
      <c r="G56" s="117">
        <v>45950</v>
      </c>
      <c r="H56" s="118">
        <f t="shared" si="14"/>
        <v>1.1632691492867568</v>
      </c>
      <c r="I56" s="117">
        <v>47885</v>
      </c>
      <c r="J56" s="118">
        <f t="shared" si="15"/>
        <v>4.2110990206746468E-2</v>
      </c>
      <c r="K56" s="117">
        <v>25316</v>
      </c>
      <c r="L56" s="118">
        <f t="shared" si="17"/>
        <v>-0.47131669625143569</v>
      </c>
      <c r="M56" s="117"/>
      <c r="N56" s="118"/>
    </row>
    <row r="57" spans="1:15" x14ac:dyDescent="0.25">
      <c r="A57" s="1">
        <v>5</v>
      </c>
      <c r="B57" s="116" t="s">
        <v>78</v>
      </c>
      <c r="C57" s="117">
        <v>0</v>
      </c>
      <c r="D57" s="118">
        <v>-1</v>
      </c>
      <c r="E57" s="117">
        <v>28919</v>
      </c>
      <c r="F57" s="118" t="str">
        <f t="shared" si="13"/>
        <v>-</v>
      </c>
      <c r="G57" s="117">
        <v>53768</v>
      </c>
      <c r="H57" s="118">
        <f t="shared" si="14"/>
        <v>0.85926207683529854</v>
      </c>
      <c r="I57" s="117">
        <v>37828</v>
      </c>
      <c r="J57" s="118">
        <f t="shared" si="15"/>
        <v>-0.29645886028864754</v>
      </c>
      <c r="K57" s="117">
        <v>40404</v>
      </c>
      <c r="L57" s="118">
        <f t="shared" si="17"/>
        <v>6.8097705403404873E-2</v>
      </c>
      <c r="M57" s="117"/>
      <c r="N57" s="118"/>
    </row>
    <row r="58" spans="1:15" x14ac:dyDescent="0.25">
      <c r="A58" s="1">
        <v>6</v>
      </c>
      <c r="B58" s="116" t="s">
        <v>80</v>
      </c>
      <c r="C58" s="117">
        <v>0</v>
      </c>
      <c r="D58" s="118">
        <v>-1</v>
      </c>
      <c r="E58" s="117">
        <v>46951</v>
      </c>
      <c r="F58" s="118" t="str">
        <f t="shared" si="13"/>
        <v>-</v>
      </c>
      <c r="G58" s="117">
        <v>59477</v>
      </c>
      <c r="H58" s="118">
        <f t="shared" si="14"/>
        <v>0.26678877979169768</v>
      </c>
      <c r="I58" s="117">
        <v>57202</v>
      </c>
      <c r="J58" s="118">
        <f t="shared" si="15"/>
        <v>-3.8250079862804154E-2</v>
      </c>
      <c r="K58" s="117">
        <v>50727</v>
      </c>
      <c r="L58" s="118">
        <f t="shared" si="17"/>
        <v>-0.11319534282018107</v>
      </c>
      <c r="M58" s="117"/>
      <c r="N58" s="118"/>
    </row>
    <row r="59" spans="1:15" x14ac:dyDescent="0.25">
      <c r="A59" s="1">
        <v>7</v>
      </c>
      <c r="B59" s="116" t="s">
        <v>82</v>
      </c>
      <c r="C59" s="117">
        <v>0</v>
      </c>
      <c r="D59" s="118">
        <v>-1</v>
      </c>
      <c r="E59" s="117">
        <v>107391</v>
      </c>
      <c r="F59" s="118" t="str">
        <f t="shared" si="13"/>
        <v>-</v>
      </c>
      <c r="G59" s="117">
        <v>95238</v>
      </c>
      <c r="H59" s="118">
        <f t="shared" si="14"/>
        <v>-0.11316590775763335</v>
      </c>
      <c r="I59" s="117">
        <v>76008</v>
      </c>
      <c r="J59" s="118">
        <f t="shared" si="15"/>
        <v>-0.20191520191520196</v>
      </c>
      <c r="K59" s="117">
        <v>64860</v>
      </c>
      <c r="L59" s="118">
        <f t="shared" si="17"/>
        <v>-0.14666877170824122</v>
      </c>
      <c r="M59" s="117"/>
      <c r="N59" s="118"/>
    </row>
    <row r="60" spans="1:15" x14ac:dyDescent="0.25">
      <c r="A60" s="1">
        <v>8</v>
      </c>
      <c r="B60" s="116" t="s">
        <v>84</v>
      </c>
      <c r="C60" s="117">
        <v>60233</v>
      </c>
      <c r="D60" s="118">
        <v>-0.4715151834206347</v>
      </c>
      <c r="E60" s="117">
        <v>144260</v>
      </c>
      <c r="F60" s="118">
        <f t="shared" si="13"/>
        <v>1.3950326233128019</v>
      </c>
      <c r="G60" s="117">
        <v>115097</v>
      </c>
      <c r="H60" s="118">
        <f t="shared" si="14"/>
        <v>-0.20215582975183699</v>
      </c>
      <c r="I60" s="117">
        <v>89047</v>
      </c>
      <c r="J60" s="118">
        <f t="shared" si="15"/>
        <v>-0.22633083399219789</v>
      </c>
      <c r="K60" s="117">
        <v>94133</v>
      </c>
      <c r="L60" s="118">
        <f t="shared" si="17"/>
        <v>5.711590508383213E-2</v>
      </c>
      <c r="M60" s="117"/>
      <c r="N60" s="118"/>
    </row>
    <row r="61" spans="1:15" x14ac:dyDescent="0.25">
      <c r="A61" s="1">
        <v>9</v>
      </c>
      <c r="B61" s="116" t="s">
        <v>86</v>
      </c>
      <c r="C61" s="117">
        <v>36380</v>
      </c>
      <c r="D61" s="118">
        <v>-0.41633242419380712</v>
      </c>
      <c r="E61" s="117">
        <v>78666</v>
      </c>
      <c r="F61" s="118">
        <f t="shared" si="13"/>
        <v>1.1623419461242439</v>
      </c>
      <c r="G61" s="117">
        <v>63414</v>
      </c>
      <c r="H61" s="118">
        <f t="shared" si="14"/>
        <v>-0.19388299900846617</v>
      </c>
      <c r="I61" s="117">
        <v>57144</v>
      </c>
      <c r="J61" s="118">
        <f t="shared" si="15"/>
        <v>-9.8874065663733579E-2</v>
      </c>
      <c r="K61" s="117">
        <v>54493</v>
      </c>
      <c r="L61" s="118">
        <f t="shared" si="17"/>
        <v>-4.6391572168556605E-2</v>
      </c>
      <c r="M61" s="117"/>
      <c r="N61" s="118"/>
    </row>
    <row r="62" spans="1:15" x14ac:dyDescent="0.25">
      <c r="A62" s="1">
        <v>10</v>
      </c>
      <c r="B62" s="116" t="s">
        <v>88</v>
      </c>
      <c r="C62" s="117">
        <v>19194</v>
      </c>
      <c r="D62" s="118">
        <v>-0.58614890359861138</v>
      </c>
      <c r="E62" s="117">
        <v>50943</v>
      </c>
      <c r="F62" s="118">
        <f t="shared" si="13"/>
        <v>1.6541106595811192</v>
      </c>
      <c r="G62" s="117">
        <v>42541</v>
      </c>
      <c r="H62" s="118">
        <f t="shared" si="14"/>
        <v>-0.16492943093261092</v>
      </c>
      <c r="I62" s="117">
        <v>42102</v>
      </c>
      <c r="J62" s="118">
        <f t="shared" si="15"/>
        <v>-1.0319456524294224E-2</v>
      </c>
      <c r="K62" s="117">
        <v>37191</v>
      </c>
      <c r="L62" s="118">
        <f t="shared" si="17"/>
        <v>-0.11664529000997581</v>
      </c>
      <c r="M62" s="117"/>
      <c r="N62" s="118"/>
    </row>
    <row r="63" spans="1:15" x14ac:dyDescent="0.25">
      <c r="A63" s="1">
        <v>11</v>
      </c>
      <c r="B63" s="116" t="s">
        <v>90</v>
      </c>
      <c r="C63" s="117">
        <v>8529</v>
      </c>
      <c r="D63" s="118">
        <v>-0.71527290936404608</v>
      </c>
      <c r="E63" s="117">
        <v>28449</v>
      </c>
      <c r="F63" s="118">
        <f t="shared" si="13"/>
        <v>2.3355610270840663</v>
      </c>
      <c r="G63" s="117">
        <v>32686</v>
      </c>
      <c r="H63" s="118">
        <f t="shared" si="14"/>
        <v>0.14893317867060363</v>
      </c>
      <c r="I63" s="117">
        <v>32224</v>
      </c>
      <c r="J63" s="118">
        <f t="shared" si="15"/>
        <v>-1.4134491831365059E-2</v>
      </c>
      <c r="K63" s="117">
        <v>27291</v>
      </c>
      <c r="L63" s="118">
        <f t="shared" si="17"/>
        <v>-0.15308465739821253</v>
      </c>
      <c r="M63" s="117"/>
      <c r="N63" s="118"/>
    </row>
    <row r="64" spans="1:15" x14ac:dyDescent="0.25">
      <c r="A64" s="1">
        <v>12</v>
      </c>
      <c r="B64" s="116" t="s">
        <v>92</v>
      </c>
      <c r="C64" s="117">
        <v>13051</v>
      </c>
      <c r="D64" s="118">
        <v>-0.63181651479673873</v>
      </c>
      <c r="E64" s="117">
        <v>42442</v>
      </c>
      <c r="F64" s="118">
        <f t="shared" si="13"/>
        <v>2.2520113401271935</v>
      </c>
      <c r="G64" s="117">
        <v>45431</v>
      </c>
      <c r="H64" s="118">
        <f t="shared" si="14"/>
        <v>7.0425521888695108E-2</v>
      </c>
      <c r="I64" s="117">
        <v>40736</v>
      </c>
      <c r="J64" s="118">
        <f t="shared" si="15"/>
        <v>-0.10334353194954982</v>
      </c>
      <c r="K64" s="117">
        <v>39486</v>
      </c>
      <c r="L64" s="118">
        <f t="shared" si="17"/>
        <v>-3.0685388845247408E-2</v>
      </c>
      <c r="M64" s="117"/>
      <c r="N64" s="118"/>
    </row>
    <row r="65" spans="1:15" ht="15.75" x14ac:dyDescent="0.25">
      <c r="B65" s="119" t="s">
        <v>30</v>
      </c>
      <c r="C65" s="120">
        <v>222316</v>
      </c>
      <c r="D65" s="121">
        <v>-0.6320654323623407</v>
      </c>
      <c r="E65" s="120">
        <v>584200</v>
      </c>
      <c r="F65" s="121">
        <f t="shared" si="13"/>
        <v>1.6277910721675455</v>
      </c>
      <c r="G65" s="120">
        <v>637553</v>
      </c>
      <c r="H65" s="121">
        <f t="shared" si="14"/>
        <v>9.1326600479287867E-2</v>
      </c>
      <c r="I65" s="120">
        <v>560736</v>
      </c>
      <c r="J65" s="121">
        <f t="shared" si="15"/>
        <v>-0.12048723792374905</v>
      </c>
      <c r="K65" s="120">
        <v>523401</v>
      </c>
      <c r="L65" s="121">
        <f t="shared" si="17"/>
        <v>-6.6582134908406143E-2</v>
      </c>
      <c r="M65" s="120">
        <v>24602</v>
      </c>
      <c r="N65" s="121">
        <v>-0.20916776495547917</v>
      </c>
    </row>
    <row r="66" spans="1:15" ht="6" customHeight="1" x14ac:dyDescent="0.25"/>
    <row r="67" spans="1:15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4" t="s">
        <v>270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101</v>
      </c>
    </row>
    <row r="72" spans="1:15" ht="22.5" thickTop="1" thickBot="1" x14ac:dyDescent="0.3">
      <c r="B72" s="109"/>
      <c r="C72" s="289" t="s">
        <v>102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1:15" ht="22.5" thickTop="1" thickBot="1" x14ac:dyDescent="0.3">
      <c r="B73" s="109"/>
      <c r="C73" s="291">
        <f>$C$7</f>
        <v>2020</v>
      </c>
      <c r="D73" s="292"/>
      <c r="E73" s="293">
        <f>$E$7</f>
        <v>2021</v>
      </c>
      <c r="F73" s="292"/>
      <c r="G73" s="293">
        <f>$G$7</f>
        <v>2022</v>
      </c>
      <c r="H73" s="292"/>
      <c r="I73" s="293">
        <f>$I$7</f>
        <v>2023</v>
      </c>
      <c r="J73" s="292"/>
      <c r="K73" s="293">
        <f>$K$7</f>
        <v>2024</v>
      </c>
      <c r="L73" s="292"/>
      <c r="M73" s="293">
        <f>$M$7</f>
        <v>2025</v>
      </c>
      <c r="N73" s="294"/>
    </row>
    <row r="74" spans="1:15" ht="16.5" thickTop="1" thickBot="1" x14ac:dyDescent="0.3">
      <c r="B74" s="85"/>
      <c r="C74" s="113" t="s">
        <v>68</v>
      </c>
      <c r="D74" s="114" t="str">
        <f>CONCATENATE("var. ",RIGHT(C73,2),"/",RIGHT(C73-1,2))</f>
        <v>var. 20/19</v>
      </c>
      <c r="E74" s="115" t="s">
        <v>68</v>
      </c>
      <c r="F74" s="114" t="str">
        <f>CONCATENATE("var. ",RIGHT(E73,2),"/",RIGHT(E73-1,2))</f>
        <v>var. 21/20</v>
      </c>
      <c r="G74" s="115" t="s">
        <v>68</v>
      </c>
      <c r="H74" s="114" t="str">
        <f>CONCATENATE("var. ",RIGHT(G73,2),"/",RIGHT(G73-1,2))</f>
        <v>var. 22/21</v>
      </c>
      <c r="I74" s="115" t="s">
        <v>68</v>
      </c>
      <c r="J74" s="114" t="s">
        <v>246</v>
      </c>
      <c r="K74" s="115" t="s">
        <v>68</v>
      </c>
      <c r="L74" s="114" t="s">
        <v>247</v>
      </c>
      <c r="M74" s="115" t="s">
        <v>68</v>
      </c>
      <c r="N74" s="114" t="s">
        <v>268</v>
      </c>
    </row>
    <row r="75" spans="1:15" x14ac:dyDescent="0.25">
      <c r="A75" s="1">
        <v>1</v>
      </c>
      <c r="B75" s="116" t="s">
        <v>70</v>
      </c>
      <c r="C75" s="117">
        <v>16631</v>
      </c>
      <c r="D75" s="118">
        <v>-3.3923903572465886E-2</v>
      </c>
      <c r="E75" s="117">
        <v>9757</v>
      </c>
      <c r="F75" s="118">
        <f t="shared" ref="F75:F87" si="18">IFERROR(E75/C75-1,"-")</f>
        <v>-0.41332451446094642</v>
      </c>
      <c r="G75" s="117">
        <v>14350</v>
      </c>
      <c r="H75" s="118">
        <f t="shared" ref="H75:H87" si="19">IFERROR(G75/E75-1,"-")</f>
        <v>0.47073895664651011</v>
      </c>
      <c r="I75" s="117">
        <v>17448</v>
      </c>
      <c r="J75" s="118">
        <f t="shared" ref="J75:J87" si="20">IFERROR(I75/G75-1,"-")</f>
        <v>0.21588850174216034</v>
      </c>
      <c r="K75" s="117">
        <v>9983</v>
      </c>
      <c r="L75" s="118">
        <f>IFERROR(K75/I75-1,"-")</f>
        <v>-0.42784273269142592</v>
      </c>
      <c r="M75" s="117">
        <v>9355</v>
      </c>
      <c r="N75" s="118">
        <f t="shared" ref="N75" si="21">IFERROR(M75/K75-1,"-")</f>
        <v>-6.2906941801061822E-2</v>
      </c>
    </row>
    <row r="76" spans="1:15" x14ac:dyDescent="0.25">
      <c r="A76" s="1">
        <v>2</v>
      </c>
      <c r="B76" s="116" t="s">
        <v>72</v>
      </c>
      <c r="C76" s="117">
        <v>13987</v>
      </c>
      <c r="D76" s="118">
        <v>6.518924682050109E-2</v>
      </c>
      <c r="E76" s="117">
        <v>12054</v>
      </c>
      <c r="F76" s="118">
        <f t="shared" si="18"/>
        <v>-0.13819975691713737</v>
      </c>
      <c r="G76" s="117">
        <v>11828</v>
      </c>
      <c r="H76" s="118">
        <f t="shared" si="19"/>
        <v>-1.8748962999834085E-2</v>
      </c>
      <c r="I76" s="117">
        <v>10511</v>
      </c>
      <c r="J76" s="118">
        <f t="shared" si="20"/>
        <v>-0.11134595874196818</v>
      </c>
      <c r="K76" s="117">
        <v>15960</v>
      </c>
      <c r="L76" s="118">
        <f t="shared" ref="L76:L87" si="22">IFERROR(K76/I76-1,"-")</f>
        <v>0.51840928551041765</v>
      </c>
      <c r="M76" s="117"/>
      <c r="N76" s="118"/>
    </row>
    <row r="77" spans="1:15" x14ac:dyDescent="0.25">
      <c r="A77" s="1">
        <v>3</v>
      </c>
      <c r="B77" s="116" t="s">
        <v>74</v>
      </c>
      <c r="C77" s="117">
        <v>5475</v>
      </c>
      <c r="D77" s="118">
        <v>-0.78799612778315586</v>
      </c>
      <c r="E77" s="117">
        <v>19746</v>
      </c>
      <c r="F77" s="118">
        <f t="shared" si="18"/>
        <v>2.6065753424657534</v>
      </c>
      <c r="G77" s="117">
        <v>11646</v>
      </c>
      <c r="H77" s="118">
        <f t="shared" si="19"/>
        <v>-0.4102096627164995</v>
      </c>
      <c r="I77" s="117">
        <v>13613</v>
      </c>
      <c r="J77" s="118">
        <f t="shared" si="20"/>
        <v>0.16889919285591626</v>
      </c>
      <c r="K77" s="117">
        <v>15644</v>
      </c>
      <c r="L77" s="118">
        <f t="shared" si="22"/>
        <v>0.14919562183207224</v>
      </c>
      <c r="M77" s="117"/>
      <c r="N77" s="118"/>
    </row>
    <row r="78" spans="1:15" x14ac:dyDescent="0.25">
      <c r="A78" s="1">
        <v>4</v>
      </c>
      <c r="B78" s="116" t="s">
        <v>76</v>
      </c>
      <c r="C78" s="117">
        <v>0</v>
      </c>
      <c r="D78" s="118">
        <v>-1</v>
      </c>
      <c r="E78" s="117">
        <v>27303</v>
      </c>
      <c r="F78" s="118" t="str">
        <f t="shared" si="18"/>
        <v>-</v>
      </c>
      <c r="G78" s="117">
        <v>24750</v>
      </c>
      <c r="H78" s="118">
        <f t="shared" si="19"/>
        <v>-9.3506208108999012E-2</v>
      </c>
      <c r="I78" s="117">
        <v>25210</v>
      </c>
      <c r="J78" s="118">
        <f t="shared" si="20"/>
        <v>1.8585858585858483E-2</v>
      </c>
      <c r="K78" s="117">
        <v>13759</v>
      </c>
      <c r="L78" s="118">
        <f t="shared" si="22"/>
        <v>-0.4542245140817136</v>
      </c>
      <c r="M78" s="117"/>
      <c r="N78" s="118"/>
    </row>
    <row r="79" spans="1:15" x14ac:dyDescent="0.25">
      <c r="A79" s="1">
        <v>5</v>
      </c>
      <c r="B79" s="116" t="s">
        <v>78</v>
      </c>
      <c r="C79" s="117">
        <v>0</v>
      </c>
      <c r="D79" s="118">
        <v>-1</v>
      </c>
      <c r="E79" s="117">
        <v>30664</v>
      </c>
      <c r="F79" s="118" t="str">
        <f t="shared" si="18"/>
        <v>-</v>
      </c>
      <c r="G79" s="117">
        <v>25866</v>
      </c>
      <c r="H79" s="118">
        <f t="shared" si="19"/>
        <v>-0.15647012783720327</v>
      </c>
      <c r="I79" s="117">
        <v>18964</v>
      </c>
      <c r="J79" s="118">
        <f t="shared" si="20"/>
        <v>-0.26683677414366347</v>
      </c>
      <c r="K79" s="117">
        <v>18452</v>
      </c>
      <c r="L79" s="118">
        <f t="shared" si="22"/>
        <v>-2.6998523518245054E-2</v>
      </c>
      <c r="M79" s="117"/>
      <c r="N79" s="118"/>
    </row>
    <row r="80" spans="1:15" x14ac:dyDescent="0.25">
      <c r="A80" s="1">
        <v>6</v>
      </c>
      <c r="B80" s="116" t="s">
        <v>80</v>
      </c>
      <c r="C80" s="117">
        <v>0</v>
      </c>
      <c r="D80" s="118">
        <v>-1</v>
      </c>
      <c r="E80" s="117">
        <v>40559</v>
      </c>
      <c r="F80" s="118" t="str">
        <f t="shared" si="18"/>
        <v>-</v>
      </c>
      <c r="G80" s="117">
        <v>27992</v>
      </c>
      <c r="H80" s="118">
        <f t="shared" si="19"/>
        <v>-0.30984491728099806</v>
      </c>
      <c r="I80" s="117">
        <v>26527</v>
      </c>
      <c r="J80" s="118">
        <f t="shared" si="20"/>
        <v>-5.2336381823378075E-2</v>
      </c>
      <c r="K80" s="117">
        <v>21370</v>
      </c>
      <c r="L80" s="118">
        <f t="shared" si="22"/>
        <v>-0.19440569985297995</v>
      </c>
      <c r="M80" s="117"/>
      <c r="N80" s="118"/>
    </row>
    <row r="81" spans="1:15" x14ac:dyDescent="0.25">
      <c r="A81" s="1">
        <v>7</v>
      </c>
      <c r="B81" s="116" t="s">
        <v>82</v>
      </c>
      <c r="C81" s="117">
        <v>0</v>
      </c>
      <c r="D81" s="118">
        <v>-1</v>
      </c>
      <c r="E81" s="117">
        <v>55499</v>
      </c>
      <c r="F81" s="118" t="str">
        <f t="shared" si="18"/>
        <v>-</v>
      </c>
      <c r="G81" s="117">
        <v>36761</v>
      </c>
      <c r="H81" s="118">
        <f t="shared" si="19"/>
        <v>-0.33762770500369377</v>
      </c>
      <c r="I81" s="117">
        <v>32479</v>
      </c>
      <c r="J81" s="118">
        <f t="shared" si="20"/>
        <v>-0.11648214139985313</v>
      </c>
      <c r="K81" s="117">
        <v>29019</v>
      </c>
      <c r="L81" s="118">
        <f t="shared" si="22"/>
        <v>-0.10653037347208971</v>
      </c>
      <c r="M81" s="117"/>
      <c r="N81" s="118"/>
    </row>
    <row r="82" spans="1:15" x14ac:dyDescent="0.25">
      <c r="A82" s="1">
        <v>8</v>
      </c>
      <c r="B82" s="116" t="s">
        <v>84</v>
      </c>
      <c r="C82" s="117">
        <v>55404</v>
      </c>
      <c r="D82" s="118">
        <v>-0.2943513978220722</v>
      </c>
      <c r="E82" s="117">
        <v>63358</v>
      </c>
      <c r="F82" s="118">
        <f t="shared" si="18"/>
        <v>0.14356364161432378</v>
      </c>
      <c r="G82" s="117">
        <v>50051</v>
      </c>
      <c r="H82" s="118">
        <f t="shared" si="19"/>
        <v>-0.21002872565421893</v>
      </c>
      <c r="I82" s="117">
        <v>42439</v>
      </c>
      <c r="J82" s="118">
        <f t="shared" si="20"/>
        <v>-0.15208487342910226</v>
      </c>
      <c r="K82" s="117">
        <v>38048</v>
      </c>
      <c r="L82" s="118">
        <f t="shared" si="22"/>
        <v>-0.1034661514173284</v>
      </c>
      <c r="M82" s="117"/>
      <c r="N82" s="118"/>
    </row>
    <row r="83" spans="1:15" x14ac:dyDescent="0.25">
      <c r="A83" s="1">
        <v>9</v>
      </c>
      <c r="B83" s="116" t="s">
        <v>86</v>
      </c>
      <c r="C83" s="117">
        <v>40310</v>
      </c>
      <c r="D83" s="118">
        <v>-0.1482303222398309</v>
      </c>
      <c r="E83" s="117">
        <v>35393</v>
      </c>
      <c r="F83" s="118">
        <f t="shared" si="18"/>
        <v>-0.12197965765318775</v>
      </c>
      <c r="G83" s="117">
        <v>27057</v>
      </c>
      <c r="H83" s="118">
        <f t="shared" si="19"/>
        <v>-0.23552679908456475</v>
      </c>
      <c r="I83" s="117">
        <v>24059</v>
      </c>
      <c r="J83" s="118">
        <f t="shared" si="20"/>
        <v>-0.11080311934065123</v>
      </c>
      <c r="K83" s="117">
        <v>19606</v>
      </c>
      <c r="L83" s="118">
        <f t="shared" si="22"/>
        <v>-0.18508666195602475</v>
      </c>
      <c r="M83" s="117"/>
      <c r="N83" s="118"/>
    </row>
    <row r="84" spans="1:15" x14ac:dyDescent="0.25">
      <c r="A84" s="1">
        <v>10</v>
      </c>
      <c r="B84" s="116" t="s">
        <v>88</v>
      </c>
      <c r="C84" s="117">
        <v>22312</v>
      </c>
      <c r="D84" s="118">
        <v>-0.24796926084465265</v>
      </c>
      <c r="E84" s="117">
        <v>19975</v>
      </c>
      <c r="F84" s="118">
        <f t="shared" si="18"/>
        <v>-0.10474184295446398</v>
      </c>
      <c r="G84" s="117">
        <v>15636</v>
      </c>
      <c r="H84" s="118">
        <f t="shared" si="19"/>
        <v>-0.21722152690863583</v>
      </c>
      <c r="I84" s="117">
        <v>16278</v>
      </c>
      <c r="J84" s="118">
        <f t="shared" si="20"/>
        <v>4.1059094397544182E-2</v>
      </c>
      <c r="K84" s="117">
        <v>14275</v>
      </c>
      <c r="L84" s="118">
        <f t="shared" si="22"/>
        <v>-0.12304951468239345</v>
      </c>
      <c r="M84" s="117"/>
      <c r="N84" s="118"/>
    </row>
    <row r="85" spans="1:15" x14ac:dyDescent="0.25">
      <c r="A85" s="1">
        <v>11</v>
      </c>
      <c r="B85" s="116" t="s">
        <v>90</v>
      </c>
      <c r="C85" s="117">
        <v>8795</v>
      </c>
      <c r="D85" s="118">
        <v>-0.45140968063872255</v>
      </c>
      <c r="E85" s="117">
        <v>10052</v>
      </c>
      <c r="F85" s="118">
        <f t="shared" si="18"/>
        <v>0.14292211483797623</v>
      </c>
      <c r="G85" s="117">
        <v>16263</v>
      </c>
      <c r="H85" s="118">
        <f t="shared" si="19"/>
        <v>0.6178869876641464</v>
      </c>
      <c r="I85" s="117">
        <v>11300</v>
      </c>
      <c r="J85" s="118">
        <f t="shared" si="20"/>
        <v>-0.30517124761729075</v>
      </c>
      <c r="K85" s="117">
        <v>10788</v>
      </c>
      <c r="L85" s="118">
        <f t="shared" si="22"/>
        <v>-4.5309734513274358E-2</v>
      </c>
      <c r="M85" s="117"/>
      <c r="N85" s="118"/>
    </row>
    <row r="86" spans="1:15" x14ac:dyDescent="0.25">
      <c r="A86" s="1">
        <v>12</v>
      </c>
      <c r="B86" s="116" t="s">
        <v>92</v>
      </c>
      <c r="C86" s="117">
        <v>8943</v>
      </c>
      <c r="D86" s="118">
        <v>-0.55747439259735754</v>
      </c>
      <c r="E86" s="117">
        <v>17534</v>
      </c>
      <c r="F86" s="118">
        <f t="shared" si="18"/>
        <v>0.96063960639606405</v>
      </c>
      <c r="G86" s="117">
        <v>24371</v>
      </c>
      <c r="H86" s="118">
        <f t="shared" si="19"/>
        <v>0.38992813961446338</v>
      </c>
      <c r="I86" s="117">
        <v>17678</v>
      </c>
      <c r="J86" s="118">
        <f t="shared" si="20"/>
        <v>-0.27462968281974476</v>
      </c>
      <c r="K86" s="117">
        <v>12305</v>
      </c>
      <c r="L86" s="118">
        <f t="shared" si="22"/>
        <v>-0.30393709695666926</v>
      </c>
      <c r="M86" s="117"/>
      <c r="N86" s="118"/>
    </row>
    <row r="87" spans="1:15" ht="15.75" x14ac:dyDescent="0.25">
      <c r="B87" s="119" t="s">
        <v>30</v>
      </c>
      <c r="C87" s="120">
        <v>197437</v>
      </c>
      <c r="D87" s="121">
        <v>-0.51768404698157089</v>
      </c>
      <c r="E87" s="120">
        <v>341894</v>
      </c>
      <c r="F87" s="121">
        <f t="shared" si="18"/>
        <v>0.73166123877490041</v>
      </c>
      <c r="G87" s="120">
        <v>286571</v>
      </c>
      <c r="H87" s="121">
        <f t="shared" si="19"/>
        <v>-0.16181331055824322</v>
      </c>
      <c r="I87" s="120">
        <v>256506</v>
      </c>
      <c r="J87" s="121">
        <f t="shared" si="20"/>
        <v>-0.10491291861353735</v>
      </c>
      <c r="K87" s="120">
        <v>219209</v>
      </c>
      <c r="L87" s="121">
        <f t="shared" si="22"/>
        <v>-0.14540400614410576</v>
      </c>
      <c r="M87" s="120">
        <v>9355</v>
      </c>
      <c r="N87" s="121">
        <v>-6.2906941801061822E-2</v>
      </c>
    </row>
    <row r="88" spans="1:15" ht="6" customHeight="1" x14ac:dyDescent="0.25"/>
    <row r="89" spans="1:15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4" t="s">
        <v>271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103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104</v>
      </c>
    </row>
    <row r="94" spans="1:15" ht="22.5" thickTop="1" thickBot="1" x14ac:dyDescent="0.3">
      <c r="B94" s="123" t="s">
        <v>105</v>
      </c>
      <c r="C94" s="289" t="s">
        <v>106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5" ht="22.5" thickTop="1" thickBot="1" x14ac:dyDescent="0.3">
      <c r="B95" s="109"/>
      <c r="C95" s="291">
        <f>$C$7</f>
        <v>2020</v>
      </c>
      <c r="D95" s="292"/>
      <c r="E95" s="293">
        <f>$E$7</f>
        <v>2021</v>
      </c>
      <c r="F95" s="292"/>
      <c r="G95" s="293">
        <f>$G$7</f>
        <v>2022</v>
      </c>
      <c r="H95" s="292"/>
      <c r="I95" s="293">
        <f>$I$7</f>
        <v>2023</v>
      </c>
      <c r="J95" s="292"/>
      <c r="K95" s="293">
        <f>$K$7</f>
        <v>2024</v>
      </c>
      <c r="L95" s="292"/>
      <c r="M95" s="293">
        <f>$M$7</f>
        <v>2025</v>
      </c>
      <c r="N95" s="294"/>
    </row>
    <row r="96" spans="1:15" ht="16.5" thickTop="1" thickBot="1" x14ac:dyDescent="0.3">
      <c r="B96" s="85"/>
      <c r="C96" s="113" t="s">
        <v>68</v>
      </c>
      <c r="D96" s="114" t="str">
        <f>CONCATENATE("var. ",RIGHT(C95,2),"/",RIGHT(C95-1,2))</f>
        <v>var. 20/19</v>
      </c>
      <c r="E96" s="115" t="s">
        <v>68</v>
      </c>
      <c r="F96" s="114" t="str">
        <f>CONCATENATE("var. ",RIGHT(E95,2),"/",RIGHT(E95-1,2))</f>
        <v>var. 21/20</v>
      </c>
      <c r="G96" s="115" t="s">
        <v>68</v>
      </c>
      <c r="H96" s="114" t="str">
        <f>CONCATENATE("var. ",RIGHT(G95,2),"/",RIGHT(G95-1,2))</f>
        <v>var. 22/21</v>
      </c>
      <c r="I96" s="115" t="s">
        <v>68</v>
      </c>
      <c r="J96" s="114" t="s">
        <v>246</v>
      </c>
      <c r="K96" s="115" t="s">
        <v>68</v>
      </c>
      <c r="L96" s="114" t="s">
        <v>247</v>
      </c>
      <c r="M96" s="115" t="s">
        <v>68</v>
      </c>
      <c r="N96" s="114" t="s">
        <v>268</v>
      </c>
    </row>
    <row r="97" spans="2:14" x14ac:dyDescent="0.25">
      <c r="B97" s="116" t="s">
        <v>70</v>
      </c>
      <c r="C97" s="117">
        <v>1106899</v>
      </c>
      <c r="D97" s="118">
        <v>4.4836742341648472E-2</v>
      </c>
      <c r="E97" s="117">
        <v>79086</v>
      </c>
      <c r="F97" s="118">
        <f t="shared" ref="F97:F109" si="23">IFERROR(E97/C97-1,"-")</f>
        <v>-0.92855174681700858</v>
      </c>
      <c r="G97" s="117">
        <v>741846</v>
      </c>
      <c r="H97" s="118">
        <f t="shared" ref="H97:H109" si="24">IFERROR(G97/E97-1,"-")</f>
        <v>8.3802442910249599</v>
      </c>
      <c r="I97" s="117">
        <v>1055839</v>
      </c>
      <c r="J97" s="118">
        <f t="shared" ref="J97:J109" si="25">IFERROR(I97/G97-1,"-")</f>
        <v>0.42325900523828386</v>
      </c>
      <c r="K97" s="117">
        <v>1124089</v>
      </c>
      <c r="L97" s="118">
        <f t="shared" ref="L97:L109" si="26">IFERROR(K97/I97-1,"-")</f>
        <v>6.4640537051577018E-2</v>
      </c>
      <c r="M97" s="117">
        <v>1085790</v>
      </c>
      <c r="N97" s="118">
        <f t="shared" ref="N97" si="27">IFERROR(M97/K97-1,"-")</f>
        <v>-3.4071145612135645E-2</v>
      </c>
    </row>
    <row r="98" spans="2:14" x14ac:dyDescent="0.25">
      <c r="B98" s="116" t="s">
        <v>72</v>
      </c>
      <c r="C98" s="117">
        <v>1081526</v>
      </c>
      <c r="D98" s="118">
        <v>0.10708414456134308</v>
      </c>
      <c r="E98" s="117">
        <v>81774</v>
      </c>
      <c r="F98" s="118">
        <f t="shared" si="23"/>
        <v>-0.92439016722667788</v>
      </c>
      <c r="G98" s="117">
        <v>874447</v>
      </c>
      <c r="H98" s="118">
        <f t="shared" si="24"/>
        <v>9.6934600239684983</v>
      </c>
      <c r="I98" s="117">
        <v>1044732</v>
      </c>
      <c r="J98" s="118">
        <f t="shared" si="25"/>
        <v>0.19473450077591892</v>
      </c>
      <c r="K98" s="117">
        <v>1073616</v>
      </c>
      <c r="L98" s="118">
        <f t="shared" si="26"/>
        <v>2.7647281790928124E-2</v>
      </c>
      <c r="M98" s="117"/>
      <c r="N98" s="118"/>
    </row>
    <row r="99" spans="2:14" x14ac:dyDescent="0.25">
      <c r="B99" s="116" t="s">
        <v>74</v>
      </c>
      <c r="C99" s="117">
        <v>482348</v>
      </c>
      <c r="D99" s="118">
        <v>-0.54657464323215077</v>
      </c>
      <c r="E99" s="117">
        <v>87662</v>
      </c>
      <c r="F99" s="118">
        <f t="shared" si="23"/>
        <v>-0.81825984558866216</v>
      </c>
      <c r="G99" s="117">
        <v>1017822</v>
      </c>
      <c r="H99" s="118">
        <f t="shared" si="24"/>
        <v>10.610754945130159</v>
      </c>
      <c r="I99" s="117">
        <v>1058399</v>
      </c>
      <c r="J99" s="118">
        <f t="shared" si="25"/>
        <v>3.9866499250360121E-2</v>
      </c>
      <c r="K99" s="117">
        <v>1149510</v>
      </c>
      <c r="L99" s="118">
        <f t="shared" si="26"/>
        <v>8.6083792596175934E-2</v>
      </c>
      <c r="M99" s="117"/>
      <c r="N99" s="118"/>
    </row>
    <row r="100" spans="2:14" x14ac:dyDescent="0.25">
      <c r="B100" s="116" t="s">
        <v>76</v>
      </c>
      <c r="C100" s="117">
        <v>0</v>
      </c>
      <c r="D100" s="118">
        <v>-1</v>
      </c>
      <c r="E100" s="117">
        <v>106355</v>
      </c>
      <c r="F100" s="118" t="str">
        <f t="shared" si="23"/>
        <v>-</v>
      </c>
      <c r="G100" s="117">
        <v>1046375</v>
      </c>
      <c r="H100" s="118">
        <f t="shared" si="24"/>
        <v>8.8385125287950732</v>
      </c>
      <c r="I100" s="117">
        <v>1034923</v>
      </c>
      <c r="J100" s="118">
        <f t="shared" si="25"/>
        <v>-1.0944451081113415E-2</v>
      </c>
      <c r="K100" s="117">
        <v>1054807</v>
      </c>
      <c r="L100" s="118">
        <f t="shared" si="26"/>
        <v>1.9213023577599575E-2</v>
      </c>
      <c r="M100" s="117"/>
      <c r="N100" s="118"/>
    </row>
    <row r="101" spans="2:14" x14ac:dyDescent="0.25">
      <c r="B101" s="116" t="s">
        <v>78</v>
      </c>
      <c r="C101" s="117">
        <v>0</v>
      </c>
      <c r="D101" s="118">
        <v>-1</v>
      </c>
      <c r="E101" s="117">
        <v>127723</v>
      </c>
      <c r="F101" s="118" t="str">
        <f t="shared" si="23"/>
        <v>-</v>
      </c>
      <c r="G101" s="117">
        <v>916073</v>
      </c>
      <c r="H101" s="118">
        <f t="shared" si="24"/>
        <v>6.1723417082279619</v>
      </c>
      <c r="I101" s="117">
        <v>981896</v>
      </c>
      <c r="J101" s="118">
        <f t="shared" si="25"/>
        <v>7.1853443994092103E-2</v>
      </c>
      <c r="K101" s="117">
        <v>1029817</v>
      </c>
      <c r="L101" s="118">
        <f t="shared" si="26"/>
        <v>4.8804557712833097E-2</v>
      </c>
      <c r="M101" s="117"/>
      <c r="N101" s="118"/>
    </row>
    <row r="102" spans="2:14" x14ac:dyDescent="0.25">
      <c r="B102" s="116" t="s">
        <v>80</v>
      </c>
      <c r="C102" s="117">
        <v>0</v>
      </c>
      <c r="D102" s="118">
        <v>-1</v>
      </c>
      <c r="E102" s="117">
        <v>187439</v>
      </c>
      <c r="F102" s="118" t="str">
        <f t="shared" si="23"/>
        <v>-</v>
      </c>
      <c r="G102" s="117">
        <v>942395</v>
      </c>
      <c r="H102" s="118">
        <f t="shared" si="24"/>
        <v>4.0277423588474113</v>
      </c>
      <c r="I102" s="117">
        <v>985737</v>
      </c>
      <c r="J102" s="118">
        <f t="shared" si="25"/>
        <v>4.5991330599164826E-2</v>
      </c>
      <c r="K102" s="117">
        <v>987495</v>
      </c>
      <c r="L102" s="118">
        <f t="shared" si="26"/>
        <v>1.7834371642739821E-3</v>
      </c>
      <c r="M102" s="117"/>
      <c r="N102" s="118"/>
    </row>
    <row r="103" spans="2:14" x14ac:dyDescent="0.25">
      <c r="B103" s="116" t="s">
        <v>82</v>
      </c>
      <c r="C103" s="117">
        <v>0</v>
      </c>
      <c r="D103" s="118">
        <v>-1</v>
      </c>
      <c r="E103" s="117">
        <v>390325</v>
      </c>
      <c r="F103" s="118" t="str">
        <f t="shared" si="23"/>
        <v>-</v>
      </c>
      <c r="G103" s="117">
        <v>1047957</v>
      </c>
      <c r="H103" s="118">
        <f t="shared" si="24"/>
        <v>1.6848318708768333</v>
      </c>
      <c r="I103" s="117">
        <v>1096955</v>
      </c>
      <c r="J103" s="118">
        <f t="shared" si="25"/>
        <v>4.6755735206692739E-2</v>
      </c>
      <c r="K103" s="117">
        <v>1131084</v>
      </c>
      <c r="L103" s="118">
        <f t="shared" si="26"/>
        <v>3.1112488661795501E-2</v>
      </c>
      <c r="M103" s="117"/>
      <c r="N103" s="118"/>
    </row>
    <row r="104" spans="2:14" x14ac:dyDescent="0.25">
      <c r="B104" s="116" t="s">
        <v>84</v>
      </c>
      <c r="C104" s="117">
        <v>169505</v>
      </c>
      <c r="D104" s="118">
        <v>-0.84295815491003023</v>
      </c>
      <c r="E104" s="117">
        <v>588422</v>
      </c>
      <c r="F104" s="118">
        <f t="shared" si="23"/>
        <v>2.4714138226011033</v>
      </c>
      <c r="G104" s="117">
        <v>1076405</v>
      </c>
      <c r="H104" s="118">
        <f t="shared" si="24"/>
        <v>0.82930787767962455</v>
      </c>
      <c r="I104" s="117">
        <v>1140422</v>
      </c>
      <c r="J104" s="118">
        <f t="shared" si="25"/>
        <v>5.9472967888480666E-2</v>
      </c>
      <c r="K104" s="117">
        <v>1172113</v>
      </c>
      <c r="L104" s="118">
        <f t="shared" si="26"/>
        <v>2.7788836062440092E-2</v>
      </c>
      <c r="M104" s="117"/>
      <c r="N104" s="118"/>
    </row>
    <row r="105" spans="2:14" x14ac:dyDescent="0.25">
      <c r="B105" s="116" t="s">
        <v>86</v>
      </c>
      <c r="C105" s="117">
        <v>99935</v>
      </c>
      <c r="D105" s="118">
        <v>-0.8949227284866812</v>
      </c>
      <c r="E105" s="117">
        <v>647953</v>
      </c>
      <c r="F105" s="118">
        <f t="shared" si="23"/>
        <v>5.4837444338820234</v>
      </c>
      <c r="G105" s="117">
        <v>923259</v>
      </c>
      <c r="H105" s="118">
        <f t="shared" si="24"/>
        <v>0.42488575560264397</v>
      </c>
      <c r="I105" s="117">
        <v>1021615</v>
      </c>
      <c r="J105" s="118">
        <f t="shared" si="25"/>
        <v>0.1065313200304574</v>
      </c>
      <c r="K105" s="117">
        <v>1027132</v>
      </c>
      <c r="L105" s="118">
        <f t="shared" si="26"/>
        <v>5.4002730970081902E-3</v>
      </c>
      <c r="M105" s="117"/>
      <c r="N105" s="118"/>
    </row>
    <row r="106" spans="2:14" x14ac:dyDescent="0.25">
      <c r="B106" s="116" t="s">
        <v>88</v>
      </c>
      <c r="C106" s="117">
        <v>96365</v>
      </c>
      <c r="D106" s="118">
        <v>-0.91102614694696837</v>
      </c>
      <c r="E106" s="117">
        <v>882370</v>
      </c>
      <c r="F106" s="118">
        <f t="shared" si="23"/>
        <v>8.1565402376381471</v>
      </c>
      <c r="G106" s="117">
        <v>1066955</v>
      </c>
      <c r="H106" s="118">
        <f t="shared" si="24"/>
        <v>0.20919228894908026</v>
      </c>
      <c r="I106" s="117">
        <v>1149422</v>
      </c>
      <c r="J106" s="118">
        <f t="shared" si="25"/>
        <v>7.7291919528002628E-2</v>
      </c>
      <c r="K106" s="117">
        <v>1172328</v>
      </c>
      <c r="L106" s="118">
        <f t="shared" si="26"/>
        <v>1.9928276994872096E-2</v>
      </c>
      <c r="M106" s="117"/>
      <c r="N106" s="118"/>
    </row>
    <row r="107" spans="2:14" x14ac:dyDescent="0.25">
      <c r="B107" s="116" t="s">
        <v>90</v>
      </c>
      <c r="C107" s="117">
        <v>139605</v>
      </c>
      <c r="D107" s="118">
        <v>-0.857329000214612</v>
      </c>
      <c r="E107" s="117">
        <v>888594</v>
      </c>
      <c r="F107" s="118">
        <f t="shared" si="23"/>
        <v>5.3650585580745673</v>
      </c>
      <c r="G107" s="117">
        <v>1015209</v>
      </c>
      <c r="H107" s="118">
        <f t="shared" si="24"/>
        <v>0.14248914577411065</v>
      </c>
      <c r="I107" s="117">
        <v>1105909</v>
      </c>
      <c r="J107" s="118">
        <f t="shared" si="25"/>
        <v>8.9341209544044675E-2</v>
      </c>
      <c r="K107" s="117">
        <v>1086191</v>
      </c>
      <c r="L107" s="118">
        <f t="shared" si="26"/>
        <v>-1.7829676763639668E-2</v>
      </c>
      <c r="M107" s="117"/>
      <c r="N107" s="118"/>
    </row>
    <row r="108" spans="2:14" x14ac:dyDescent="0.25">
      <c r="B108" s="116" t="s">
        <v>92</v>
      </c>
      <c r="C108" s="117">
        <v>174634</v>
      </c>
      <c r="D108" s="118">
        <v>-0.82860704085738679</v>
      </c>
      <c r="E108" s="117">
        <v>769877</v>
      </c>
      <c r="F108" s="118">
        <f t="shared" si="23"/>
        <v>3.4085172417742253</v>
      </c>
      <c r="G108" s="117">
        <v>1039520</v>
      </c>
      <c r="H108" s="118">
        <f t="shared" si="24"/>
        <v>0.3502416619797708</v>
      </c>
      <c r="I108" s="117">
        <v>1097426</v>
      </c>
      <c r="J108" s="118">
        <f t="shared" si="25"/>
        <v>5.5704555948899559E-2</v>
      </c>
      <c r="K108" s="117">
        <v>1088821</v>
      </c>
      <c r="L108" s="118">
        <f t="shared" si="26"/>
        <v>-7.8410753891378082E-3</v>
      </c>
      <c r="M108" s="117"/>
      <c r="N108" s="118"/>
    </row>
    <row r="109" spans="2:14" ht="15.75" x14ac:dyDescent="0.25">
      <c r="B109" s="119" t="s">
        <v>30</v>
      </c>
      <c r="C109" s="120">
        <v>3494056</v>
      </c>
      <c r="D109" s="121">
        <v>-0.71105274187036682</v>
      </c>
      <c r="E109" s="120">
        <v>4837580</v>
      </c>
      <c r="F109" s="121">
        <f t="shared" si="23"/>
        <v>0.38451701976156083</v>
      </c>
      <c r="G109" s="120">
        <v>11708263</v>
      </c>
      <c r="H109" s="121">
        <f t="shared" si="24"/>
        <v>1.4202727396756227</v>
      </c>
      <c r="I109" s="120">
        <v>12773275</v>
      </c>
      <c r="J109" s="121">
        <f t="shared" si="25"/>
        <v>9.0962425425530569E-2</v>
      </c>
      <c r="K109" s="120">
        <v>13097003</v>
      </c>
      <c r="L109" s="121">
        <f t="shared" si="26"/>
        <v>2.5344165846268973E-2</v>
      </c>
      <c r="M109" s="120">
        <v>1085790</v>
      </c>
      <c r="N109" s="121">
        <v>-3.4071145612135645E-2</v>
      </c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4" t="s">
        <v>272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107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108</v>
      </c>
    </row>
    <row r="116" spans="1:15" ht="22.5" thickTop="1" thickBot="1" x14ac:dyDescent="0.3">
      <c r="B116" s="123" t="str">
        <f>C116</f>
        <v>Reino Unido</v>
      </c>
      <c r="C116" s="289" t="s">
        <v>109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</row>
    <row r="117" spans="1:15" ht="22.5" thickTop="1" thickBot="1" x14ac:dyDescent="0.3">
      <c r="B117" s="109"/>
      <c r="C117" s="291">
        <f>$C$7</f>
        <v>2020</v>
      </c>
      <c r="D117" s="292"/>
      <c r="E117" s="293">
        <f>$E$7</f>
        <v>2021</v>
      </c>
      <c r="F117" s="292"/>
      <c r="G117" s="293">
        <f>$G$7</f>
        <v>2022</v>
      </c>
      <c r="H117" s="292"/>
      <c r="I117" s="293">
        <f>$I$7</f>
        <v>2023</v>
      </c>
      <c r="J117" s="292"/>
      <c r="K117" s="293">
        <f>$K$7</f>
        <v>2024</v>
      </c>
      <c r="L117" s="292"/>
      <c r="M117" s="293">
        <f>$M$7</f>
        <v>2025</v>
      </c>
      <c r="N117" s="294"/>
    </row>
    <row r="118" spans="1:15" ht="16.5" thickTop="1" thickBot="1" x14ac:dyDescent="0.3">
      <c r="B118" s="85"/>
      <c r="C118" s="113" t="s">
        <v>68</v>
      </c>
      <c r="D118" s="114" t="str">
        <f>CONCATENATE("var. ",RIGHT(C117,2),"/",RIGHT(C117-1,2))</f>
        <v>var. 20/19</v>
      </c>
      <c r="E118" s="115" t="s">
        <v>68</v>
      </c>
      <c r="F118" s="114" t="str">
        <f>CONCATENATE("var. ",RIGHT(E117,2),"/",RIGHT(E117-1,2))</f>
        <v>var. 21/20</v>
      </c>
      <c r="G118" s="115" t="s">
        <v>68</v>
      </c>
      <c r="H118" s="114" t="str">
        <f>CONCATENATE("var. ",RIGHT(G117,2),"/",RIGHT(G117-1,2))</f>
        <v>var. 22/21</v>
      </c>
      <c r="I118" s="115" t="s">
        <v>68</v>
      </c>
      <c r="J118" s="114" t="s">
        <v>246</v>
      </c>
      <c r="K118" s="115" t="s">
        <v>68</v>
      </c>
      <c r="L118" s="114" t="s">
        <v>247</v>
      </c>
      <c r="M118" s="115" t="s">
        <v>68</v>
      </c>
      <c r="N118" s="114" t="s">
        <v>268</v>
      </c>
    </row>
    <row r="119" spans="1:15" x14ac:dyDescent="0.25">
      <c r="B119" s="116" t="s">
        <v>70</v>
      </c>
      <c r="C119" s="117">
        <v>467841</v>
      </c>
      <c r="D119" s="118">
        <v>3.1004557354795015E-2</v>
      </c>
      <c r="E119" s="117">
        <v>9246</v>
      </c>
      <c r="F119" s="118">
        <f t="shared" ref="F119:F131" si="28">IFERROR(E119/C119-1,"-")</f>
        <v>-0.98023687534867621</v>
      </c>
      <c r="G119" s="117">
        <v>287804</v>
      </c>
      <c r="H119" s="118">
        <f t="shared" ref="H119:H131" si="29">IFERROR(G119/E119-1,"-")</f>
        <v>30.127406446030715</v>
      </c>
      <c r="I119" s="117">
        <v>463889</v>
      </c>
      <c r="J119" s="118">
        <f t="shared" ref="J119:J131" si="30">IFERROR(I119/G119-1,"-")</f>
        <v>0.61182262928937758</v>
      </c>
      <c r="K119" s="117">
        <v>507267</v>
      </c>
      <c r="L119" s="118">
        <f t="shared" ref="L119:L131" si="31">IFERROR(K119/I119-1,"-")</f>
        <v>9.3509438680373869E-2</v>
      </c>
      <c r="M119" s="117">
        <v>508547</v>
      </c>
      <c r="N119" s="118">
        <f t="shared" ref="N119" si="32">IFERROR(M119/K119-1,"-")</f>
        <v>2.5233259802037722E-3</v>
      </c>
    </row>
    <row r="120" spans="1:15" x14ac:dyDescent="0.25">
      <c r="B120" s="116" t="s">
        <v>72</v>
      </c>
      <c r="C120" s="117">
        <v>473805</v>
      </c>
      <c r="D120" s="118">
        <v>0.12422855434465374</v>
      </c>
      <c r="E120" s="117">
        <v>3986</v>
      </c>
      <c r="F120" s="118">
        <f t="shared" si="28"/>
        <v>-0.99158725636073908</v>
      </c>
      <c r="G120" s="117">
        <v>387845</v>
      </c>
      <c r="H120" s="118">
        <f t="shared" si="29"/>
        <v>96.301806322127447</v>
      </c>
      <c r="I120" s="117">
        <v>455329</v>
      </c>
      <c r="J120" s="118">
        <f t="shared" si="30"/>
        <v>0.17399734429991365</v>
      </c>
      <c r="K120" s="117">
        <v>462410</v>
      </c>
      <c r="L120" s="118">
        <f t="shared" si="31"/>
        <v>1.5551392509592032E-2</v>
      </c>
      <c r="M120" s="117"/>
      <c r="N120" s="118"/>
    </row>
    <row r="121" spans="1:15" x14ac:dyDescent="0.25">
      <c r="B121" s="116" t="s">
        <v>74</v>
      </c>
      <c r="C121" s="117">
        <v>236725</v>
      </c>
      <c r="D121" s="118">
        <v>-0.51533484839178589</v>
      </c>
      <c r="E121" s="117">
        <v>3017</v>
      </c>
      <c r="F121" s="118">
        <f t="shared" si="28"/>
        <v>-0.98725525398669345</v>
      </c>
      <c r="G121" s="117">
        <v>471283</v>
      </c>
      <c r="H121" s="118">
        <f t="shared" si="29"/>
        <v>155.20914816042426</v>
      </c>
      <c r="I121" s="117">
        <v>508176</v>
      </c>
      <c r="J121" s="118">
        <f t="shared" si="30"/>
        <v>7.8282051336458158E-2</v>
      </c>
      <c r="K121" s="117">
        <v>528478</v>
      </c>
      <c r="L121" s="118">
        <f t="shared" si="31"/>
        <v>3.9950725732816883E-2</v>
      </c>
      <c r="M121" s="117"/>
      <c r="N121" s="118"/>
    </row>
    <row r="122" spans="1:15" x14ac:dyDescent="0.25">
      <c r="B122" s="116" t="s">
        <v>76</v>
      </c>
      <c r="C122" s="117">
        <v>0</v>
      </c>
      <c r="D122" s="118">
        <v>-1</v>
      </c>
      <c r="E122" s="117">
        <v>3963</v>
      </c>
      <c r="F122" s="118" t="str">
        <f t="shared" si="28"/>
        <v>-</v>
      </c>
      <c r="G122" s="117">
        <v>499381</v>
      </c>
      <c r="H122" s="118">
        <f t="shared" si="29"/>
        <v>125.01085036588444</v>
      </c>
      <c r="I122" s="117">
        <v>504848</v>
      </c>
      <c r="J122" s="118">
        <f t="shared" si="30"/>
        <v>1.0947553070701499E-2</v>
      </c>
      <c r="K122" s="117">
        <v>538909</v>
      </c>
      <c r="L122" s="118">
        <f t="shared" si="31"/>
        <v>6.7467831901879327E-2</v>
      </c>
      <c r="M122" s="117"/>
      <c r="N122" s="118"/>
    </row>
    <row r="123" spans="1:15" x14ac:dyDescent="0.25">
      <c r="B123" s="116" t="s">
        <v>78</v>
      </c>
      <c r="C123" s="117">
        <v>0</v>
      </c>
      <c r="D123" s="118">
        <v>-1</v>
      </c>
      <c r="E123" s="117">
        <v>4045</v>
      </c>
      <c r="F123" s="118" t="str">
        <f t="shared" si="28"/>
        <v>-</v>
      </c>
      <c r="G123" s="117">
        <v>490237</v>
      </c>
      <c r="H123" s="118">
        <f t="shared" si="29"/>
        <v>120.19579728059333</v>
      </c>
      <c r="I123" s="117">
        <v>543521</v>
      </c>
      <c r="J123" s="118">
        <f t="shared" si="30"/>
        <v>0.10869028653488</v>
      </c>
      <c r="K123" s="117">
        <v>584395</v>
      </c>
      <c r="L123" s="118">
        <f t="shared" si="31"/>
        <v>7.5202246095366965E-2</v>
      </c>
      <c r="M123" s="117"/>
      <c r="N123" s="118"/>
    </row>
    <row r="124" spans="1:15" x14ac:dyDescent="0.25">
      <c r="B124" s="116" t="s">
        <v>80</v>
      </c>
      <c r="C124" s="117">
        <v>0</v>
      </c>
      <c r="D124" s="118">
        <v>-1</v>
      </c>
      <c r="E124" s="117">
        <v>17245</v>
      </c>
      <c r="F124" s="118" t="str">
        <f t="shared" si="28"/>
        <v>-</v>
      </c>
      <c r="G124" s="117">
        <v>521079</v>
      </c>
      <c r="H124" s="118">
        <f t="shared" si="29"/>
        <v>29.216236590316033</v>
      </c>
      <c r="I124" s="117">
        <v>561465</v>
      </c>
      <c r="J124" s="118">
        <f t="shared" si="30"/>
        <v>7.7504562647890296E-2</v>
      </c>
      <c r="K124" s="117">
        <v>571290</v>
      </c>
      <c r="L124" s="118">
        <f t="shared" si="31"/>
        <v>1.749886457748917E-2</v>
      </c>
      <c r="M124" s="117"/>
      <c r="N124" s="118"/>
    </row>
    <row r="125" spans="1:15" x14ac:dyDescent="0.25">
      <c r="B125" s="116" t="s">
        <v>82</v>
      </c>
      <c r="C125" s="117">
        <v>0</v>
      </c>
      <c r="D125" s="118">
        <v>-1</v>
      </c>
      <c r="E125" s="117">
        <v>61248</v>
      </c>
      <c r="F125" s="118" t="str">
        <f t="shared" si="28"/>
        <v>-</v>
      </c>
      <c r="G125" s="117">
        <v>562174</v>
      </c>
      <c r="H125" s="118">
        <f t="shared" si="29"/>
        <v>8.1786507314524552</v>
      </c>
      <c r="I125" s="117">
        <v>581810</v>
      </c>
      <c r="J125" s="118">
        <f t="shared" si="30"/>
        <v>3.4928687559367733E-2</v>
      </c>
      <c r="K125" s="117">
        <v>611230</v>
      </c>
      <c r="L125" s="118">
        <f t="shared" si="31"/>
        <v>5.0566336089101327E-2</v>
      </c>
      <c r="M125" s="117"/>
      <c r="N125" s="118"/>
    </row>
    <row r="126" spans="1:15" x14ac:dyDescent="0.25">
      <c r="B126" s="116" t="s">
        <v>84</v>
      </c>
      <c r="C126" s="117">
        <v>33819</v>
      </c>
      <c r="D126" s="118">
        <v>-0.93610798862681011</v>
      </c>
      <c r="E126" s="117">
        <v>191040</v>
      </c>
      <c r="F126" s="118">
        <f t="shared" si="28"/>
        <v>4.6488955912356955</v>
      </c>
      <c r="G126" s="117">
        <v>591418</v>
      </c>
      <c r="H126" s="118">
        <f t="shared" si="29"/>
        <v>2.0957809882747069</v>
      </c>
      <c r="I126" s="117">
        <v>615291</v>
      </c>
      <c r="J126" s="118">
        <f t="shared" si="30"/>
        <v>4.036569735787543E-2</v>
      </c>
      <c r="K126" s="117">
        <v>659079</v>
      </c>
      <c r="L126" s="118">
        <f t="shared" si="31"/>
        <v>7.1166326177369843E-2</v>
      </c>
      <c r="M126" s="117"/>
      <c r="N126" s="118"/>
    </row>
    <row r="127" spans="1:15" x14ac:dyDescent="0.25">
      <c r="B127" s="116" t="s">
        <v>86</v>
      </c>
      <c r="C127" s="117">
        <v>30969</v>
      </c>
      <c r="D127" s="118">
        <v>-0.93722419409438362</v>
      </c>
      <c r="E127" s="117">
        <v>245519</v>
      </c>
      <c r="F127" s="118">
        <f t="shared" si="28"/>
        <v>6.9278956375730569</v>
      </c>
      <c r="G127" s="117">
        <v>521203</v>
      </c>
      <c r="H127" s="118">
        <f t="shared" si="29"/>
        <v>1.1228621817456084</v>
      </c>
      <c r="I127" s="117">
        <v>595081</v>
      </c>
      <c r="J127" s="118">
        <f t="shared" si="30"/>
        <v>0.14174515495881645</v>
      </c>
      <c r="K127" s="117">
        <v>589108</v>
      </c>
      <c r="L127" s="118">
        <f t="shared" si="31"/>
        <v>-1.0037289041323838E-2</v>
      </c>
      <c r="M127" s="117"/>
      <c r="N127" s="118"/>
    </row>
    <row r="128" spans="1:15" x14ac:dyDescent="0.25">
      <c r="A128" s="122"/>
      <c r="B128" s="116" t="s">
        <v>88</v>
      </c>
      <c r="C128" s="117">
        <v>35708</v>
      </c>
      <c r="D128" s="118">
        <v>-0.93155217162946014</v>
      </c>
      <c r="E128" s="117">
        <v>392755</v>
      </c>
      <c r="F128" s="118">
        <f t="shared" si="28"/>
        <v>9.9990758373473732</v>
      </c>
      <c r="G128" s="117">
        <v>572438</v>
      </c>
      <c r="H128" s="118">
        <f t="shared" si="29"/>
        <v>0.4574938574938574</v>
      </c>
      <c r="I128" s="117">
        <v>604663</v>
      </c>
      <c r="J128" s="118">
        <f t="shared" si="30"/>
        <v>5.6294306108259695E-2</v>
      </c>
      <c r="K128" s="117">
        <v>615103</v>
      </c>
      <c r="L128" s="118">
        <f t="shared" si="31"/>
        <v>1.7265815834605291E-2</v>
      </c>
      <c r="M128" s="117"/>
      <c r="N128" s="118"/>
    </row>
    <row r="129" spans="2:15" x14ac:dyDescent="0.25">
      <c r="B129" s="116" t="s">
        <v>90</v>
      </c>
      <c r="C129" s="117">
        <v>67172</v>
      </c>
      <c r="D129" s="118">
        <v>-0.83694375127440801</v>
      </c>
      <c r="E129" s="117">
        <v>359552</v>
      </c>
      <c r="F129" s="118">
        <f t="shared" si="28"/>
        <v>4.3527064848448758</v>
      </c>
      <c r="G129" s="117">
        <v>445764</v>
      </c>
      <c r="H129" s="118">
        <f t="shared" si="29"/>
        <v>0.23977616589533635</v>
      </c>
      <c r="I129" s="117">
        <v>509079</v>
      </c>
      <c r="J129" s="118">
        <f t="shared" si="30"/>
        <v>0.14203704202223588</v>
      </c>
      <c r="K129" s="117">
        <v>505691</v>
      </c>
      <c r="L129" s="118">
        <f t="shared" si="31"/>
        <v>-6.6551556831061509E-3</v>
      </c>
      <c r="M129" s="117"/>
      <c r="N129" s="118"/>
    </row>
    <row r="130" spans="2:15" x14ac:dyDescent="0.25">
      <c r="B130" s="116" t="s">
        <v>92</v>
      </c>
      <c r="C130" s="117">
        <v>85691</v>
      </c>
      <c r="D130" s="118">
        <v>-0.80535831913685407</v>
      </c>
      <c r="E130" s="117">
        <v>283867</v>
      </c>
      <c r="F130" s="118">
        <f t="shared" si="28"/>
        <v>2.3126816118378826</v>
      </c>
      <c r="G130" s="117">
        <v>489037</v>
      </c>
      <c r="H130" s="118">
        <f t="shared" si="29"/>
        <v>0.72276805687170409</v>
      </c>
      <c r="I130" s="117">
        <v>512982</v>
      </c>
      <c r="J130" s="118">
        <f t="shared" si="30"/>
        <v>4.8963575353194067E-2</v>
      </c>
      <c r="K130" s="117">
        <v>516610</v>
      </c>
      <c r="L130" s="118">
        <f t="shared" si="31"/>
        <v>7.0723729097708077E-3</v>
      </c>
      <c r="M130" s="117"/>
      <c r="N130" s="118"/>
    </row>
    <row r="131" spans="2:15" ht="15.75" x14ac:dyDescent="0.25">
      <c r="B131" s="119" t="s">
        <v>30</v>
      </c>
      <c r="C131" s="120">
        <v>1483938</v>
      </c>
      <c r="D131" s="121">
        <v>-0.7373591277268492</v>
      </c>
      <c r="E131" s="120">
        <v>1575483</v>
      </c>
      <c r="F131" s="121">
        <f t="shared" si="28"/>
        <v>6.1690582760196122E-2</v>
      </c>
      <c r="G131" s="120">
        <v>5839663</v>
      </c>
      <c r="H131" s="121">
        <f t="shared" si="29"/>
        <v>2.7065858533541776</v>
      </c>
      <c r="I131" s="120">
        <v>6456134</v>
      </c>
      <c r="J131" s="121">
        <f t="shared" si="30"/>
        <v>0.10556619448759297</v>
      </c>
      <c r="K131" s="120">
        <v>6689570</v>
      </c>
      <c r="L131" s="121">
        <f t="shared" si="31"/>
        <v>3.6157242089460917E-2</v>
      </c>
      <c r="M131" s="120">
        <v>508547</v>
      </c>
      <c r="N131" s="121">
        <v>2.5233259802037722E-3</v>
      </c>
    </row>
    <row r="132" spans="2:15" ht="6" customHeight="1" x14ac:dyDescent="0.25"/>
    <row r="133" spans="2:15" x14ac:dyDescent="0.25">
      <c r="B133" s="105" t="s">
        <v>54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4" t="s">
        <v>273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110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111</v>
      </c>
    </row>
    <row r="138" spans="2:15" ht="22.5" thickTop="1" thickBot="1" x14ac:dyDescent="0.3">
      <c r="B138" s="123" t="str">
        <f>C138</f>
        <v>Alemania</v>
      </c>
      <c r="C138" s="289" t="s">
        <v>112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</row>
    <row r="139" spans="2:15" ht="22.5" thickTop="1" thickBot="1" x14ac:dyDescent="0.3">
      <c r="B139" s="109"/>
      <c r="C139" s="291">
        <f>$C$7</f>
        <v>2020</v>
      </c>
      <c r="D139" s="292"/>
      <c r="E139" s="293">
        <f>$E$7</f>
        <v>2021</v>
      </c>
      <c r="F139" s="292"/>
      <c r="G139" s="293">
        <f>$G$7</f>
        <v>2022</v>
      </c>
      <c r="H139" s="292"/>
      <c r="I139" s="293">
        <f>$I$7</f>
        <v>2023</v>
      </c>
      <c r="J139" s="292"/>
      <c r="K139" s="293">
        <f>$K$7</f>
        <v>2024</v>
      </c>
      <c r="L139" s="292"/>
      <c r="M139" s="293">
        <f>$M$7</f>
        <v>2025</v>
      </c>
      <c r="N139" s="294"/>
    </row>
    <row r="140" spans="2:15" ht="16.5" thickTop="1" thickBot="1" x14ac:dyDescent="0.3">
      <c r="B140" s="85"/>
      <c r="C140" s="113" t="s">
        <v>68</v>
      </c>
      <c r="D140" s="114" t="str">
        <f>CONCATENATE("var. ",RIGHT(C139,2),"/",RIGHT(C139-1,2))</f>
        <v>var. 20/19</v>
      </c>
      <c r="E140" s="115" t="s">
        <v>68</v>
      </c>
      <c r="F140" s="114" t="str">
        <f>CONCATENATE("var. ",RIGHT(E139,2),"/",RIGHT(E139-1,2))</f>
        <v>var. 21/20</v>
      </c>
      <c r="G140" s="115" t="s">
        <v>68</v>
      </c>
      <c r="H140" s="114" t="str">
        <f>CONCATENATE("var. ",RIGHT(G139,2),"/",RIGHT(G139-1,2))</f>
        <v>var. 22/21</v>
      </c>
      <c r="I140" s="115" t="s">
        <v>68</v>
      </c>
      <c r="J140" s="114" t="s">
        <v>246</v>
      </c>
      <c r="K140" s="115" t="s">
        <v>68</v>
      </c>
      <c r="L140" s="114" t="s">
        <v>247</v>
      </c>
      <c r="M140" s="115" t="s">
        <v>68</v>
      </c>
      <c r="N140" s="114" t="s">
        <v>268</v>
      </c>
    </row>
    <row r="141" spans="2:15" x14ac:dyDescent="0.25">
      <c r="B141" s="116" t="s">
        <v>70</v>
      </c>
      <c r="C141" s="117">
        <v>154087</v>
      </c>
      <c r="D141" s="118">
        <v>-1.1603889772668907E-2</v>
      </c>
      <c r="E141" s="117">
        <v>11884</v>
      </c>
      <c r="F141" s="118">
        <f t="shared" ref="F141:F153" si="33">IFERROR(E141/C141-1,"-")</f>
        <v>-0.92287473959516375</v>
      </c>
      <c r="G141" s="117">
        <v>89583</v>
      </c>
      <c r="H141" s="118">
        <f t="shared" ref="H141:H153" si="34">IFERROR(G141/E141-1,"-")</f>
        <v>6.5381184786267248</v>
      </c>
      <c r="I141" s="117">
        <v>122293</v>
      </c>
      <c r="J141" s="118">
        <f t="shared" ref="J141:J153" si="35">IFERROR(I141/G141-1,"-")</f>
        <v>0.36513624236741338</v>
      </c>
      <c r="K141" s="117">
        <v>126100</v>
      </c>
      <c r="L141" s="118">
        <f t="shared" ref="L141:L153" si="36">IFERROR(K141/I141-1,"-")</f>
        <v>3.1130154628637774E-2</v>
      </c>
      <c r="M141" s="117">
        <v>123178</v>
      </c>
      <c r="N141" s="118">
        <f t="shared" ref="N141" si="37">IFERROR(M141/K141-1,"-")</f>
        <v>-2.3172085646312457E-2</v>
      </c>
    </row>
    <row r="142" spans="2:15" x14ac:dyDescent="0.25">
      <c r="B142" s="116" t="s">
        <v>72</v>
      </c>
      <c r="C142" s="117">
        <v>139966</v>
      </c>
      <c r="D142" s="118">
        <v>1.3497270133669304E-2</v>
      </c>
      <c r="E142" s="117">
        <v>11544</v>
      </c>
      <c r="F142" s="118">
        <f t="shared" si="33"/>
        <v>-0.91752282697226473</v>
      </c>
      <c r="G142" s="117">
        <v>91975</v>
      </c>
      <c r="H142" s="118">
        <f t="shared" si="34"/>
        <v>6.9673423423423424</v>
      </c>
      <c r="I142" s="117">
        <v>119975</v>
      </c>
      <c r="J142" s="118">
        <f t="shared" si="35"/>
        <v>0.30443055178037515</v>
      </c>
      <c r="K142" s="117">
        <v>123737</v>
      </c>
      <c r="L142" s="118">
        <f t="shared" si="36"/>
        <v>3.1356532610960608E-2</v>
      </c>
      <c r="M142" s="117"/>
      <c r="N142" s="118"/>
    </row>
    <row r="143" spans="2:15" x14ac:dyDescent="0.25">
      <c r="B143" s="116" t="s">
        <v>74</v>
      </c>
      <c r="C143" s="117">
        <v>68159</v>
      </c>
      <c r="D143" s="118">
        <v>-0.55221890089675796</v>
      </c>
      <c r="E143" s="117">
        <v>17146</v>
      </c>
      <c r="F143" s="118">
        <f t="shared" si="33"/>
        <v>-0.74844114496984993</v>
      </c>
      <c r="G143" s="117">
        <v>129712</v>
      </c>
      <c r="H143" s="118">
        <f t="shared" si="34"/>
        <v>6.5651463898285316</v>
      </c>
      <c r="I143" s="117">
        <v>133635</v>
      </c>
      <c r="J143" s="118">
        <f t="shared" si="35"/>
        <v>3.0243925003083705E-2</v>
      </c>
      <c r="K143" s="117">
        <v>145348</v>
      </c>
      <c r="L143" s="118">
        <f t="shared" si="36"/>
        <v>8.764919369925539E-2</v>
      </c>
      <c r="M143" s="117"/>
      <c r="N143" s="118"/>
    </row>
    <row r="144" spans="2:15" x14ac:dyDescent="0.25">
      <c r="B144" s="116" t="s">
        <v>76</v>
      </c>
      <c r="C144" s="117">
        <v>0</v>
      </c>
      <c r="D144" s="118">
        <v>-1</v>
      </c>
      <c r="E144" s="117">
        <v>15236</v>
      </c>
      <c r="F144" s="118" t="str">
        <f t="shared" si="33"/>
        <v>-</v>
      </c>
      <c r="G144" s="117">
        <v>128074</v>
      </c>
      <c r="H144" s="118">
        <f t="shared" si="34"/>
        <v>7.4060120766605415</v>
      </c>
      <c r="I144" s="117">
        <v>121099</v>
      </c>
      <c r="J144" s="118">
        <f t="shared" si="35"/>
        <v>-5.4460702406421313E-2</v>
      </c>
      <c r="K144" s="117">
        <v>116283</v>
      </c>
      <c r="L144" s="118">
        <f t="shared" si="36"/>
        <v>-3.9769114526131522E-2</v>
      </c>
      <c r="M144" s="117"/>
      <c r="N144" s="118"/>
    </row>
    <row r="145" spans="1:15" x14ac:dyDescent="0.25">
      <c r="B145" s="116" t="s">
        <v>78</v>
      </c>
      <c r="C145" s="117">
        <v>0</v>
      </c>
      <c r="D145" s="118">
        <v>-1</v>
      </c>
      <c r="E145" s="117">
        <v>20853</v>
      </c>
      <c r="F145" s="118" t="str">
        <f t="shared" si="33"/>
        <v>-</v>
      </c>
      <c r="G145" s="117">
        <v>110814</v>
      </c>
      <c r="H145" s="118">
        <f t="shared" si="34"/>
        <v>4.3140555315781901</v>
      </c>
      <c r="I145" s="117">
        <v>116526</v>
      </c>
      <c r="J145" s="118">
        <f t="shared" si="35"/>
        <v>5.1545833558936494E-2</v>
      </c>
      <c r="K145" s="117">
        <v>113394</v>
      </c>
      <c r="L145" s="118">
        <f t="shared" si="36"/>
        <v>-2.6878121620925843E-2</v>
      </c>
      <c r="M145" s="117"/>
      <c r="N145" s="118"/>
    </row>
    <row r="146" spans="1:15" x14ac:dyDescent="0.25">
      <c r="B146" s="116" t="s">
        <v>80</v>
      </c>
      <c r="C146" s="117">
        <v>0</v>
      </c>
      <c r="D146" s="118">
        <v>-1</v>
      </c>
      <c r="E146" s="117">
        <v>38543</v>
      </c>
      <c r="F146" s="118" t="str">
        <f t="shared" si="33"/>
        <v>-</v>
      </c>
      <c r="G146" s="117">
        <v>119906</v>
      </c>
      <c r="H146" s="118">
        <f t="shared" si="34"/>
        <v>2.1109669719534025</v>
      </c>
      <c r="I146" s="117">
        <v>118355</v>
      </c>
      <c r="J146" s="118">
        <f t="shared" si="35"/>
        <v>-1.2935132520474402E-2</v>
      </c>
      <c r="K146" s="117">
        <v>100343</v>
      </c>
      <c r="L146" s="118">
        <f t="shared" si="36"/>
        <v>-0.15218621942461241</v>
      </c>
      <c r="M146" s="117"/>
      <c r="N146" s="118"/>
    </row>
    <row r="147" spans="1:15" x14ac:dyDescent="0.25">
      <c r="B147" s="116" t="s">
        <v>82</v>
      </c>
      <c r="C147" s="117">
        <v>0</v>
      </c>
      <c r="D147" s="118">
        <v>-1</v>
      </c>
      <c r="E147" s="117">
        <v>88196</v>
      </c>
      <c r="F147" s="118" t="str">
        <f t="shared" si="33"/>
        <v>-</v>
      </c>
      <c r="G147" s="117">
        <v>113982</v>
      </c>
      <c r="H147" s="118">
        <f t="shared" si="34"/>
        <v>0.29237153612408728</v>
      </c>
      <c r="I147" s="117">
        <v>116930</v>
      </c>
      <c r="J147" s="118">
        <f t="shared" si="35"/>
        <v>2.5863732870102352E-2</v>
      </c>
      <c r="K147" s="117">
        <v>107901</v>
      </c>
      <c r="L147" s="118">
        <f t="shared" si="36"/>
        <v>-7.7217138458906986E-2</v>
      </c>
      <c r="M147" s="117"/>
      <c r="N147" s="118"/>
    </row>
    <row r="148" spans="1:15" x14ac:dyDescent="0.25">
      <c r="B148" s="116" t="s">
        <v>84</v>
      </c>
      <c r="C148" s="117">
        <v>42943</v>
      </c>
      <c r="D148" s="118">
        <v>-0.72008421656432919</v>
      </c>
      <c r="E148" s="117">
        <v>93845</v>
      </c>
      <c r="F148" s="118">
        <f t="shared" si="33"/>
        <v>1.1853387047947277</v>
      </c>
      <c r="G148" s="117">
        <v>122390</v>
      </c>
      <c r="H148" s="118">
        <f t="shared" si="34"/>
        <v>0.3041717726037616</v>
      </c>
      <c r="I148" s="117">
        <v>116172</v>
      </c>
      <c r="J148" s="118">
        <f t="shared" si="35"/>
        <v>-5.0804804314077967E-2</v>
      </c>
      <c r="K148" s="117">
        <v>114502</v>
      </c>
      <c r="L148" s="118">
        <f t="shared" si="36"/>
        <v>-1.4375236717969919E-2</v>
      </c>
      <c r="M148" s="117"/>
      <c r="N148" s="118"/>
    </row>
    <row r="149" spans="1:15" x14ac:dyDescent="0.25">
      <c r="B149" s="116" t="s">
        <v>86</v>
      </c>
      <c r="C149" s="117">
        <v>9512</v>
      </c>
      <c r="D149" s="118">
        <v>-0.93905416055307456</v>
      </c>
      <c r="E149" s="117">
        <v>139728</v>
      </c>
      <c r="F149" s="118">
        <f t="shared" si="33"/>
        <v>13.689655172413794</v>
      </c>
      <c r="G149" s="117">
        <v>113401</v>
      </c>
      <c r="H149" s="118">
        <f t="shared" si="34"/>
        <v>-0.18841606549868317</v>
      </c>
      <c r="I149" s="117">
        <v>116505</v>
      </c>
      <c r="J149" s="118">
        <f t="shared" si="35"/>
        <v>2.7371892664085795E-2</v>
      </c>
      <c r="K149" s="117">
        <v>114433</v>
      </c>
      <c r="L149" s="118">
        <f t="shared" si="36"/>
        <v>-1.7784644435861141E-2</v>
      </c>
      <c r="M149" s="117"/>
      <c r="N149" s="118"/>
    </row>
    <row r="150" spans="1:15" x14ac:dyDescent="0.25">
      <c r="A150" s="122"/>
      <c r="B150" s="116" t="s">
        <v>88</v>
      </c>
      <c r="C150" s="117">
        <v>4111</v>
      </c>
      <c r="D150" s="118">
        <v>-0.97446821724684041</v>
      </c>
      <c r="E150" s="117">
        <v>142406</v>
      </c>
      <c r="F150" s="118">
        <f t="shared" si="33"/>
        <v>33.640233519824861</v>
      </c>
      <c r="G150" s="117">
        <v>119919</v>
      </c>
      <c r="H150" s="118">
        <f t="shared" si="34"/>
        <v>-0.15790767242953241</v>
      </c>
      <c r="I150" s="117">
        <v>130638</v>
      </c>
      <c r="J150" s="118">
        <f t="shared" si="35"/>
        <v>8.9385335101193286E-2</v>
      </c>
      <c r="K150" s="117">
        <v>135499</v>
      </c>
      <c r="L150" s="118">
        <f t="shared" si="36"/>
        <v>3.7209693963471624E-2</v>
      </c>
      <c r="M150" s="117"/>
      <c r="N150" s="118"/>
    </row>
    <row r="151" spans="1:15" x14ac:dyDescent="0.25">
      <c r="B151" s="116" t="s">
        <v>90</v>
      </c>
      <c r="C151" s="117">
        <v>27044</v>
      </c>
      <c r="D151" s="118">
        <v>-0.82678204282411116</v>
      </c>
      <c r="E151" s="117">
        <v>151136</v>
      </c>
      <c r="F151" s="118">
        <f t="shared" si="33"/>
        <v>4.5885224079278215</v>
      </c>
      <c r="G151" s="117">
        <v>151513</v>
      </c>
      <c r="H151" s="118">
        <f t="shared" si="34"/>
        <v>2.4944420918906474E-3</v>
      </c>
      <c r="I151" s="117">
        <v>147547</v>
      </c>
      <c r="J151" s="118">
        <f t="shared" si="35"/>
        <v>-2.6175971698798151E-2</v>
      </c>
      <c r="K151" s="117">
        <v>149252</v>
      </c>
      <c r="L151" s="118">
        <f t="shared" si="36"/>
        <v>1.1555639897795178E-2</v>
      </c>
      <c r="M151" s="117"/>
      <c r="N151" s="118"/>
    </row>
    <row r="152" spans="1:15" x14ac:dyDescent="0.25">
      <c r="B152" s="116" t="s">
        <v>92</v>
      </c>
      <c r="C152" s="117">
        <v>28095</v>
      </c>
      <c r="D152" s="118">
        <v>-0.81421722598776658</v>
      </c>
      <c r="E152" s="117">
        <v>120676</v>
      </c>
      <c r="F152" s="118">
        <f t="shared" si="33"/>
        <v>3.2952838583377826</v>
      </c>
      <c r="G152" s="117">
        <v>129270</v>
      </c>
      <c r="H152" s="118">
        <f t="shared" si="34"/>
        <v>7.1215486094998282E-2</v>
      </c>
      <c r="I152" s="117">
        <v>136539</v>
      </c>
      <c r="J152" s="118">
        <f t="shared" si="35"/>
        <v>5.6231144116964504E-2</v>
      </c>
      <c r="K152" s="117">
        <v>136566</v>
      </c>
      <c r="L152" s="118">
        <f t="shared" si="36"/>
        <v>1.9774569903097117E-4</v>
      </c>
      <c r="M152" s="117"/>
      <c r="N152" s="118"/>
    </row>
    <row r="153" spans="1:15" ht="15.75" x14ac:dyDescent="0.25">
      <c r="B153" s="119" t="s">
        <v>30</v>
      </c>
      <c r="C153" s="120">
        <v>510569</v>
      </c>
      <c r="D153" s="121">
        <v>-0.71851346680037997</v>
      </c>
      <c r="E153" s="120">
        <v>851193</v>
      </c>
      <c r="F153" s="121">
        <f t="shared" si="33"/>
        <v>0.66714587058752106</v>
      </c>
      <c r="G153" s="120">
        <v>1420539</v>
      </c>
      <c r="H153" s="121">
        <f t="shared" si="34"/>
        <v>0.66888003073333535</v>
      </c>
      <c r="I153" s="120">
        <v>1496214</v>
      </c>
      <c r="J153" s="121">
        <f t="shared" si="35"/>
        <v>5.3272032658026269E-2</v>
      </c>
      <c r="K153" s="120">
        <v>1483358</v>
      </c>
      <c r="L153" s="121">
        <f t="shared" si="36"/>
        <v>-8.5923537675760553E-3</v>
      </c>
      <c r="M153" s="120">
        <v>123178</v>
      </c>
      <c r="N153" s="121">
        <v>-2.3172085646312457E-2</v>
      </c>
    </row>
    <row r="154" spans="1:15" ht="6" customHeight="1" x14ac:dyDescent="0.25"/>
    <row r="155" spans="1:15" x14ac:dyDescent="0.25">
      <c r="B155" s="105" t="s">
        <v>54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4" t="s">
        <v>274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113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114</v>
      </c>
    </row>
    <row r="160" spans="1:15" ht="22.5" thickTop="1" thickBot="1" x14ac:dyDescent="0.3">
      <c r="B160" s="123" t="str">
        <f>C160</f>
        <v>Francia</v>
      </c>
      <c r="C160" s="289" t="s">
        <v>115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</row>
    <row r="161" spans="2:14" ht="22.5" thickTop="1" thickBot="1" x14ac:dyDescent="0.3">
      <c r="B161" s="109"/>
      <c r="C161" s="291">
        <f>$C$7</f>
        <v>2020</v>
      </c>
      <c r="D161" s="292"/>
      <c r="E161" s="293">
        <f>$E$7</f>
        <v>2021</v>
      </c>
      <c r="F161" s="292"/>
      <c r="G161" s="293">
        <f>$G$7</f>
        <v>2022</v>
      </c>
      <c r="H161" s="292"/>
      <c r="I161" s="293">
        <f>$I$7</f>
        <v>2023</v>
      </c>
      <c r="J161" s="292"/>
      <c r="K161" s="293">
        <f>$K$7</f>
        <v>2024</v>
      </c>
      <c r="L161" s="292"/>
      <c r="M161" s="293">
        <f>$M$7</f>
        <v>2025</v>
      </c>
      <c r="N161" s="294"/>
    </row>
    <row r="162" spans="2:14" ht="16.5" thickTop="1" thickBot="1" x14ac:dyDescent="0.3">
      <c r="B162" s="85"/>
      <c r="C162" s="113" t="s">
        <v>68</v>
      </c>
      <c r="D162" s="114" t="str">
        <f>CONCATENATE("var. ",RIGHT(C161,2),"/",RIGHT(C161-1,2))</f>
        <v>var. 20/19</v>
      </c>
      <c r="E162" s="115" t="s">
        <v>68</v>
      </c>
      <c r="F162" s="114" t="str">
        <f>CONCATENATE("var. ",RIGHT(E161,2),"/",RIGHT(E161-1,2))</f>
        <v>var. 21/20</v>
      </c>
      <c r="G162" s="115" t="s">
        <v>68</v>
      </c>
      <c r="H162" s="114" t="str">
        <f>CONCATENATE("var. ",RIGHT(G161,2),"/",RIGHT(G161-1,2))</f>
        <v>var. 22/21</v>
      </c>
      <c r="I162" s="115" t="s">
        <v>68</v>
      </c>
      <c r="J162" s="114" t="s">
        <v>246</v>
      </c>
      <c r="K162" s="115" t="s">
        <v>68</v>
      </c>
      <c r="L162" s="114" t="s">
        <v>247</v>
      </c>
      <c r="M162" s="115" t="s">
        <v>68</v>
      </c>
      <c r="N162" s="114" t="s">
        <v>268</v>
      </c>
    </row>
    <row r="163" spans="2:14" x14ac:dyDescent="0.25">
      <c r="B163" s="116" t="s">
        <v>70</v>
      </c>
      <c r="C163" s="117">
        <v>43633</v>
      </c>
      <c r="D163" s="118">
        <v>8.3592023244840608E-2</v>
      </c>
      <c r="E163" s="117">
        <v>15076</v>
      </c>
      <c r="F163" s="118">
        <f t="shared" ref="F163:F175" si="38">IFERROR(E163/C163-1,"-")</f>
        <v>-0.65448169963101321</v>
      </c>
      <c r="G163" s="117">
        <v>32383</v>
      </c>
      <c r="H163" s="118">
        <f t="shared" ref="H163:H175" si="39">IFERROR(G163/E163-1,"-")</f>
        <v>1.147983550013266</v>
      </c>
      <c r="I163" s="117">
        <v>45548</v>
      </c>
      <c r="J163" s="118">
        <f t="shared" ref="J163:J175" si="40">IFERROR(I163/G163-1,"-")</f>
        <v>0.40654046876447514</v>
      </c>
      <c r="K163" s="117">
        <v>55570</v>
      </c>
      <c r="L163" s="118">
        <f t="shared" ref="L163:L175" si="41">IFERROR(K163/I163-1,"-")</f>
        <v>0.22003161499956092</v>
      </c>
      <c r="M163" s="117">
        <v>36323</v>
      </c>
      <c r="N163" s="118">
        <f t="shared" ref="N163" si="42">IFERROR(M163/K163-1,"-")</f>
        <v>-0.34635594745366205</v>
      </c>
    </row>
    <row r="164" spans="2:14" x14ac:dyDescent="0.25">
      <c r="B164" s="116" t="s">
        <v>72</v>
      </c>
      <c r="C164" s="117">
        <v>49439</v>
      </c>
      <c r="D164" s="118">
        <v>6.2815744781477667E-2</v>
      </c>
      <c r="E164" s="117">
        <v>23636</v>
      </c>
      <c r="F164" s="118">
        <f t="shared" si="38"/>
        <v>-0.52191589635712698</v>
      </c>
      <c r="G164" s="117">
        <v>48271</v>
      </c>
      <c r="H164" s="118">
        <f t="shared" si="39"/>
        <v>1.0422660348620747</v>
      </c>
      <c r="I164" s="117">
        <v>54817</v>
      </c>
      <c r="J164" s="118">
        <f t="shared" si="40"/>
        <v>0.13560937208676016</v>
      </c>
      <c r="K164" s="117">
        <v>56446</v>
      </c>
      <c r="L164" s="118">
        <f t="shared" si="41"/>
        <v>2.9717058576718802E-2</v>
      </c>
      <c r="M164" s="117"/>
      <c r="N164" s="118"/>
    </row>
    <row r="165" spans="2:14" x14ac:dyDescent="0.25">
      <c r="B165" s="116" t="s">
        <v>74</v>
      </c>
      <c r="C165" s="117">
        <v>18711</v>
      </c>
      <c r="D165" s="118">
        <v>-0.47541213412582706</v>
      </c>
      <c r="E165" s="117">
        <v>17675</v>
      </c>
      <c r="F165" s="118">
        <f t="shared" si="38"/>
        <v>-5.5368499812944227E-2</v>
      </c>
      <c r="G165" s="117">
        <v>39560</v>
      </c>
      <c r="H165" s="118">
        <f t="shared" si="39"/>
        <v>1.238189533239038</v>
      </c>
      <c r="I165" s="117">
        <v>41198</v>
      </c>
      <c r="J165" s="118">
        <f t="shared" si="40"/>
        <v>4.1405460060667254E-2</v>
      </c>
      <c r="K165" s="117">
        <v>52762</v>
      </c>
      <c r="L165" s="118">
        <f t="shared" si="41"/>
        <v>0.28069323753580266</v>
      </c>
      <c r="M165" s="117"/>
      <c r="N165" s="118"/>
    </row>
    <row r="166" spans="2:14" x14ac:dyDescent="0.25">
      <c r="B166" s="116" t="s">
        <v>76</v>
      </c>
      <c r="C166" s="117">
        <v>0</v>
      </c>
      <c r="D166" s="118">
        <v>-1</v>
      </c>
      <c r="E166" s="117">
        <v>11940</v>
      </c>
      <c r="F166" s="118" t="str">
        <f t="shared" si="38"/>
        <v>-</v>
      </c>
      <c r="G166" s="117">
        <v>44208</v>
      </c>
      <c r="H166" s="118">
        <f t="shared" si="39"/>
        <v>2.7025125628140705</v>
      </c>
      <c r="I166" s="117">
        <v>49493</v>
      </c>
      <c r="J166" s="118">
        <f t="shared" si="40"/>
        <v>0.11954849800941014</v>
      </c>
      <c r="K166" s="117">
        <v>41914</v>
      </c>
      <c r="L166" s="118">
        <f t="shared" si="41"/>
        <v>-0.15313276624977268</v>
      </c>
      <c r="M166" s="117"/>
      <c r="N166" s="118"/>
    </row>
    <row r="167" spans="2:14" x14ac:dyDescent="0.25">
      <c r="B167" s="116" t="s">
        <v>78</v>
      </c>
      <c r="C167" s="117">
        <v>0</v>
      </c>
      <c r="D167" s="118">
        <v>-1</v>
      </c>
      <c r="E167" s="117">
        <v>19712</v>
      </c>
      <c r="F167" s="118" t="str">
        <f t="shared" si="38"/>
        <v>-</v>
      </c>
      <c r="G167" s="117">
        <v>38263</v>
      </c>
      <c r="H167" s="118">
        <f t="shared" si="39"/>
        <v>0.94110186688311681</v>
      </c>
      <c r="I167" s="117">
        <v>35510</v>
      </c>
      <c r="J167" s="118">
        <f t="shared" si="40"/>
        <v>-7.1949402817343078E-2</v>
      </c>
      <c r="K167" s="117">
        <v>32893</v>
      </c>
      <c r="L167" s="118">
        <f t="shared" si="41"/>
        <v>-7.3697549985919486E-2</v>
      </c>
      <c r="M167" s="117"/>
      <c r="N167" s="118"/>
    </row>
    <row r="168" spans="2:14" x14ac:dyDescent="0.25">
      <c r="B168" s="116" t="s">
        <v>80</v>
      </c>
      <c r="C168" s="117">
        <v>0</v>
      </c>
      <c r="D168" s="118">
        <v>-1</v>
      </c>
      <c r="E168" s="117">
        <v>19496</v>
      </c>
      <c r="F168" s="118" t="str">
        <f t="shared" si="38"/>
        <v>-</v>
      </c>
      <c r="G168" s="117">
        <v>29144</v>
      </c>
      <c r="H168" s="118">
        <f t="shared" si="39"/>
        <v>0.4948707427164547</v>
      </c>
      <c r="I168" s="117">
        <v>26909</v>
      </c>
      <c r="J168" s="118">
        <f t="shared" si="40"/>
        <v>-7.6688169091408187E-2</v>
      </c>
      <c r="K168" s="117">
        <v>23443</v>
      </c>
      <c r="L168" s="118">
        <f t="shared" si="41"/>
        <v>-0.12880448920435539</v>
      </c>
      <c r="M168" s="117"/>
      <c r="N168" s="118"/>
    </row>
    <row r="169" spans="2:14" x14ac:dyDescent="0.25">
      <c r="B169" s="116" t="s">
        <v>82</v>
      </c>
      <c r="C169" s="117">
        <v>0</v>
      </c>
      <c r="D169" s="118">
        <v>-1</v>
      </c>
      <c r="E169" s="117">
        <v>31618</v>
      </c>
      <c r="F169" s="118" t="str">
        <f t="shared" si="38"/>
        <v>-</v>
      </c>
      <c r="G169" s="117">
        <v>36769</v>
      </c>
      <c r="H169" s="118">
        <f t="shared" si="39"/>
        <v>0.16291353026756905</v>
      </c>
      <c r="I169" s="117">
        <v>42150</v>
      </c>
      <c r="J169" s="118">
        <f t="shared" si="40"/>
        <v>0.1463461067747287</v>
      </c>
      <c r="K169" s="117">
        <v>32656</v>
      </c>
      <c r="L169" s="118">
        <f t="shared" si="41"/>
        <v>-0.22524317912218272</v>
      </c>
      <c r="M169" s="117"/>
      <c r="N169" s="118"/>
    </row>
    <row r="170" spans="2:14" x14ac:dyDescent="0.25">
      <c r="B170" s="116" t="s">
        <v>84</v>
      </c>
      <c r="C170" s="117">
        <v>17468</v>
      </c>
      <c r="D170" s="118">
        <v>-0.65450266025831205</v>
      </c>
      <c r="E170" s="117">
        <v>47730</v>
      </c>
      <c r="F170" s="118">
        <f t="shared" si="38"/>
        <v>1.7324250057247537</v>
      </c>
      <c r="G170" s="117">
        <v>50961</v>
      </c>
      <c r="H170" s="118">
        <f t="shared" si="39"/>
        <v>6.7693274670018955E-2</v>
      </c>
      <c r="I170" s="117">
        <v>64650</v>
      </c>
      <c r="J170" s="118">
        <f t="shared" si="40"/>
        <v>0.26861717784187911</v>
      </c>
      <c r="K170" s="117">
        <v>45438</v>
      </c>
      <c r="L170" s="118">
        <f t="shared" si="41"/>
        <v>-0.29716937354988404</v>
      </c>
      <c r="M170" s="117"/>
      <c r="N170" s="118"/>
    </row>
    <row r="171" spans="2:14" x14ac:dyDescent="0.25">
      <c r="B171" s="116" t="s">
        <v>86</v>
      </c>
      <c r="C171" s="117">
        <v>6369</v>
      </c>
      <c r="D171" s="118">
        <v>-0.77042857657787556</v>
      </c>
      <c r="E171" s="117">
        <v>24934</v>
      </c>
      <c r="F171" s="118">
        <f t="shared" si="38"/>
        <v>2.9149002983199876</v>
      </c>
      <c r="G171" s="117">
        <v>31016</v>
      </c>
      <c r="H171" s="118">
        <f t="shared" si="39"/>
        <v>0.24392395925242649</v>
      </c>
      <c r="I171" s="117">
        <v>38569</v>
      </c>
      <c r="J171" s="118">
        <f t="shared" si="40"/>
        <v>0.24351947381996397</v>
      </c>
      <c r="K171" s="117">
        <v>23019</v>
      </c>
      <c r="L171" s="118">
        <f t="shared" si="41"/>
        <v>-0.40317353314838345</v>
      </c>
      <c r="M171" s="117"/>
      <c r="N171" s="118"/>
    </row>
    <row r="172" spans="2:14" x14ac:dyDescent="0.25">
      <c r="B172" s="116" t="s">
        <v>88</v>
      </c>
      <c r="C172" s="117">
        <v>14907</v>
      </c>
      <c r="D172" s="118">
        <v>-0.59308292842714416</v>
      </c>
      <c r="E172" s="117">
        <v>36554</v>
      </c>
      <c r="F172" s="118">
        <f t="shared" si="38"/>
        <v>1.4521365801301402</v>
      </c>
      <c r="G172" s="117">
        <v>43770</v>
      </c>
      <c r="H172" s="118">
        <f t="shared" si="39"/>
        <v>0.19740657657164751</v>
      </c>
      <c r="I172" s="117">
        <v>54486</v>
      </c>
      <c r="J172" s="118">
        <f t="shared" si="40"/>
        <v>0.24482522275531182</v>
      </c>
      <c r="K172" s="117">
        <v>37926</v>
      </c>
      <c r="L172" s="118">
        <f t="shared" si="41"/>
        <v>-0.30393128510075984</v>
      </c>
      <c r="M172" s="117"/>
      <c r="N172" s="118"/>
    </row>
    <row r="173" spans="2:14" x14ac:dyDescent="0.25">
      <c r="B173" s="116" t="s">
        <v>90</v>
      </c>
      <c r="C173" s="117">
        <v>5828</v>
      </c>
      <c r="D173" s="118">
        <v>-0.80744069252626716</v>
      </c>
      <c r="E173" s="117">
        <v>35760</v>
      </c>
      <c r="F173" s="118">
        <f t="shared" si="38"/>
        <v>5.1358956760466716</v>
      </c>
      <c r="G173" s="117">
        <v>31683</v>
      </c>
      <c r="H173" s="118">
        <f t="shared" si="39"/>
        <v>-0.114010067114094</v>
      </c>
      <c r="I173" s="117">
        <v>47843</v>
      </c>
      <c r="J173" s="118">
        <f t="shared" si="40"/>
        <v>0.51005270965502003</v>
      </c>
      <c r="K173" s="117">
        <v>28288</v>
      </c>
      <c r="L173" s="118">
        <f t="shared" si="41"/>
        <v>-0.40873272997094667</v>
      </c>
      <c r="M173" s="117"/>
      <c r="N173" s="118"/>
    </row>
    <row r="174" spans="2:14" x14ac:dyDescent="0.25">
      <c r="B174" s="116" t="s">
        <v>92</v>
      </c>
      <c r="C174" s="117">
        <v>11448</v>
      </c>
      <c r="D174" s="118">
        <v>-0.62762254822235963</v>
      </c>
      <c r="E174" s="117">
        <v>37306</v>
      </c>
      <c r="F174" s="118">
        <f t="shared" si="38"/>
        <v>2.258735150244584</v>
      </c>
      <c r="G174" s="117">
        <v>40785</v>
      </c>
      <c r="H174" s="118">
        <f t="shared" si="39"/>
        <v>9.3255776550688951E-2</v>
      </c>
      <c r="I174" s="117">
        <v>34236</v>
      </c>
      <c r="J174" s="118">
        <f t="shared" si="40"/>
        <v>-0.16057374034571537</v>
      </c>
      <c r="K174" s="117">
        <v>31889</v>
      </c>
      <c r="L174" s="118">
        <f t="shared" si="41"/>
        <v>-6.8553569342212906E-2</v>
      </c>
      <c r="M174" s="117"/>
      <c r="N174" s="118"/>
    </row>
    <row r="175" spans="2:14" ht="15.75" x14ac:dyDescent="0.25">
      <c r="B175" s="119" t="s">
        <v>30</v>
      </c>
      <c r="C175" s="120">
        <v>173273</v>
      </c>
      <c r="D175" s="121">
        <v>-0.59566668222336305</v>
      </c>
      <c r="E175" s="120">
        <v>321437</v>
      </c>
      <c r="F175" s="121">
        <f t="shared" si="38"/>
        <v>0.85508994476923705</v>
      </c>
      <c r="G175" s="120">
        <v>466813</v>
      </c>
      <c r="H175" s="121">
        <f t="shared" si="39"/>
        <v>0.4522690293898961</v>
      </c>
      <c r="I175" s="120">
        <v>535409</v>
      </c>
      <c r="J175" s="121">
        <f t="shared" si="40"/>
        <v>0.14694535070788528</v>
      </c>
      <c r="K175" s="120">
        <v>462244</v>
      </c>
      <c r="L175" s="121">
        <f t="shared" si="41"/>
        <v>-0.13665254039435271</v>
      </c>
      <c r="M175" s="120">
        <v>36323</v>
      </c>
      <c r="N175" s="121">
        <v>-0.34635594745366205</v>
      </c>
    </row>
    <row r="176" spans="2:14" ht="6" customHeight="1" x14ac:dyDescent="0.25"/>
    <row r="177" spans="1:15" x14ac:dyDescent="0.25">
      <c r="B177" s="105" t="s">
        <v>54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4" t="s">
        <v>275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116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117</v>
      </c>
    </row>
    <row r="182" spans="1:15" ht="22.5" thickTop="1" thickBot="1" x14ac:dyDescent="0.3">
      <c r="B182" s="123" t="str">
        <f>C182</f>
        <v>Bélgica</v>
      </c>
      <c r="C182" s="289" t="s">
        <v>118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</row>
    <row r="183" spans="1:15" ht="22.5" thickTop="1" thickBot="1" x14ac:dyDescent="0.3">
      <c r="B183" s="109"/>
      <c r="C183" s="291">
        <f>$C$7</f>
        <v>2020</v>
      </c>
      <c r="D183" s="292"/>
      <c r="E183" s="293">
        <f>$E$7</f>
        <v>2021</v>
      </c>
      <c r="F183" s="292"/>
      <c r="G183" s="293">
        <f>$G$7</f>
        <v>2022</v>
      </c>
      <c r="H183" s="292"/>
      <c r="I183" s="293">
        <f>$I$7</f>
        <v>2023</v>
      </c>
      <c r="J183" s="292"/>
      <c r="K183" s="293">
        <f>$K$7</f>
        <v>2024</v>
      </c>
      <c r="L183" s="292"/>
      <c r="M183" s="293">
        <f>$M$7</f>
        <v>2025</v>
      </c>
      <c r="N183" s="294"/>
    </row>
    <row r="184" spans="1:15" ht="16.5" thickTop="1" thickBot="1" x14ac:dyDescent="0.3">
      <c r="B184" s="85"/>
      <c r="C184" s="113" t="s">
        <v>68</v>
      </c>
      <c r="D184" s="114" t="str">
        <f>CONCATENATE("var. ",RIGHT(C183,2),"/",RIGHT(C183-1,2))</f>
        <v>var. 20/19</v>
      </c>
      <c r="E184" s="115" t="s">
        <v>68</v>
      </c>
      <c r="F184" s="114" t="str">
        <f>CONCATENATE("var. ",RIGHT(E183,2),"/",RIGHT(E183-1,2))</f>
        <v>var. 21/20</v>
      </c>
      <c r="G184" s="115" t="s">
        <v>68</v>
      </c>
      <c r="H184" s="114" t="str">
        <f>CONCATENATE("var. ",RIGHT(G183,2),"/",RIGHT(G183-1,2))</f>
        <v>var. 22/21</v>
      </c>
      <c r="I184" s="115" t="s">
        <v>68</v>
      </c>
      <c r="J184" s="114" t="s">
        <v>246</v>
      </c>
      <c r="K184" s="115" t="s">
        <v>68</v>
      </c>
      <c r="L184" s="114" t="s">
        <v>247</v>
      </c>
      <c r="M184" s="115" t="s">
        <v>68</v>
      </c>
      <c r="N184" s="114" t="s">
        <v>268</v>
      </c>
    </row>
    <row r="185" spans="1:15" x14ac:dyDescent="0.25">
      <c r="A185" s="122"/>
      <c r="B185" s="116" t="s">
        <v>70</v>
      </c>
      <c r="C185" s="117">
        <v>57040</v>
      </c>
      <c r="D185" s="118">
        <v>2.1786492374726851E-3</v>
      </c>
      <c r="E185" s="117">
        <v>7010</v>
      </c>
      <c r="F185" s="118">
        <f t="shared" ref="F185:F197" si="43">IFERROR(E185/C185-1,"-")</f>
        <v>-0.87710378681626933</v>
      </c>
      <c r="G185" s="117">
        <v>60039</v>
      </c>
      <c r="H185" s="118">
        <f t="shared" ref="H185:H197" si="44">IFERROR(G185/E185-1,"-")</f>
        <v>7.5647646219686155</v>
      </c>
      <c r="I185" s="117">
        <v>56539</v>
      </c>
      <c r="J185" s="118">
        <f t="shared" ref="J185:J197" si="45">IFERROR(I185/G185-1,"-")</f>
        <v>-5.8295441296490669E-2</v>
      </c>
      <c r="K185" s="117">
        <v>54233</v>
      </c>
      <c r="L185" s="118">
        <f t="shared" ref="L185:L197" si="46">IFERROR(K185/I185-1,"-")</f>
        <v>-4.0786006119669649E-2</v>
      </c>
      <c r="M185" s="117">
        <v>51803</v>
      </c>
      <c r="N185" s="118">
        <f t="shared" ref="N185" si="47">IFERROR(M185/K185-1,"-")</f>
        <v>-4.4806667527151345E-2</v>
      </c>
    </row>
    <row r="186" spans="1:15" x14ac:dyDescent="0.25">
      <c r="B186" s="116" t="s">
        <v>72</v>
      </c>
      <c r="C186" s="117">
        <v>57644</v>
      </c>
      <c r="D186" s="118">
        <v>0.23776599171158019</v>
      </c>
      <c r="E186" s="117">
        <v>3599</v>
      </c>
      <c r="F186" s="118">
        <f t="shared" si="43"/>
        <v>-0.93756505447227811</v>
      </c>
      <c r="G186" s="117">
        <v>56597</v>
      </c>
      <c r="H186" s="118">
        <f t="shared" si="44"/>
        <v>14.725757154765212</v>
      </c>
      <c r="I186" s="117">
        <v>56743</v>
      </c>
      <c r="J186" s="118">
        <f t="shared" si="45"/>
        <v>2.5796420304962098E-3</v>
      </c>
      <c r="K186" s="117">
        <v>54347</v>
      </c>
      <c r="L186" s="118">
        <f t="shared" si="46"/>
        <v>-4.2225472745536896E-2</v>
      </c>
      <c r="M186" s="117"/>
      <c r="N186" s="118"/>
    </row>
    <row r="187" spans="1:15" x14ac:dyDescent="0.25">
      <c r="B187" s="116" t="s">
        <v>74</v>
      </c>
      <c r="C187" s="117">
        <v>24554</v>
      </c>
      <c r="D187" s="118">
        <v>-0.58250017003332655</v>
      </c>
      <c r="E187" s="117">
        <v>3712</v>
      </c>
      <c r="F187" s="118">
        <f t="shared" si="43"/>
        <v>-0.84882300236214059</v>
      </c>
      <c r="G187" s="117">
        <v>63116</v>
      </c>
      <c r="H187" s="118">
        <f t="shared" si="44"/>
        <v>16.00323275862069</v>
      </c>
      <c r="I187" s="117">
        <v>46476</v>
      </c>
      <c r="J187" s="118">
        <f t="shared" si="45"/>
        <v>-0.26364154889409974</v>
      </c>
      <c r="K187" s="117">
        <v>54310</v>
      </c>
      <c r="L187" s="118">
        <f t="shared" si="46"/>
        <v>0.16856011704966001</v>
      </c>
      <c r="M187" s="117"/>
      <c r="N187" s="118"/>
    </row>
    <row r="188" spans="1:15" x14ac:dyDescent="0.25">
      <c r="B188" s="116" t="s">
        <v>76</v>
      </c>
      <c r="C188" s="117">
        <v>0</v>
      </c>
      <c r="D188" s="118">
        <v>-1</v>
      </c>
      <c r="E188" s="117">
        <v>6872</v>
      </c>
      <c r="F188" s="118" t="str">
        <f t="shared" si="43"/>
        <v>-</v>
      </c>
      <c r="G188" s="117">
        <v>63281</v>
      </c>
      <c r="H188" s="118">
        <f t="shared" si="44"/>
        <v>8.2085273573923168</v>
      </c>
      <c r="I188" s="117">
        <v>46291</v>
      </c>
      <c r="J188" s="118">
        <f t="shared" si="45"/>
        <v>-0.26848501129881008</v>
      </c>
      <c r="K188" s="117">
        <v>58185</v>
      </c>
      <c r="L188" s="118">
        <f t="shared" si="46"/>
        <v>0.25693979391242361</v>
      </c>
      <c r="M188" s="117"/>
      <c r="N188" s="118"/>
    </row>
    <row r="189" spans="1:15" x14ac:dyDescent="0.25">
      <c r="B189" s="116" t="s">
        <v>78</v>
      </c>
      <c r="C189" s="117">
        <v>0</v>
      </c>
      <c r="D189" s="118">
        <v>-1</v>
      </c>
      <c r="E189" s="117">
        <v>14117</v>
      </c>
      <c r="F189" s="118" t="str">
        <f t="shared" si="43"/>
        <v>-</v>
      </c>
      <c r="G189" s="117">
        <v>41515</v>
      </c>
      <c r="H189" s="118">
        <f t="shared" si="44"/>
        <v>1.9407806191117092</v>
      </c>
      <c r="I189" s="117">
        <v>46632</v>
      </c>
      <c r="J189" s="118">
        <f t="shared" si="45"/>
        <v>0.12325665422136578</v>
      </c>
      <c r="K189" s="117">
        <v>42714</v>
      </c>
      <c r="L189" s="118">
        <f t="shared" si="46"/>
        <v>-8.4019557385486388E-2</v>
      </c>
      <c r="M189" s="117"/>
      <c r="N189" s="118"/>
    </row>
    <row r="190" spans="1:15" x14ac:dyDescent="0.25">
      <c r="B190" s="116" t="s">
        <v>119</v>
      </c>
      <c r="C190" s="117">
        <v>0</v>
      </c>
      <c r="D190" s="118">
        <v>-1</v>
      </c>
      <c r="E190" s="117">
        <v>25913</v>
      </c>
      <c r="F190" s="118" t="str">
        <f t="shared" si="43"/>
        <v>-</v>
      </c>
      <c r="G190" s="117">
        <v>38119</v>
      </c>
      <c r="H190" s="118">
        <f t="shared" si="44"/>
        <v>0.47103770308339454</v>
      </c>
      <c r="I190" s="117">
        <v>37086</v>
      </c>
      <c r="J190" s="118">
        <f t="shared" si="45"/>
        <v>-2.7099346782444411E-2</v>
      </c>
      <c r="K190" s="117">
        <v>39687</v>
      </c>
      <c r="L190" s="118">
        <f t="shared" si="46"/>
        <v>7.0134282478563348E-2</v>
      </c>
      <c r="M190" s="117"/>
      <c r="N190" s="118"/>
    </row>
    <row r="191" spans="1:15" x14ac:dyDescent="0.25">
      <c r="B191" s="116" t="s">
        <v>82</v>
      </c>
      <c r="C191" s="117">
        <v>0</v>
      </c>
      <c r="D191" s="118">
        <v>-1</v>
      </c>
      <c r="E191" s="117">
        <v>44033</v>
      </c>
      <c r="F191" s="118" t="str">
        <f t="shared" si="43"/>
        <v>-</v>
      </c>
      <c r="G191" s="117">
        <v>61424</v>
      </c>
      <c r="H191" s="118">
        <f t="shared" si="44"/>
        <v>0.39495378466150388</v>
      </c>
      <c r="I191" s="117">
        <v>61993</v>
      </c>
      <c r="J191" s="118">
        <f t="shared" si="45"/>
        <v>9.2634800729356481E-3</v>
      </c>
      <c r="K191" s="117">
        <v>61489</v>
      </c>
      <c r="L191" s="118">
        <f t="shared" si="46"/>
        <v>-8.1299501556627574E-3</v>
      </c>
      <c r="M191" s="117"/>
      <c r="N191" s="118"/>
    </row>
    <row r="192" spans="1:15" x14ac:dyDescent="0.25">
      <c r="B192" s="116" t="s">
        <v>84</v>
      </c>
      <c r="C192" s="117">
        <v>20281</v>
      </c>
      <c r="D192" s="118">
        <v>-0.54589015024294119</v>
      </c>
      <c r="E192" s="117">
        <v>48502</v>
      </c>
      <c r="F192" s="118">
        <f t="shared" si="43"/>
        <v>1.3914994329668162</v>
      </c>
      <c r="G192" s="117">
        <v>44123</v>
      </c>
      <c r="H192" s="118">
        <f t="shared" si="44"/>
        <v>-9.0284936703641128E-2</v>
      </c>
      <c r="I192" s="117">
        <v>48757</v>
      </c>
      <c r="J192" s="118">
        <f t="shared" si="45"/>
        <v>0.10502459034970424</v>
      </c>
      <c r="K192" s="117">
        <v>48568</v>
      </c>
      <c r="L192" s="118">
        <f t="shared" si="46"/>
        <v>-3.8763664704555278E-3</v>
      </c>
      <c r="M192" s="117"/>
      <c r="N192" s="118"/>
    </row>
    <row r="193" spans="2:15" x14ac:dyDescent="0.25">
      <c r="B193" s="116" t="s">
        <v>86</v>
      </c>
      <c r="C193" s="117">
        <v>28906</v>
      </c>
      <c r="D193" s="118">
        <v>-0.26145277089348218</v>
      </c>
      <c r="E193" s="117">
        <v>55785</v>
      </c>
      <c r="F193" s="118">
        <f t="shared" si="43"/>
        <v>0.92987615028021864</v>
      </c>
      <c r="G193" s="117">
        <v>44068</v>
      </c>
      <c r="H193" s="118">
        <f t="shared" si="44"/>
        <v>-0.21003854082638707</v>
      </c>
      <c r="I193" s="117">
        <v>43792</v>
      </c>
      <c r="J193" s="118">
        <f t="shared" si="45"/>
        <v>-6.2630480167014113E-3</v>
      </c>
      <c r="K193" s="117">
        <v>44746</v>
      </c>
      <c r="L193" s="118">
        <f t="shared" si="46"/>
        <v>2.1784800876872401E-2</v>
      </c>
      <c r="M193" s="117"/>
      <c r="N193" s="118"/>
    </row>
    <row r="194" spans="2:15" x14ac:dyDescent="0.25">
      <c r="B194" s="116" t="s">
        <v>88</v>
      </c>
      <c r="C194" s="117">
        <v>15055</v>
      </c>
      <c r="D194" s="118">
        <v>-0.6296524070748567</v>
      </c>
      <c r="E194" s="117">
        <v>56784</v>
      </c>
      <c r="F194" s="118">
        <f t="shared" si="43"/>
        <v>2.7717701760212554</v>
      </c>
      <c r="G194" s="117">
        <v>49340</v>
      </c>
      <c r="H194" s="118">
        <f t="shared" si="44"/>
        <v>-0.13109326570865032</v>
      </c>
      <c r="I194" s="117">
        <v>53334</v>
      </c>
      <c r="J194" s="118">
        <f t="shared" si="45"/>
        <v>8.0948520470206731E-2</v>
      </c>
      <c r="K194" s="117">
        <v>56505</v>
      </c>
      <c r="L194" s="118">
        <f t="shared" si="46"/>
        <v>5.9455506806164848E-2</v>
      </c>
      <c r="M194" s="117"/>
      <c r="N194" s="118"/>
    </row>
    <row r="195" spans="2:15" x14ac:dyDescent="0.25">
      <c r="B195" s="116" t="s">
        <v>90</v>
      </c>
      <c r="C195" s="117">
        <v>8909</v>
      </c>
      <c r="D195" s="118">
        <v>-0.8078424605827923</v>
      </c>
      <c r="E195" s="117">
        <v>84455</v>
      </c>
      <c r="F195" s="118">
        <f t="shared" si="43"/>
        <v>8.4797395891794807</v>
      </c>
      <c r="G195" s="117">
        <v>61960</v>
      </c>
      <c r="H195" s="118">
        <f t="shared" si="44"/>
        <v>-0.26635486353679472</v>
      </c>
      <c r="I195" s="117">
        <v>61728</v>
      </c>
      <c r="J195" s="118">
        <f t="shared" si="45"/>
        <v>-3.7443511943189289E-3</v>
      </c>
      <c r="K195" s="117">
        <v>57074</v>
      </c>
      <c r="L195" s="118">
        <f t="shared" si="46"/>
        <v>-7.5395282529808205E-2</v>
      </c>
      <c r="M195" s="117"/>
      <c r="N195" s="118"/>
    </row>
    <row r="196" spans="2:15" x14ac:dyDescent="0.25">
      <c r="B196" s="116" t="s">
        <v>92</v>
      </c>
      <c r="C196" s="117">
        <v>11833</v>
      </c>
      <c r="D196" s="118">
        <v>-0.78271328363142234</v>
      </c>
      <c r="E196" s="117">
        <v>63614</v>
      </c>
      <c r="F196" s="118">
        <f t="shared" si="43"/>
        <v>4.3759824220400576</v>
      </c>
      <c r="G196" s="117">
        <v>56047</v>
      </c>
      <c r="H196" s="118">
        <f t="shared" si="44"/>
        <v>-0.11895180306221897</v>
      </c>
      <c r="I196" s="117">
        <v>60367</v>
      </c>
      <c r="J196" s="118">
        <f t="shared" si="45"/>
        <v>7.7078166538797843E-2</v>
      </c>
      <c r="K196" s="117">
        <v>60564</v>
      </c>
      <c r="L196" s="118">
        <f t="shared" si="46"/>
        <v>3.2633723723225483E-3</v>
      </c>
      <c r="M196" s="117"/>
      <c r="N196" s="118"/>
    </row>
    <row r="197" spans="2:15" ht="15.75" x14ac:dyDescent="0.25">
      <c r="B197" s="119" t="s">
        <v>30</v>
      </c>
      <c r="C197" s="120">
        <v>241515</v>
      </c>
      <c r="D197" s="121">
        <v>-0.57350227363030326</v>
      </c>
      <c r="E197" s="120">
        <v>414396</v>
      </c>
      <c r="F197" s="121">
        <f t="shared" si="43"/>
        <v>0.71581889323644488</v>
      </c>
      <c r="G197" s="120">
        <v>639629</v>
      </c>
      <c r="H197" s="121">
        <f t="shared" si="44"/>
        <v>0.54352117298429525</v>
      </c>
      <c r="I197" s="120">
        <v>619738</v>
      </c>
      <c r="J197" s="121">
        <f t="shared" si="45"/>
        <v>-3.1097714456348902E-2</v>
      </c>
      <c r="K197" s="120">
        <v>632422</v>
      </c>
      <c r="L197" s="121">
        <f t="shared" si="46"/>
        <v>2.0466713353062049E-2</v>
      </c>
      <c r="M197" s="120">
        <v>51803</v>
      </c>
      <c r="N197" s="121">
        <v>-4.4806667527151345E-2</v>
      </c>
    </row>
    <row r="198" spans="2:15" ht="6" customHeight="1" x14ac:dyDescent="0.25"/>
    <row r="199" spans="2:15" x14ac:dyDescent="0.25">
      <c r="B199" s="105" t="s">
        <v>54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4" t="s">
        <v>276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120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121</v>
      </c>
    </row>
    <row r="204" spans="2:15" ht="22.5" thickTop="1" thickBot="1" x14ac:dyDescent="0.3">
      <c r="B204" s="123" t="str">
        <f>C204</f>
        <v>Países Bajos</v>
      </c>
      <c r="C204" s="289" t="s">
        <v>122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</row>
    <row r="205" spans="2:15" ht="22.5" thickTop="1" thickBot="1" x14ac:dyDescent="0.3">
      <c r="B205" s="109"/>
      <c r="C205" s="291">
        <f>$C$7</f>
        <v>2020</v>
      </c>
      <c r="D205" s="292"/>
      <c r="E205" s="293">
        <f>$E$7</f>
        <v>2021</v>
      </c>
      <c r="F205" s="292"/>
      <c r="G205" s="293">
        <f>$G$7</f>
        <v>2022</v>
      </c>
      <c r="H205" s="292"/>
      <c r="I205" s="293">
        <f>$I$7</f>
        <v>2023</v>
      </c>
      <c r="J205" s="292"/>
      <c r="K205" s="293">
        <f>$K$7</f>
        <v>2024</v>
      </c>
      <c r="L205" s="292"/>
      <c r="M205" s="293">
        <f>$M$7</f>
        <v>2025</v>
      </c>
      <c r="N205" s="294"/>
    </row>
    <row r="206" spans="2:15" ht="16.5" thickTop="1" thickBot="1" x14ac:dyDescent="0.3">
      <c r="B206" s="85"/>
      <c r="C206" s="113" t="s">
        <v>68</v>
      </c>
      <c r="D206" s="114" t="str">
        <f>CONCATENATE("var. ",RIGHT(C205,2),"/",RIGHT(C205-1,2))</f>
        <v>var. 20/19</v>
      </c>
      <c r="E206" s="115" t="s">
        <v>68</v>
      </c>
      <c r="F206" s="114" t="str">
        <f>CONCATENATE("var. ",RIGHT(E205,2),"/",RIGHT(E205-1,2))</f>
        <v>var. 21/20</v>
      </c>
      <c r="G206" s="115" t="s">
        <v>68</v>
      </c>
      <c r="H206" s="114" t="str">
        <f>CONCATENATE("var. ",RIGHT(G205,2),"/",RIGHT(G205-1,2))</f>
        <v>var. 22/21</v>
      </c>
      <c r="I206" s="115" t="s">
        <v>68</v>
      </c>
      <c r="J206" s="114" t="s">
        <v>246</v>
      </c>
      <c r="K206" s="115" t="s">
        <v>68</v>
      </c>
      <c r="L206" s="114" t="s">
        <v>247</v>
      </c>
      <c r="M206" s="115" t="s">
        <v>68</v>
      </c>
      <c r="N206" s="114" t="s">
        <v>268</v>
      </c>
    </row>
    <row r="207" spans="2:15" x14ac:dyDescent="0.25">
      <c r="B207" s="116" t="s">
        <v>70</v>
      </c>
      <c r="C207" s="117">
        <v>38581</v>
      </c>
      <c r="D207" s="118">
        <v>5.2285620772419827E-2</v>
      </c>
      <c r="E207" s="117">
        <v>1610</v>
      </c>
      <c r="F207" s="118">
        <f t="shared" ref="F207:F219" si="48">IFERROR(E207/C207-1,"-")</f>
        <v>-0.95826961457712345</v>
      </c>
      <c r="G207" s="117">
        <v>44879</v>
      </c>
      <c r="H207" s="118">
        <f t="shared" ref="H207:H219" si="49">IFERROR(G207/E207-1,"-")</f>
        <v>26.875155279503105</v>
      </c>
      <c r="I207" s="117">
        <v>42011</v>
      </c>
      <c r="J207" s="118">
        <f t="shared" ref="J207:J219" si="50">IFERROR(I207/G207-1,"-")</f>
        <v>-6.3905167227433779E-2</v>
      </c>
      <c r="K207" s="117">
        <v>41716</v>
      </c>
      <c r="L207" s="118">
        <f t="shared" ref="L207:L219" si="51">IFERROR(K207/I207-1,"-")</f>
        <v>-7.021970436314251E-3</v>
      </c>
      <c r="M207" s="117">
        <v>38188</v>
      </c>
      <c r="N207" s="118">
        <f t="shared" ref="N207" si="52">IFERROR(M207/K207-1,"-")</f>
        <v>-8.4571866909579074E-2</v>
      </c>
    </row>
    <row r="208" spans="2:15" x14ac:dyDescent="0.25">
      <c r="B208" s="116" t="s">
        <v>72</v>
      </c>
      <c r="C208" s="117">
        <v>42672</v>
      </c>
      <c r="D208" s="118">
        <v>0.11774104827513954</v>
      </c>
      <c r="E208" s="117">
        <v>1129</v>
      </c>
      <c r="F208" s="118">
        <f t="shared" si="48"/>
        <v>-0.97354236970378705</v>
      </c>
      <c r="G208" s="117">
        <v>45597</v>
      </c>
      <c r="H208" s="118">
        <f t="shared" si="49"/>
        <v>39.38706820194863</v>
      </c>
      <c r="I208" s="117">
        <v>39850</v>
      </c>
      <c r="J208" s="118">
        <f t="shared" si="50"/>
        <v>-0.12603899379345129</v>
      </c>
      <c r="K208" s="117">
        <v>48058</v>
      </c>
      <c r="L208" s="118">
        <f t="shared" si="51"/>
        <v>0.20597239648682564</v>
      </c>
      <c r="M208" s="117"/>
      <c r="N208" s="118"/>
    </row>
    <row r="209" spans="2:15" x14ac:dyDescent="0.25">
      <c r="B209" s="116" t="s">
        <v>74</v>
      </c>
      <c r="C209" s="117">
        <v>19499</v>
      </c>
      <c r="D209" s="118">
        <v>-0.52632090368031093</v>
      </c>
      <c r="E209" s="117">
        <v>1410</v>
      </c>
      <c r="F209" s="118">
        <f t="shared" si="48"/>
        <v>-0.92768859941535464</v>
      </c>
      <c r="G209" s="117">
        <v>50300</v>
      </c>
      <c r="H209" s="118">
        <f t="shared" si="49"/>
        <v>34.673758865248224</v>
      </c>
      <c r="I209" s="117">
        <v>39334</v>
      </c>
      <c r="J209" s="118">
        <f t="shared" si="50"/>
        <v>-0.21801192842942341</v>
      </c>
      <c r="K209" s="117">
        <v>39685</v>
      </c>
      <c r="L209" s="118">
        <f t="shared" si="51"/>
        <v>8.9235775664819883E-3</v>
      </c>
      <c r="M209" s="117"/>
      <c r="N209" s="118"/>
    </row>
    <row r="210" spans="2:15" x14ac:dyDescent="0.25">
      <c r="B210" s="116" t="s">
        <v>76</v>
      </c>
      <c r="C210" s="117">
        <v>0</v>
      </c>
      <c r="D210" s="118">
        <v>-1</v>
      </c>
      <c r="E210" s="117">
        <v>1583</v>
      </c>
      <c r="F210" s="118" t="str">
        <f t="shared" si="48"/>
        <v>-</v>
      </c>
      <c r="G210" s="117">
        <v>53650</v>
      </c>
      <c r="H210" s="118">
        <f t="shared" si="49"/>
        <v>32.891345546430827</v>
      </c>
      <c r="I210" s="117">
        <v>47936</v>
      </c>
      <c r="J210" s="118">
        <f t="shared" si="50"/>
        <v>-0.10650512581547067</v>
      </c>
      <c r="K210" s="117">
        <v>47463</v>
      </c>
      <c r="L210" s="118">
        <f t="shared" si="51"/>
        <v>-9.8673230974632986E-3</v>
      </c>
      <c r="M210" s="117"/>
      <c r="N210" s="118"/>
    </row>
    <row r="211" spans="2:15" x14ac:dyDescent="0.25">
      <c r="B211" s="116" t="s">
        <v>78</v>
      </c>
      <c r="C211" s="117">
        <v>0</v>
      </c>
      <c r="D211" s="118">
        <v>-1</v>
      </c>
      <c r="E211" s="117">
        <v>4434</v>
      </c>
      <c r="F211" s="118" t="str">
        <f t="shared" si="48"/>
        <v>-</v>
      </c>
      <c r="G211" s="117">
        <v>62535</v>
      </c>
      <c r="H211" s="118">
        <f t="shared" si="49"/>
        <v>13.103518267929635</v>
      </c>
      <c r="I211" s="117">
        <v>48535</v>
      </c>
      <c r="J211" s="118">
        <f t="shared" si="50"/>
        <v>-0.22387463020708398</v>
      </c>
      <c r="K211" s="117">
        <v>50974</v>
      </c>
      <c r="L211" s="118">
        <f t="shared" si="51"/>
        <v>5.025239517873703E-2</v>
      </c>
      <c r="M211" s="117"/>
      <c r="N211" s="118"/>
    </row>
    <row r="212" spans="2:15" x14ac:dyDescent="0.25">
      <c r="B212" s="116" t="s">
        <v>80</v>
      </c>
      <c r="C212" s="117">
        <v>0</v>
      </c>
      <c r="D212" s="118">
        <v>-1</v>
      </c>
      <c r="E212" s="117">
        <v>18411</v>
      </c>
      <c r="F212" s="118" t="str">
        <f t="shared" si="48"/>
        <v>-</v>
      </c>
      <c r="G212" s="117">
        <v>45469</v>
      </c>
      <c r="H212" s="118">
        <f t="shared" si="49"/>
        <v>1.4696648742599532</v>
      </c>
      <c r="I212" s="117">
        <v>40505</v>
      </c>
      <c r="J212" s="118">
        <f t="shared" si="50"/>
        <v>-0.10917328289603911</v>
      </c>
      <c r="K212" s="117">
        <v>40592</v>
      </c>
      <c r="L212" s="118">
        <f t="shared" si="51"/>
        <v>2.1478829774101982E-3</v>
      </c>
      <c r="M212" s="117"/>
      <c r="N212" s="118"/>
    </row>
    <row r="213" spans="2:15" x14ac:dyDescent="0.25">
      <c r="B213" s="116" t="s">
        <v>82</v>
      </c>
      <c r="C213" s="117">
        <v>0</v>
      </c>
      <c r="D213" s="118">
        <v>-1</v>
      </c>
      <c r="E213" s="117">
        <v>29486</v>
      </c>
      <c r="F213" s="118" t="str">
        <f t="shared" si="48"/>
        <v>-</v>
      </c>
      <c r="G213" s="117">
        <v>50032</v>
      </c>
      <c r="H213" s="118">
        <f t="shared" si="49"/>
        <v>0.69680526351488847</v>
      </c>
      <c r="I213" s="117">
        <v>50397</v>
      </c>
      <c r="J213" s="118">
        <f t="shared" si="50"/>
        <v>7.2953309881675921E-3</v>
      </c>
      <c r="K213" s="117">
        <v>51873</v>
      </c>
      <c r="L213" s="118">
        <f t="shared" si="51"/>
        <v>2.9287457586761212E-2</v>
      </c>
      <c r="M213" s="117"/>
      <c r="N213" s="118"/>
    </row>
    <row r="214" spans="2:15" x14ac:dyDescent="0.25">
      <c r="B214" s="116" t="s">
        <v>84</v>
      </c>
      <c r="C214" s="117">
        <v>19637</v>
      </c>
      <c r="D214" s="118">
        <v>-0.65896736770809816</v>
      </c>
      <c r="E214" s="117">
        <v>51243</v>
      </c>
      <c r="F214" s="118">
        <f t="shared" si="48"/>
        <v>1.6095126546824869</v>
      </c>
      <c r="G214" s="117">
        <v>65282</v>
      </c>
      <c r="H214" s="118">
        <f t="shared" si="49"/>
        <v>0.273969127490584</v>
      </c>
      <c r="I214" s="117">
        <v>68350</v>
      </c>
      <c r="J214" s="118">
        <f t="shared" si="50"/>
        <v>4.6996109187831259E-2</v>
      </c>
      <c r="K214" s="117">
        <v>57015</v>
      </c>
      <c r="L214" s="118">
        <f t="shared" si="51"/>
        <v>-0.16583760058522312</v>
      </c>
      <c r="M214" s="117"/>
      <c r="N214" s="118"/>
    </row>
    <row r="215" spans="2:15" x14ac:dyDescent="0.25">
      <c r="B215" s="116" t="s">
        <v>86</v>
      </c>
      <c r="C215" s="117">
        <v>1185</v>
      </c>
      <c r="D215" s="118">
        <v>-0.97029032743318455</v>
      </c>
      <c r="E215" s="117">
        <v>53125</v>
      </c>
      <c r="F215" s="118">
        <f t="shared" si="48"/>
        <v>43.83122362869198</v>
      </c>
      <c r="G215" s="117">
        <v>49325</v>
      </c>
      <c r="H215" s="118">
        <f t="shared" si="49"/>
        <v>-7.1529411764705841E-2</v>
      </c>
      <c r="I215" s="117">
        <v>46471</v>
      </c>
      <c r="J215" s="118">
        <f t="shared" si="50"/>
        <v>-5.7861125190065921E-2</v>
      </c>
      <c r="K215" s="117">
        <v>46544</v>
      </c>
      <c r="L215" s="118">
        <f t="shared" si="51"/>
        <v>1.5708721568290507E-3</v>
      </c>
      <c r="M215" s="117"/>
      <c r="N215" s="118"/>
    </row>
    <row r="216" spans="2:15" x14ac:dyDescent="0.25">
      <c r="B216" s="116" t="s">
        <v>88</v>
      </c>
      <c r="C216" s="117">
        <v>873</v>
      </c>
      <c r="D216" s="118">
        <v>-0.98184842499220293</v>
      </c>
      <c r="E216" s="117">
        <v>69678</v>
      </c>
      <c r="F216" s="118">
        <f t="shared" si="48"/>
        <v>78.814432989690715</v>
      </c>
      <c r="G216" s="117">
        <v>45028</v>
      </c>
      <c r="H216" s="118">
        <f t="shared" si="49"/>
        <v>-0.35377020006314763</v>
      </c>
      <c r="I216" s="117">
        <v>51497</v>
      </c>
      <c r="J216" s="118">
        <f t="shared" si="50"/>
        <v>0.14366616327618376</v>
      </c>
      <c r="K216" s="117">
        <v>54475</v>
      </c>
      <c r="L216" s="118">
        <f t="shared" si="51"/>
        <v>5.7828611375419836E-2</v>
      </c>
      <c r="M216" s="117"/>
      <c r="N216" s="118"/>
    </row>
    <row r="217" spans="2:15" x14ac:dyDescent="0.25">
      <c r="B217" s="116" t="s">
        <v>90</v>
      </c>
      <c r="C217" s="117">
        <v>2741</v>
      </c>
      <c r="D217" s="118">
        <v>-0.91785543035243344</v>
      </c>
      <c r="E217" s="117">
        <v>49033</v>
      </c>
      <c r="F217" s="118">
        <f t="shared" si="48"/>
        <v>16.888726742064939</v>
      </c>
      <c r="G217" s="117">
        <v>36109</v>
      </c>
      <c r="H217" s="118">
        <f t="shared" si="49"/>
        <v>-0.2635775906022475</v>
      </c>
      <c r="I217" s="117">
        <v>38146</v>
      </c>
      <c r="J217" s="118">
        <f t="shared" si="50"/>
        <v>5.6412528732449063E-2</v>
      </c>
      <c r="K217" s="117">
        <v>42223</v>
      </c>
      <c r="L217" s="118">
        <f t="shared" si="51"/>
        <v>0.10687883395375652</v>
      </c>
      <c r="M217" s="117"/>
      <c r="N217" s="118"/>
    </row>
    <row r="218" spans="2:15" x14ac:dyDescent="0.25">
      <c r="B218" s="116" t="s">
        <v>92</v>
      </c>
      <c r="C218" s="117">
        <v>3619</v>
      </c>
      <c r="D218" s="118">
        <v>-0.90339544071325606</v>
      </c>
      <c r="E218" s="117">
        <v>40632</v>
      </c>
      <c r="F218" s="118">
        <f t="shared" si="48"/>
        <v>10.227410886985355</v>
      </c>
      <c r="G218" s="117">
        <v>35693</v>
      </c>
      <c r="H218" s="118">
        <f t="shared" si="49"/>
        <v>-0.12155443985036429</v>
      </c>
      <c r="I218" s="117">
        <v>40203</v>
      </c>
      <c r="J218" s="118">
        <f t="shared" si="50"/>
        <v>0.12635530776342696</v>
      </c>
      <c r="K218" s="117">
        <v>41998</v>
      </c>
      <c r="L218" s="118">
        <f t="shared" si="51"/>
        <v>4.4648409322687321E-2</v>
      </c>
      <c r="M218" s="117"/>
      <c r="N218" s="118"/>
    </row>
    <row r="219" spans="2:15" ht="15.75" x14ac:dyDescent="0.25">
      <c r="B219" s="119" t="s">
        <v>30</v>
      </c>
      <c r="C219" s="120">
        <v>134940</v>
      </c>
      <c r="D219" s="121">
        <v>-0.7312830071450761</v>
      </c>
      <c r="E219" s="120">
        <v>321774</v>
      </c>
      <c r="F219" s="121">
        <f t="shared" si="48"/>
        <v>1.3845709204090708</v>
      </c>
      <c r="G219" s="120">
        <v>583899</v>
      </c>
      <c r="H219" s="121">
        <f t="shared" si="49"/>
        <v>0.81462455015010526</v>
      </c>
      <c r="I219" s="120">
        <v>553235</v>
      </c>
      <c r="J219" s="121">
        <f t="shared" si="50"/>
        <v>-5.2515931693666196E-2</v>
      </c>
      <c r="K219" s="120">
        <v>562616</v>
      </c>
      <c r="L219" s="121">
        <f t="shared" si="51"/>
        <v>1.695662783446461E-2</v>
      </c>
      <c r="M219" s="120">
        <v>38188</v>
      </c>
      <c r="N219" s="121">
        <v>-8.4571866909579074E-2</v>
      </c>
    </row>
    <row r="220" spans="2:15" ht="6" customHeight="1" x14ac:dyDescent="0.25"/>
    <row r="221" spans="2:15" x14ac:dyDescent="0.25">
      <c r="B221" s="105" t="s">
        <v>54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4" t="s">
        <v>277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146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147</v>
      </c>
    </row>
    <row r="226" spans="2:15" ht="22.5" thickTop="1" thickBot="1" x14ac:dyDescent="0.3">
      <c r="B226" s="123" t="str">
        <f>C226</f>
        <v>Dinamarca</v>
      </c>
      <c r="C226" s="289" t="s">
        <v>127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</row>
    <row r="227" spans="2:15" ht="22.5" thickTop="1" thickBot="1" x14ac:dyDescent="0.3">
      <c r="B227" s="109"/>
      <c r="C227" s="291">
        <f>$C$7</f>
        <v>2020</v>
      </c>
      <c r="D227" s="292"/>
      <c r="E227" s="293">
        <f>$E$7</f>
        <v>2021</v>
      </c>
      <c r="F227" s="292"/>
      <c r="G227" s="293">
        <f>$G$7</f>
        <v>2022</v>
      </c>
      <c r="H227" s="292"/>
      <c r="I227" s="293">
        <f>$I$7</f>
        <v>2023</v>
      </c>
      <c r="J227" s="292"/>
      <c r="K227" s="293">
        <f>$K$7</f>
        <v>2024</v>
      </c>
      <c r="L227" s="292"/>
      <c r="M227" s="293">
        <f>$M$7</f>
        <v>2025</v>
      </c>
      <c r="N227" s="294"/>
    </row>
    <row r="228" spans="2:15" ht="16.5" thickTop="1" thickBot="1" x14ac:dyDescent="0.3">
      <c r="B228" s="85"/>
      <c r="C228" s="113" t="s">
        <v>68</v>
      </c>
      <c r="D228" s="114" t="str">
        <f>CONCATENATE("var. ",RIGHT(C227,2),"/",RIGHT(C227-1,2))</f>
        <v>var. 20/19</v>
      </c>
      <c r="E228" s="115" t="s">
        <v>68</v>
      </c>
      <c r="F228" s="114" t="str">
        <f>CONCATENATE("var. ",RIGHT(E227,2),"/",RIGHT(E227-1,2))</f>
        <v>var. 21/20</v>
      </c>
      <c r="G228" s="115" t="s">
        <v>68</v>
      </c>
      <c r="H228" s="114" t="str">
        <f>CONCATENATE("var. ",RIGHT(G227,2),"/",RIGHT(G227-1,2))</f>
        <v>var. 22/21</v>
      </c>
      <c r="I228" s="115" t="s">
        <v>68</v>
      </c>
      <c r="J228" s="114" t="s">
        <v>246</v>
      </c>
      <c r="K228" s="115" t="s">
        <v>68</v>
      </c>
      <c r="L228" s="114" t="s">
        <v>247</v>
      </c>
      <c r="M228" s="115" t="s">
        <v>68</v>
      </c>
      <c r="N228" s="114" t="s">
        <v>268</v>
      </c>
    </row>
    <row r="229" spans="2:15" x14ac:dyDescent="0.25">
      <c r="B229" s="116" t="s">
        <v>70</v>
      </c>
      <c r="C229" s="117">
        <v>35175</v>
      </c>
      <c r="D229" s="118">
        <v>3.8240917782026429E-3</v>
      </c>
      <c r="E229" s="117">
        <v>78</v>
      </c>
      <c r="F229" s="118">
        <f t="shared" ref="F229:F241" si="53">IFERROR(E229/C229-1,"-")</f>
        <v>-0.99778251599147116</v>
      </c>
      <c r="G229" s="117">
        <v>19961</v>
      </c>
      <c r="H229" s="118">
        <f t="shared" ref="H229:H241" si="54">IFERROR(G229/E229-1,"-")</f>
        <v>254.91025641025641</v>
      </c>
      <c r="I229" s="117">
        <v>28635</v>
      </c>
      <c r="J229" s="118">
        <f t="shared" ref="J229:J241" si="55">IFERROR(I229/G229-1,"-")</f>
        <v>0.43454736736636446</v>
      </c>
      <c r="K229" s="117">
        <v>26551</v>
      </c>
      <c r="L229" s="118">
        <f t="shared" ref="L229:L241" si="56">IFERROR(K229/I229-1,"-")</f>
        <v>-7.2778068796926831E-2</v>
      </c>
      <c r="M229" s="117">
        <v>21975</v>
      </c>
      <c r="N229" s="118">
        <f t="shared" ref="N229" si="57">IFERROR(M229/K229-1,"-")</f>
        <v>-0.17234755753078979</v>
      </c>
    </row>
    <row r="230" spans="2:15" x14ac:dyDescent="0.25">
      <c r="B230" s="116" t="s">
        <v>72</v>
      </c>
      <c r="C230" s="117">
        <v>41345</v>
      </c>
      <c r="D230" s="118">
        <v>5.0058414181947564E-2</v>
      </c>
      <c r="E230" s="117">
        <v>227</v>
      </c>
      <c r="F230" s="118">
        <f t="shared" si="53"/>
        <v>-0.99450961422179218</v>
      </c>
      <c r="G230" s="117">
        <v>25593</v>
      </c>
      <c r="H230" s="118">
        <f t="shared" si="54"/>
        <v>111.74449339207048</v>
      </c>
      <c r="I230" s="117">
        <v>34396</v>
      </c>
      <c r="J230" s="118">
        <f t="shared" si="55"/>
        <v>0.34396123940139889</v>
      </c>
      <c r="K230" s="117">
        <v>29714</v>
      </c>
      <c r="L230" s="118">
        <f t="shared" si="56"/>
        <v>-0.13612047912547975</v>
      </c>
      <c r="M230" s="117"/>
      <c r="N230" s="118"/>
    </row>
    <row r="231" spans="2:15" x14ac:dyDescent="0.25">
      <c r="B231" s="116" t="s">
        <v>74</v>
      </c>
      <c r="C231" s="117">
        <v>17896</v>
      </c>
      <c r="D231" s="118">
        <v>-0.47890399790350291</v>
      </c>
      <c r="E231" s="117">
        <v>151</v>
      </c>
      <c r="F231" s="118">
        <f t="shared" si="53"/>
        <v>-0.9915623603039786</v>
      </c>
      <c r="G231" s="117">
        <v>28650</v>
      </c>
      <c r="H231" s="118">
        <f t="shared" si="54"/>
        <v>188.73509933774835</v>
      </c>
      <c r="I231" s="117">
        <v>30534</v>
      </c>
      <c r="J231" s="118">
        <f t="shared" si="55"/>
        <v>6.5759162303664853E-2</v>
      </c>
      <c r="K231" s="117">
        <v>29097</v>
      </c>
      <c r="L231" s="118">
        <f t="shared" si="56"/>
        <v>-4.7062291216348973E-2</v>
      </c>
      <c r="M231" s="117"/>
      <c r="N231" s="118"/>
    </row>
    <row r="232" spans="2:15" x14ac:dyDescent="0.25">
      <c r="B232" s="116" t="s">
        <v>76</v>
      </c>
      <c r="C232" s="117">
        <v>0</v>
      </c>
      <c r="D232" s="118">
        <v>-1</v>
      </c>
      <c r="E232" s="117">
        <v>118</v>
      </c>
      <c r="F232" s="118" t="str">
        <f t="shared" si="53"/>
        <v>-</v>
      </c>
      <c r="G232" s="117">
        <v>20850</v>
      </c>
      <c r="H232" s="118">
        <f t="shared" si="54"/>
        <v>175.69491525423729</v>
      </c>
      <c r="I232" s="117">
        <v>15575</v>
      </c>
      <c r="J232" s="118">
        <f t="shared" si="55"/>
        <v>-0.25299760191846521</v>
      </c>
      <c r="K232" s="117">
        <v>14346</v>
      </c>
      <c r="L232" s="118">
        <f t="shared" si="56"/>
        <v>-7.8908507223113933E-2</v>
      </c>
      <c r="M232" s="117"/>
      <c r="N232" s="118"/>
    </row>
    <row r="233" spans="2:15" x14ac:dyDescent="0.25">
      <c r="B233" s="116" t="s">
        <v>78</v>
      </c>
      <c r="C233" s="117">
        <v>0</v>
      </c>
      <c r="D233" s="118">
        <v>-1</v>
      </c>
      <c r="E233" s="117">
        <v>188</v>
      </c>
      <c r="F233" s="118" t="str">
        <f t="shared" si="53"/>
        <v>-</v>
      </c>
      <c r="G233" s="117">
        <v>3925</v>
      </c>
      <c r="H233" s="118">
        <f t="shared" si="54"/>
        <v>19.877659574468087</v>
      </c>
      <c r="I233" s="117">
        <v>3025</v>
      </c>
      <c r="J233" s="118">
        <f t="shared" si="55"/>
        <v>-0.22929936305732479</v>
      </c>
      <c r="K233" s="117">
        <v>5239</v>
      </c>
      <c r="L233" s="118">
        <f t="shared" si="56"/>
        <v>0.73190082644628096</v>
      </c>
      <c r="M233" s="117"/>
      <c r="N233" s="118"/>
    </row>
    <row r="234" spans="2:15" x14ac:dyDescent="0.25">
      <c r="B234" s="116" t="s">
        <v>80</v>
      </c>
      <c r="C234" s="117">
        <v>0</v>
      </c>
      <c r="D234" s="118">
        <v>-1</v>
      </c>
      <c r="E234" s="117">
        <v>262</v>
      </c>
      <c r="F234" s="118" t="str">
        <f t="shared" si="53"/>
        <v>-</v>
      </c>
      <c r="G234" s="117">
        <v>2912</v>
      </c>
      <c r="H234" s="118">
        <f t="shared" si="54"/>
        <v>10.114503816793894</v>
      </c>
      <c r="I234" s="117">
        <v>3081</v>
      </c>
      <c r="J234" s="118">
        <f t="shared" si="55"/>
        <v>5.8035714285714191E-2</v>
      </c>
      <c r="K234" s="117">
        <v>3538</v>
      </c>
      <c r="L234" s="118">
        <f t="shared" si="56"/>
        <v>0.14832846478416095</v>
      </c>
      <c r="M234" s="117"/>
      <c r="N234" s="118"/>
    </row>
    <row r="235" spans="2:15" x14ac:dyDescent="0.25">
      <c r="B235" s="116" t="s">
        <v>82</v>
      </c>
      <c r="C235" s="117">
        <v>0</v>
      </c>
      <c r="D235" s="118">
        <v>-1</v>
      </c>
      <c r="E235" s="117">
        <v>1340</v>
      </c>
      <c r="F235" s="118" t="str">
        <f t="shared" si="53"/>
        <v>-</v>
      </c>
      <c r="G235" s="117">
        <v>5501</v>
      </c>
      <c r="H235" s="118">
        <f t="shared" si="54"/>
        <v>3.1052238805970145</v>
      </c>
      <c r="I235" s="117">
        <v>4568</v>
      </c>
      <c r="J235" s="118">
        <f t="shared" si="55"/>
        <v>-0.16960552626795133</v>
      </c>
      <c r="K235" s="117">
        <v>8513</v>
      </c>
      <c r="L235" s="118">
        <f t="shared" si="56"/>
        <v>0.86361646234676015</v>
      </c>
      <c r="M235" s="117"/>
      <c r="N235" s="118"/>
    </row>
    <row r="236" spans="2:15" x14ac:dyDescent="0.25">
      <c r="B236" s="116" t="s">
        <v>84</v>
      </c>
      <c r="C236" s="117">
        <v>42</v>
      </c>
      <c r="D236" s="118">
        <v>-0.99226376864984345</v>
      </c>
      <c r="E236" s="117">
        <v>1239</v>
      </c>
      <c r="F236" s="118">
        <f t="shared" si="53"/>
        <v>28.5</v>
      </c>
      <c r="G236" s="117">
        <v>3696</v>
      </c>
      <c r="H236" s="118">
        <f t="shared" si="54"/>
        <v>1.9830508474576272</v>
      </c>
      <c r="I236" s="117">
        <v>4628</v>
      </c>
      <c r="J236" s="118">
        <f t="shared" si="55"/>
        <v>0.25216450216450226</v>
      </c>
      <c r="K236" s="117">
        <v>4370</v>
      </c>
      <c r="L236" s="118">
        <f t="shared" si="56"/>
        <v>-5.5747623163353466E-2</v>
      </c>
      <c r="M236" s="117"/>
      <c r="N236" s="118"/>
    </row>
    <row r="237" spans="2:15" x14ac:dyDescent="0.25">
      <c r="B237" s="116" t="s">
        <v>86</v>
      </c>
      <c r="C237" s="117">
        <v>1</v>
      </c>
      <c r="D237" s="118">
        <v>-0.99985625988213311</v>
      </c>
      <c r="E237" s="117">
        <v>1233</v>
      </c>
      <c r="F237" s="118">
        <f t="shared" si="53"/>
        <v>1232</v>
      </c>
      <c r="G237" s="117">
        <v>3488</v>
      </c>
      <c r="H237" s="118">
        <f t="shared" si="54"/>
        <v>1.8288726682887266</v>
      </c>
      <c r="I237" s="117">
        <v>4749</v>
      </c>
      <c r="J237" s="118">
        <f t="shared" si="55"/>
        <v>0.36152522935779818</v>
      </c>
      <c r="K237" s="117">
        <v>6214</v>
      </c>
      <c r="L237" s="118">
        <f t="shared" si="56"/>
        <v>0.30848599705201085</v>
      </c>
      <c r="M237" s="117"/>
      <c r="N237" s="118"/>
    </row>
    <row r="238" spans="2:15" x14ac:dyDescent="0.25">
      <c r="B238" s="116" t="s">
        <v>88</v>
      </c>
      <c r="C238" s="117">
        <v>76</v>
      </c>
      <c r="D238" s="118">
        <v>-0.99542168674698794</v>
      </c>
      <c r="E238" s="117">
        <v>12796</v>
      </c>
      <c r="F238" s="118">
        <f t="shared" si="53"/>
        <v>167.36842105263159</v>
      </c>
      <c r="G238" s="117">
        <v>16522</v>
      </c>
      <c r="H238" s="118">
        <f t="shared" si="54"/>
        <v>0.29118474523288529</v>
      </c>
      <c r="I238" s="117">
        <v>13495</v>
      </c>
      <c r="J238" s="118">
        <f t="shared" si="55"/>
        <v>-0.1832102651010773</v>
      </c>
      <c r="K238" s="117">
        <v>14121</v>
      </c>
      <c r="L238" s="118">
        <f t="shared" si="56"/>
        <v>4.6387550944794409E-2</v>
      </c>
      <c r="M238" s="117"/>
      <c r="N238" s="118"/>
    </row>
    <row r="239" spans="2:15" x14ac:dyDescent="0.25">
      <c r="B239" s="116" t="s">
        <v>90</v>
      </c>
      <c r="C239" s="117">
        <v>66</v>
      </c>
      <c r="D239" s="118">
        <v>-0.99732457740484004</v>
      </c>
      <c r="E239" s="117">
        <v>21197</v>
      </c>
      <c r="F239" s="118">
        <f t="shared" si="53"/>
        <v>320.16666666666669</v>
      </c>
      <c r="G239" s="117">
        <v>26271</v>
      </c>
      <c r="H239" s="118">
        <f t="shared" si="54"/>
        <v>0.23937349624946935</v>
      </c>
      <c r="I239" s="117">
        <v>23135</v>
      </c>
      <c r="J239" s="118">
        <f t="shared" si="55"/>
        <v>-0.11937116973088191</v>
      </c>
      <c r="K239" s="117">
        <v>24442</v>
      </c>
      <c r="L239" s="118">
        <f t="shared" si="56"/>
        <v>5.6494488869677895E-2</v>
      </c>
      <c r="M239" s="117"/>
      <c r="N239" s="118"/>
    </row>
    <row r="240" spans="2:15" x14ac:dyDescent="0.25">
      <c r="B240" s="116" t="s">
        <v>92</v>
      </c>
      <c r="C240" s="117">
        <v>185</v>
      </c>
      <c r="D240" s="118">
        <v>-0.99246742671009769</v>
      </c>
      <c r="E240" s="117">
        <v>19240</v>
      </c>
      <c r="F240" s="118">
        <f t="shared" si="53"/>
        <v>103</v>
      </c>
      <c r="G240" s="117">
        <v>20337</v>
      </c>
      <c r="H240" s="118">
        <f t="shared" si="54"/>
        <v>5.7016632016632096E-2</v>
      </c>
      <c r="I240" s="117">
        <v>18652</v>
      </c>
      <c r="J240" s="118">
        <f t="shared" si="55"/>
        <v>-8.2853911589713336E-2</v>
      </c>
      <c r="K240" s="117">
        <v>18647</v>
      </c>
      <c r="L240" s="118">
        <f t="shared" si="56"/>
        <v>-2.6806776753163231E-4</v>
      </c>
      <c r="M240" s="117"/>
      <c r="N240" s="118"/>
    </row>
    <row r="241" spans="2:15" ht="15.75" x14ac:dyDescent="0.25">
      <c r="B241" s="119" t="s">
        <v>30</v>
      </c>
      <c r="C241" s="120">
        <v>95128</v>
      </c>
      <c r="D241" s="121">
        <v>-0.6076613435396595</v>
      </c>
      <c r="E241" s="120">
        <v>58069</v>
      </c>
      <c r="F241" s="121">
        <f t="shared" si="53"/>
        <v>-0.38956984273820539</v>
      </c>
      <c r="G241" s="120">
        <v>177706</v>
      </c>
      <c r="H241" s="121">
        <f t="shared" si="54"/>
        <v>2.0602559024608653</v>
      </c>
      <c r="I241" s="120">
        <v>184473</v>
      </c>
      <c r="J241" s="121">
        <f t="shared" si="55"/>
        <v>3.8079749698940901E-2</v>
      </c>
      <c r="K241" s="120">
        <v>184792</v>
      </c>
      <c r="L241" s="121">
        <f t="shared" si="56"/>
        <v>1.7292503509998003E-3</v>
      </c>
      <c r="M241" s="120">
        <v>21975</v>
      </c>
      <c r="N241" s="121">
        <v>-0.17234755753078979</v>
      </c>
    </row>
    <row r="242" spans="2:15" ht="6" customHeight="1" x14ac:dyDescent="0.25"/>
    <row r="243" spans="2:15" x14ac:dyDescent="0.25">
      <c r="B243" s="105" t="s">
        <v>54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4" t="s">
        <v>278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1" t="s">
        <v>146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147</v>
      </c>
    </row>
    <row r="252" spans="2:15" ht="22.5" thickTop="1" thickBot="1" x14ac:dyDescent="0.3">
      <c r="B252" s="123" t="str">
        <f>C252</f>
        <v>Suecia</v>
      </c>
      <c r="C252" s="289" t="s">
        <v>130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</row>
    <row r="253" spans="2:15" ht="22.5" thickTop="1" thickBot="1" x14ac:dyDescent="0.3">
      <c r="B253" s="109"/>
      <c r="C253" s="291">
        <f>$C$7</f>
        <v>2020</v>
      </c>
      <c r="D253" s="292"/>
      <c r="E253" s="293">
        <f>$E$7</f>
        <v>2021</v>
      </c>
      <c r="F253" s="292"/>
      <c r="G253" s="293">
        <f>$G$7</f>
        <v>2022</v>
      </c>
      <c r="H253" s="292"/>
      <c r="I253" s="293">
        <f>$I$7</f>
        <v>2023</v>
      </c>
      <c r="J253" s="292"/>
      <c r="K253" s="293">
        <f>$K$7</f>
        <v>2024</v>
      </c>
      <c r="L253" s="292"/>
      <c r="M253" s="293">
        <f>$M$7</f>
        <v>2025</v>
      </c>
      <c r="N253" s="294"/>
    </row>
    <row r="254" spans="2:15" ht="16.5" thickTop="1" thickBot="1" x14ac:dyDescent="0.3">
      <c r="B254" s="85"/>
      <c r="C254" s="113" t="s">
        <v>68</v>
      </c>
      <c r="D254" s="114" t="str">
        <f>CONCATENATE("var. ",RIGHT(C253,2),"/",RIGHT(C253-1,2))</f>
        <v>var. 20/19</v>
      </c>
      <c r="E254" s="115" t="s">
        <v>68</v>
      </c>
      <c r="F254" s="114" t="str">
        <f>CONCATENATE("var. ",RIGHT(E253,2),"/",RIGHT(E253-1,2))</f>
        <v>var. 21/20</v>
      </c>
      <c r="G254" s="115" t="s">
        <v>68</v>
      </c>
      <c r="H254" s="114" t="str">
        <f>CONCATENATE("var. ",RIGHT(G253,2),"/",RIGHT(G253-1,2))</f>
        <v>var. 22/21</v>
      </c>
      <c r="I254" s="115" t="s">
        <v>68</v>
      </c>
      <c r="J254" s="114" t="s">
        <v>246</v>
      </c>
      <c r="K254" s="115" t="s">
        <v>68</v>
      </c>
      <c r="L254" s="114" t="s">
        <v>247</v>
      </c>
      <c r="M254" s="115" t="s">
        <v>68</v>
      </c>
      <c r="N254" s="114" t="s">
        <v>268</v>
      </c>
    </row>
    <row r="255" spans="2:15" x14ac:dyDescent="0.25">
      <c r="B255" s="116" t="s">
        <v>70</v>
      </c>
      <c r="C255" s="117">
        <v>45748</v>
      </c>
      <c r="D255" s="118">
        <v>0.10990344024455334</v>
      </c>
      <c r="E255" s="117">
        <v>468</v>
      </c>
      <c r="F255" s="118">
        <f t="shared" ref="F255:J267" si="58">IFERROR(E255/C255-1,"-")</f>
        <v>-0.98977004459211326</v>
      </c>
      <c r="G255" s="117">
        <v>14749</v>
      </c>
      <c r="H255" s="118">
        <f t="shared" si="58"/>
        <v>30.514957264957264</v>
      </c>
      <c r="I255" s="117">
        <v>32549</v>
      </c>
      <c r="J255" s="118">
        <f t="shared" si="58"/>
        <v>1.2068614821343822</v>
      </c>
      <c r="K255" s="117">
        <v>31090</v>
      </c>
      <c r="L255" s="118">
        <f t="shared" ref="L255:L267" si="59">IFERROR(K255/I255-1,"-")</f>
        <v>-4.4824725798027543E-2</v>
      </c>
      <c r="M255" s="117">
        <v>27778</v>
      </c>
      <c r="N255" s="118">
        <f t="shared" ref="N255" si="60">IFERROR(M255/K255-1,"-")</f>
        <v>-0.10652943068510778</v>
      </c>
    </row>
    <row r="256" spans="2:15" x14ac:dyDescent="0.25">
      <c r="B256" s="116" t="s">
        <v>72</v>
      </c>
      <c r="C256" s="117">
        <v>42210</v>
      </c>
      <c r="D256" s="118">
        <v>0.18747538400945252</v>
      </c>
      <c r="E256" s="117">
        <v>734</v>
      </c>
      <c r="F256" s="118">
        <f t="shared" si="58"/>
        <v>-0.98261075574508405</v>
      </c>
      <c r="G256" s="117">
        <v>12480</v>
      </c>
      <c r="H256" s="118">
        <f t="shared" si="58"/>
        <v>16.002724795640326</v>
      </c>
      <c r="I256" s="117">
        <v>24810</v>
      </c>
      <c r="J256" s="118">
        <f t="shared" si="58"/>
        <v>0.98798076923076916</v>
      </c>
      <c r="K256" s="117">
        <v>27112</v>
      </c>
      <c r="L256" s="118">
        <f t="shared" si="59"/>
        <v>9.2785167271261626E-2</v>
      </c>
      <c r="M256" s="117"/>
      <c r="N256" s="118"/>
    </row>
    <row r="257" spans="2:14" x14ac:dyDescent="0.25">
      <c r="B257" s="116" t="s">
        <v>74</v>
      </c>
      <c r="C257" s="117">
        <v>14945</v>
      </c>
      <c r="D257" s="118">
        <v>-0.61532521685413499</v>
      </c>
      <c r="E257" s="117">
        <v>528</v>
      </c>
      <c r="F257" s="118">
        <f t="shared" si="58"/>
        <v>-0.96467045834727339</v>
      </c>
      <c r="G257" s="117">
        <v>19044</v>
      </c>
      <c r="H257" s="118">
        <f t="shared" si="58"/>
        <v>35.06818181818182</v>
      </c>
      <c r="I257" s="117">
        <v>25777</v>
      </c>
      <c r="J257" s="118">
        <f t="shared" si="58"/>
        <v>0.35354967443814322</v>
      </c>
      <c r="K257" s="117">
        <v>25157</v>
      </c>
      <c r="L257" s="118">
        <f t="shared" si="59"/>
        <v>-2.4052449858400937E-2</v>
      </c>
      <c r="M257" s="117"/>
      <c r="N257" s="118"/>
    </row>
    <row r="258" spans="2:14" x14ac:dyDescent="0.25">
      <c r="B258" s="116" t="s">
        <v>76</v>
      </c>
      <c r="C258" s="117">
        <v>0</v>
      </c>
      <c r="D258" s="118">
        <v>-1</v>
      </c>
      <c r="E258" s="117">
        <v>543</v>
      </c>
      <c r="F258" s="118" t="str">
        <f t="shared" si="58"/>
        <v>-</v>
      </c>
      <c r="G258" s="117">
        <v>12416</v>
      </c>
      <c r="H258" s="118">
        <f t="shared" si="58"/>
        <v>21.865561694290975</v>
      </c>
      <c r="I258" s="117">
        <v>14217</v>
      </c>
      <c r="J258" s="118">
        <f t="shared" si="58"/>
        <v>0.14505476804123707</v>
      </c>
      <c r="K258" s="117">
        <v>12219</v>
      </c>
      <c r="L258" s="118">
        <f t="shared" si="59"/>
        <v>-0.14053597805444185</v>
      </c>
      <c r="M258" s="117"/>
      <c r="N258" s="118"/>
    </row>
    <row r="259" spans="2:14" x14ac:dyDescent="0.25">
      <c r="B259" s="116" t="s">
        <v>78</v>
      </c>
      <c r="C259" s="117">
        <v>0</v>
      </c>
      <c r="D259" s="118">
        <v>-1</v>
      </c>
      <c r="E259" s="117">
        <v>150</v>
      </c>
      <c r="F259" s="118" t="str">
        <f t="shared" si="58"/>
        <v>-</v>
      </c>
      <c r="G259" s="117">
        <v>1729</v>
      </c>
      <c r="H259" s="118">
        <f t="shared" si="58"/>
        <v>10.526666666666667</v>
      </c>
      <c r="I259" s="117">
        <v>2049</v>
      </c>
      <c r="J259" s="118">
        <f t="shared" si="58"/>
        <v>0.18507807981492186</v>
      </c>
      <c r="K259" s="117">
        <v>1366</v>
      </c>
      <c r="L259" s="118">
        <f t="shared" si="59"/>
        <v>-0.33333333333333337</v>
      </c>
      <c r="M259" s="117"/>
      <c r="N259" s="118"/>
    </row>
    <row r="260" spans="2:14" x14ac:dyDescent="0.25">
      <c r="B260" s="116" t="s">
        <v>80</v>
      </c>
      <c r="C260" s="117">
        <v>0</v>
      </c>
      <c r="D260" s="118">
        <v>-1</v>
      </c>
      <c r="E260" s="117">
        <v>332</v>
      </c>
      <c r="F260" s="118" t="str">
        <f t="shared" si="58"/>
        <v>-</v>
      </c>
      <c r="G260" s="117">
        <v>2016</v>
      </c>
      <c r="H260" s="118">
        <f t="shared" si="58"/>
        <v>5.072289156626506</v>
      </c>
      <c r="I260" s="117">
        <v>2910</v>
      </c>
      <c r="J260" s="118">
        <f t="shared" si="58"/>
        <v>0.44345238095238093</v>
      </c>
      <c r="K260" s="117">
        <v>1609</v>
      </c>
      <c r="L260" s="118">
        <f t="shared" si="59"/>
        <v>-0.44707903780068725</v>
      </c>
      <c r="M260" s="117"/>
      <c r="N260" s="118"/>
    </row>
    <row r="261" spans="2:14" x14ac:dyDescent="0.25">
      <c r="B261" s="116" t="s">
        <v>82</v>
      </c>
      <c r="C261" s="117">
        <v>0</v>
      </c>
      <c r="D261" s="118">
        <v>-1</v>
      </c>
      <c r="E261" s="117">
        <v>602</v>
      </c>
      <c r="F261" s="118" t="str">
        <f t="shared" si="58"/>
        <v>-</v>
      </c>
      <c r="G261" s="117">
        <v>2205</v>
      </c>
      <c r="H261" s="118">
        <f t="shared" si="58"/>
        <v>2.6627906976744184</v>
      </c>
      <c r="I261" s="117">
        <v>2980</v>
      </c>
      <c r="J261" s="118">
        <f t="shared" si="58"/>
        <v>0.35147392290249435</v>
      </c>
      <c r="K261" s="117">
        <v>1521</v>
      </c>
      <c r="L261" s="118">
        <f t="shared" si="59"/>
        <v>-0.48959731543624163</v>
      </c>
      <c r="M261" s="117"/>
      <c r="N261" s="118"/>
    </row>
    <row r="262" spans="2:14" x14ac:dyDescent="0.25">
      <c r="B262" s="116" t="s">
        <v>84</v>
      </c>
      <c r="C262" s="117">
        <v>126</v>
      </c>
      <c r="D262" s="118">
        <v>-0.97646619350018682</v>
      </c>
      <c r="E262" s="117">
        <v>334</v>
      </c>
      <c r="F262" s="118">
        <f t="shared" si="58"/>
        <v>1.6507936507936507</v>
      </c>
      <c r="G262" s="117">
        <v>2173</v>
      </c>
      <c r="H262" s="118">
        <f t="shared" si="58"/>
        <v>5.5059880239520957</v>
      </c>
      <c r="I262" s="117">
        <v>2492</v>
      </c>
      <c r="J262" s="118">
        <f t="shared" si="58"/>
        <v>0.14680165669581213</v>
      </c>
      <c r="K262" s="117">
        <v>1582</v>
      </c>
      <c r="L262" s="118">
        <f t="shared" si="59"/>
        <v>-0.3651685393258427</v>
      </c>
      <c r="M262" s="117"/>
      <c r="N262" s="118"/>
    </row>
    <row r="263" spans="2:14" x14ac:dyDescent="0.25">
      <c r="B263" s="116" t="s">
        <v>86</v>
      </c>
      <c r="C263" s="117">
        <v>110</v>
      </c>
      <c r="D263" s="118">
        <v>-0.97599301615015277</v>
      </c>
      <c r="E263" s="117">
        <v>491</v>
      </c>
      <c r="F263" s="118">
        <f t="shared" si="58"/>
        <v>3.4636363636363638</v>
      </c>
      <c r="G263" s="117">
        <v>2693</v>
      </c>
      <c r="H263" s="118">
        <f t="shared" si="58"/>
        <v>4.4847250509164969</v>
      </c>
      <c r="I263" s="117">
        <v>3027</v>
      </c>
      <c r="J263" s="118">
        <f t="shared" si="58"/>
        <v>0.12402525064983294</v>
      </c>
      <c r="K263" s="117">
        <v>1246</v>
      </c>
      <c r="L263" s="118">
        <f t="shared" si="59"/>
        <v>-0.58837132474397091</v>
      </c>
      <c r="M263" s="117"/>
      <c r="N263" s="118"/>
    </row>
    <row r="264" spans="2:14" x14ac:dyDescent="0.25">
      <c r="B264" s="116" t="s">
        <v>88</v>
      </c>
      <c r="C264" s="117">
        <v>932</v>
      </c>
      <c r="D264" s="118">
        <v>-0.9572300491028406</v>
      </c>
      <c r="E264" s="117">
        <v>3806</v>
      </c>
      <c r="F264" s="118">
        <f t="shared" si="58"/>
        <v>3.0836909871244638</v>
      </c>
      <c r="G264" s="117">
        <v>12360</v>
      </c>
      <c r="H264" s="118">
        <f t="shared" si="58"/>
        <v>2.2475039411455597</v>
      </c>
      <c r="I264" s="117">
        <v>12009</v>
      </c>
      <c r="J264" s="118">
        <f t="shared" si="58"/>
        <v>-2.8398058252427139E-2</v>
      </c>
      <c r="K264" s="117">
        <v>13301</v>
      </c>
      <c r="L264" s="118">
        <f t="shared" si="59"/>
        <v>0.10758597718377882</v>
      </c>
      <c r="M264" s="117"/>
      <c r="N264" s="118"/>
    </row>
    <row r="265" spans="2:14" x14ac:dyDescent="0.25">
      <c r="B265" s="116" t="s">
        <v>90</v>
      </c>
      <c r="C265" s="117">
        <v>1845</v>
      </c>
      <c r="D265" s="118">
        <v>-0.958292831792391</v>
      </c>
      <c r="E265" s="117">
        <v>18668</v>
      </c>
      <c r="F265" s="118">
        <f t="shared" si="58"/>
        <v>9.1181571815718154</v>
      </c>
      <c r="G265" s="117">
        <v>34739</v>
      </c>
      <c r="H265" s="118">
        <f t="shared" si="58"/>
        <v>0.86088493679022937</v>
      </c>
      <c r="I265" s="117">
        <v>31492</v>
      </c>
      <c r="J265" s="118">
        <f t="shared" si="58"/>
        <v>-9.3468436051699855E-2</v>
      </c>
      <c r="K265" s="117">
        <v>26031</v>
      </c>
      <c r="L265" s="118">
        <f t="shared" si="59"/>
        <v>-0.17340911977645113</v>
      </c>
      <c r="M265" s="117"/>
      <c r="N265" s="118"/>
    </row>
    <row r="266" spans="2:14" x14ac:dyDescent="0.25">
      <c r="B266" s="116" t="s">
        <v>92</v>
      </c>
      <c r="C266" s="117">
        <v>625</v>
      </c>
      <c r="D266" s="118">
        <v>-0.98628363253302898</v>
      </c>
      <c r="E266" s="117">
        <v>17228</v>
      </c>
      <c r="F266" s="118">
        <f t="shared" si="58"/>
        <v>26.564800000000002</v>
      </c>
      <c r="G266" s="117">
        <v>31233</v>
      </c>
      <c r="H266" s="118">
        <f t="shared" si="58"/>
        <v>0.81292082656141162</v>
      </c>
      <c r="I266" s="117">
        <v>33233</v>
      </c>
      <c r="J266" s="118">
        <f t="shared" si="58"/>
        <v>6.4034834950212893E-2</v>
      </c>
      <c r="K266" s="117">
        <v>24573</v>
      </c>
      <c r="L266" s="118">
        <f t="shared" si="59"/>
        <v>-0.26058435892035026</v>
      </c>
      <c r="M266" s="117"/>
      <c r="N266" s="118"/>
    </row>
    <row r="267" spans="2:14" ht="15.75" x14ac:dyDescent="0.25">
      <c r="B267" s="119" t="s">
        <v>30</v>
      </c>
      <c r="C267" s="120">
        <v>106598</v>
      </c>
      <c r="D267" s="121">
        <v>-0.61440823575797698</v>
      </c>
      <c r="E267" s="120">
        <v>43884</v>
      </c>
      <c r="F267" s="121">
        <f t="shared" si="58"/>
        <v>-0.58832248259817255</v>
      </c>
      <c r="G267" s="120">
        <v>147837</v>
      </c>
      <c r="H267" s="121">
        <f t="shared" si="58"/>
        <v>2.3688132348919879</v>
      </c>
      <c r="I267" s="120">
        <v>187545</v>
      </c>
      <c r="J267" s="121">
        <f t="shared" si="58"/>
        <v>0.26859311268491659</v>
      </c>
      <c r="K267" s="120">
        <v>166807</v>
      </c>
      <c r="L267" s="121">
        <f t="shared" si="59"/>
        <v>-0.11057612839585163</v>
      </c>
      <c r="M267" s="120">
        <v>27778</v>
      </c>
      <c r="N267" s="121">
        <v>-0.10652943068510778</v>
      </c>
    </row>
    <row r="268" spans="2:14" ht="6" customHeight="1" x14ac:dyDescent="0.25"/>
    <row r="269" spans="2:14" x14ac:dyDescent="0.25">
      <c r="B269" s="105" t="s">
        <v>54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DB3CC-4B90-4B01-8D02-967E2BBB922B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4" t="s">
        <v>266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66</v>
      </c>
    </row>
    <row r="6" spans="1:15" ht="22.5" thickTop="1" thickBot="1" x14ac:dyDescent="0.3">
      <c r="B6" s="108" t="s">
        <v>30</v>
      </c>
      <c r="C6" s="289" t="s">
        <v>131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ht="22.5" thickTop="1" thickBot="1" x14ac:dyDescent="0.3">
      <c r="B7" s="109"/>
      <c r="C7" s="293">
        <f>E7-1</f>
        <v>2020</v>
      </c>
      <c r="D7" s="292"/>
      <c r="E7" s="293">
        <f>G7-1</f>
        <v>2021</v>
      </c>
      <c r="F7" s="292"/>
      <c r="G7" s="293">
        <f>I7-1</f>
        <v>2022</v>
      </c>
      <c r="H7" s="292"/>
      <c r="I7" s="293">
        <f>K7-1</f>
        <v>2023</v>
      </c>
      <c r="J7" s="292"/>
      <c r="K7" s="293">
        <f>M7-1</f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CONCATENATE("var ",RIGHT(C7,2),"/",RIGHT(C7-1,2))</f>
        <v>var 20/19</v>
      </c>
      <c r="E8" s="115" t="s">
        <v>68</v>
      </c>
      <c r="F8" s="114" t="str">
        <f>CONCATENATE("var ",RIGHT(E7,2),"/",RIGHT(C7,2))</f>
        <v>var 21/20</v>
      </c>
      <c r="G8" s="115" t="s">
        <v>68</v>
      </c>
      <c r="H8" s="114" t="str">
        <f>CONCATENATE("var ",RIGHT(G7,2),"/",RIGHT(E7,2))</f>
        <v>var 22/21</v>
      </c>
      <c r="I8" s="115" t="s">
        <v>68</v>
      </c>
      <c r="J8" s="114" t="str">
        <f>CONCATENATE("var ",RIGHT(I7,2),"/",RIGHT(G7,2))</f>
        <v>var 23/22</v>
      </c>
      <c r="K8" s="115" t="s">
        <v>68</v>
      </c>
      <c r="L8" s="114" t="str">
        <f>CONCATENATE("var ",RIGHT(K7,2),"/",RIGHT(I7,2))</f>
        <v>var 24/23</v>
      </c>
      <c r="M8" s="115" t="s">
        <v>68</v>
      </c>
      <c r="N8" s="114" t="str">
        <f>CONCATENATE("var ",RIGHT(M7,2),"/",RIGHT(K7,2))</f>
        <v>var 25/24</v>
      </c>
    </row>
    <row r="9" spans="1:15" x14ac:dyDescent="0.25">
      <c r="A9" s="1" t="s">
        <v>69</v>
      </c>
      <c r="B9" s="116" t="s">
        <v>70</v>
      </c>
      <c r="C9" s="117">
        <v>1154297</v>
      </c>
      <c r="D9" s="118">
        <v>4.0723847271147084E-2</v>
      </c>
      <c r="E9" s="117">
        <v>98412</v>
      </c>
      <c r="F9" s="118">
        <f t="shared" ref="F9:L21" si="0">IFERROR(E9/C9-1,"-")</f>
        <v>-0.91474291278587749</v>
      </c>
      <c r="G9" s="117">
        <v>786358</v>
      </c>
      <c r="H9" s="118">
        <f t="shared" si="0"/>
        <v>6.9904686420355242</v>
      </c>
      <c r="I9" s="117">
        <v>1105557</v>
      </c>
      <c r="J9" s="118">
        <f t="shared" si="0"/>
        <v>0.40592071295771137</v>
      </c>
      <c r="K9" s="117">
        <v>1165181</v>
      </c>
      <c r="L9" s="118">
        <f t="shared" si="0"/>
        <v>5.3931185818551164E-2</v>
      </c>
      <c r="M9" s="117">
        <v>1119747</v>
      </c>
      <c r="N9" s="118">
        <f t="shared" ref="N9" si="1">IFERROR(M9/K9-1,"-")</f>
        <v>-3.8993083478017554E-2</v>
      </c>
    </row>
    <row r="10" spans="1:15" x14ac:dyDescent="0.25">
      <c r="A10" s="1" t="s">
        <v>71</v>
      </c>
      <c r="B10" s="116" t="s">
        <v>72</v>
      </c>
      <c r="C10" s="117">
        <v>1115694</v>
      </c>
      <c r="D10" s="118">
        <v>9.8426731776473764E-2</v>
      </c>
      <c r="E10" s="117">
        <v>103727</v>
      </c>
      <c r="F10" s="118">
        <f t="shared" si="0"/>
        <v>-0.90702916749574702</v>
      </c>
      <c r="G10" s="117">
        <v>912484</v>
      </c>
      <c r="H10" s="118">
        <f t="shared" si="0"/>
        <v>7.7969766791674306</v>
      </c>
      <c r="I10" s="117">
        <v>1077344</v>
      </c>
      <c r="J10" s="118">
        <f t="shared" si="0"/>
        <v>0.18067166109213972</v>
      </c>
      <c r="K10" s="117">
        <v>1114324</v>
      </c>
      <c r="L10" s="118">
        <f t="shared" si="0"/>
        <v>3.4325155196483159E-2</v>
      </c>
      <c r="M10" s="117"/>
      <c r="N10" s="118"/>
    </row>
    <row r="11" spans="1:15" x14ac:dyDescent="0.25">
      <c r="A11" s="1" t="s">
        <v>73</v>
      </c>
      <c r="B11" s="116" t="s">
        <v>74</v>
      </c>
      <c r="C11" s="117">
        <v>496315</v>
      </c>
      <c r="D11" s="118">
        <v>-0.55609507846585093</v>
      </c>
      <c r="E11" s="117">
        <v>122878</v>
      </c>
      <c r="F11" s="118">
        <f t="shared" si="0"/>
        <v>-0.752419330465531</v>
      </c>
      <c r="G11" s="117">
        <v>1057048</v>
      </c>
      <c r="H11" s="118">
        <f t="shared" si="0"/>
        <v>7.6024186591578644</v>
      </c>
      <c r="I11" s="117">
        <v>1098201</v>
      </c>
      <c r="J11" s="118">
        <f t="shared" si="0"/>
        <v>3.8932006871968072E-2</v>
      </c>
      <c r="K11" s="117">
        <v>1198797</v>
      </c>
      <c r="L11" s="118">
        <f t="shared" si="0"/>
        <v>9.1600717901367812E-2</v>
      </c>
      <c r="M11" s="117"/>
      <c r="N11" s="118"/>
    </row>
    <row r="12" spans="1:15" x14ac:dyDescent="0.25">
      <c r="A12" s="1" t="s">
        <v>75</v>
      </c>
      <c r="B12" s="116" t="s">
        <v>76</v>
      </c>
      <c r="C12" s="117">
        <v>0</v>
      </c>
      <c r="D12" s="118">
        <v>-1</v>
      </c>
      <c r="E12" s="117">
        <v>154899</v>
      </c>
      <c r="F12" s="118" t="str">
        <f t="shared" si="0"/>
        <v>-</v>
      </c>
      <c r="G12" s="117">
        <v>1117075</v>
      </c>
      <c r="H12" s="118">
        <f t="shared" si="0"/>
        <v>6.2116346780805554</v>
      </c>
      <c r="I12" s="117">
        <v>1108018</v>
      </c>
      <c r="J12" s="118">
        <f t="shared" si="0"/>
        <v>-8.107781482890597E-3</v>
      </c>
      <c r="K12" s="117">
        <v>1093882</v>
      </c>
      <c r="L12" s="118">
        <f t="shared" si="0"/>
        <v>-1.2757915485127502E-2</v>
      </c>
      <c r="M12" s="117"/>
      <c r="N12" s="118"/>
    </row>
    <row r="13" spans="1:15" x14ac:dyDescent="0.25">
      <c r="A13" s="1" t="s">
        <v>77</v>
      </c>
      <c r="B13" s="116" t="s">
        <v>78</v>
      </c>
      <c r="C13" s="117">
        <v>0</v>
      </c>
      <c r="D13" s="118">
        <v>-1</v>
      </c>
      <c r="E13" s="117">
        <v>187306</v>
      </c>
      <c r="F13" s="118" t="str">
        <f t="shared" si="0"/>
        <v>-</v>
      </c>
      <c r="G13" s="117">
        <v>995707</v>
      </c>
      <c r="H13" s="118">
        <f t="shared" si="0"/>
        <v>4.3159375567253582</v>
      </c>
      <c r="I13" s="117">
        <v>1038688</v>
      </c>
      <c r="J13" s="118">
        <f t="shared" si="0"/>
        <v>4.3166312981630206E-2</v>
      </c>
      <c r="K13" s="117">
        <v>1088673</v>
      </c>
      <c r="L13" s="118">
        <f t="shared" si="0"/>
        <v>4.8123209279398615E-2</v>
      </c>
      <c r="M13" s="117"/>
      <c r="N13" s="118"/>
    </row>
    <row r="14" spans="1:15" x14ac:dyDescent="0.25">
      <c r="A14" s="1" t="s">
        <v>79</v>
      </c>
      <c r="B14" s="116" t="s">
        <v>80</v>
      </c>
      <c r="C14" s="117">
        <v>0</v>
      </c>
      <c r="D14" s="118">
        <v>-1</v>
      </c>
      <c r="E14" s="117">
        <v>274949</v>
      </c>
      <c r="F14" s="118" t="str">
        <f t="shared" si="0"/>
        <v>-</v>
      </c>
      <c r="G14" s="117">
        <v>1029864</v>
      </c>
      <c r="H14" s="118">
        <f t="shared" si="0"/>
        <v>2.7456546486803006</v>
      </c>
      <c r="I14" s="117">
        <v>1069466</v>
      </c>
      <c r="J14" s="118">
        <f t="shared" si="0"/>
        <v>3.8453621060644982E-2</v>
      </c>
      <c r="K14" s="117">
        <v>1059592</v>
      </c>
      <c r="L14" s="118">
        <f t="shared" si="0"/>
        <v>-9.232645077075885E-3</v>
      </c>
      <c r="M14" s="117"/>
      <c r="N14" s="118"/>
    </row>
    <row r="15" spans="1:15" x14ac:dyDescent="0.25">
      <c r="A15" s="1" t="s">
        <v>81</v>
      </c>
      <c r="B15" s="116" t="s">
        <v>82</v>
      </c>
      <c r="C15" s="117">
        <v>0</v>
      </c>
      <c r="D15" s="118">
        <v>-1</v>
      </c>
      <c r="E15" s="117">
        <v>553215</v>
      </c>
      <c r="F15" s="118" t="str">
        <f t="shared" si="0"/>
        <v>-</v>
      </c>
      <c r="G15" s="117">
        <v>1179956</v>
      </c>
      <c r="H15" s="118">
        <f t="shared" si="0"/>
        <v>1.1329067360791014</v>
      </c>
      <c r="I15" s="117">
        <v>1205442</v>
      </c>
      <c r="J15" s="118">
        <f t="shared" si="0"/>
        <v>2.1599110475305938E-2</v>
      </c>
      <c r="K15" s="117">
        <v>1224963</v>
      </c>
      <c r="L15" s="118">
        <f t="shared" si="0"/>
        <v>1.6194059938180461E-2</v>
      </c>
      <c r="M15" s="117"/>
      <c r="N15" s="118"/>
    </row>
    <row r="16" spans="1:15" x14ac:dyDescent="0.25">
      <c r="A16" s="1" t="s">
        <v>83</v>
      </c>
      <c r="B16" s="116" t="s">
        <v>84</v>
      </c>
      <c r="C16" s="117">
        <v>285142</v>
      </c>
      <c r="D16" s="118">
        <v>-0.77580532295475102</v>
      </c>
      <c r="E16" s="117">
        <v>796040</v>
      </c>
      <c r="F16" s="118">
        <f t="shared" si="0"/>
        <v>1.7917318388732633</v>
      </c>
      <c r="G16" s="117">
        <v>1241553</v>
      </c>
      <c r="H16" s="118">
        <f t="shared" si="0"/>
        <v>0.55966157479523648</v>
      </c>
      <c r="I16" s="117">
        <v>1271908</v>
      </c>
      <c r="J16" s="118">
        <f t="shared" si="0"/>
        <v>2.4449218035798692E-2</v>
      </c>
      <c r="K16" s="117">
        <v>1304294</v>
      </c>
      <c r="L16" s="118">
        <f t="shared" si="0"/>
        <v>2.5462533453677549E-2</v>
      </c>
      <c r="M16" s="117"/>
      <c r="N16" s="118"/>
    </row>
    <row r="17" spans="1:15" x14ac:dyDescent="0.25">
      <c r="A17" s="1" t="s">
        <v>85</v>
      </c>
      <c r="B17" s="116" t="s">
        <v>86</v>
      </c>
      <c r="C17" s="117">
        <v>176625</v>
      </c>
      <c r="D17" s="118">
        <v>-0.83348527458313582</v>
      </c>
      <c r="E17" s="117">
        <v>762012</v>
      </c>
      <c r="F17" s="118">
        <f t="shared" si="0"/>
        <v>3.3142929936305734</v>
      </c>
      <c r="G17" s="117">
        <v>1013730</v>
      </c>
      <c r="H17" s="118">
        <f t="shared" si="0"/>
        <v>0.33033338057668393</v>
      </c>
      <c r="I17" s="117">
        <v>1102818</v>
      </c>
      <c r="J17" s="118">
        <f t="shared" si="0"/>
        <v>8.7881388535408833E-2</v>
      </c>
      <c r="K17" s="117">
        <v>1101231</v>
      </c>
      <c r="L17" s="118">
        <f t="shared" si="0"/>
        <v>-1.4390407120666859E-3</v>
      </c>
      <c r="M17" s="117"/>
      <c r="N17" s="118"/>
    </row>
    <row r="18" spans="1:15" x14ac:dyDescent="0.25">
      <c r="A18" s="1" t="s">
        <v>87</v>
      </c>
      <c r="B18" s="116" t="s">
        <v>88</v>
      </c>
      <c r="C18" s="117">
        <v>137871</v>
      </c>
      <c r="D18" s="118">
        <v>-0.88105535324673312</v>
      </c>
      <c r="E18" s="117">
        <v>953288</v>
      </c>
      <c r="F18" s="118">
        <f t="shared" si="0"/>
        <v>5.9143474697362031</v>
      </c>
      <c r="G18" s="117">
        <v>1125132</v>
      </c>
      <c r="H18" s="118">
        <f t="shared" si="0"/>
        <v>0.18026451607489036</v>
      </c>
      <c r="I18" s="117">
        <v>1207802</v>
      </c>
      <c r="J18" s="118">
        <f t="shared" si="0"/>
        <v>7.3475823281179409E-2</v>
      </c>
      <c r="K18" s="117">
        <v>1223794</v>
      </c>
      <c r="L18" s="118">
        <f t="shared" si="0"/>
        <v>1.3240580823677961E-2</v>
      </c>
      <c r="M18" s="117"/>
      <c r="N18" s="118"/>
    </row>
    <row r="19" spans="1:15" x14ac:dyDescent="0.25">
      <c r="A19" s="1" t="s">
        <v>89</v>
      </c>
      <c r="B19" s="116" t="s">
        <v>90</v>
      </c>
      <c r="C19" s="117">
        <v>156929</v>
      </c>
      <c r="D19" s="118">
        <v>-0.84682336795520141</v>
      </c>
      <c r="E19" s="117">
        <v>927095</v>
      </c>
      <c r="F19" s="118">
        <f t="shared" si="0"/>
        <v>4.9077353452835357</v>
      </c>
      <c r="G19" s="117">
        <v>1064158</v>
      </c>
      <c r="H19" s="118">
        <f t="shared" si="0"/>
        <v>0.14784137547931975</v>
      </c>
      <c r="I19" s="117">
        <v>1149433</v>
      </c>
      <c r="J19" s="118">
        <f t="shared" si="0"/>
        <v>8.0133777127080696E-2</v>
      </c>
      <c r="K19" s="117">
        <v>1124270</v>
      </c>
      <c r="L19" s="118">
        <f t="shared" si="0"/>
        <v>-2.1891663106940573E-2</v>
      </c>
      <c r="M19" s="117"/>
      <c r="N19" s="118"/>
    </row>
    <row r="20" spans="1:15" x14ac:dyDescent="0.25">
      <c r="A20" s="1" t="s">
        <v>91</v>
      </c>
      <c r="B20" s="116" t="s">
        <v>92</v>
      </c>
      <c r="C20" s="117">
        <v>196628</v>
      </c>
      <c r="D20" s="118">
        <v>-0.81701635823206764</v>
      </c>
      <c r="E20" s="117">
        <v>829853</v>
      </c>
      <c r="F20" s="118">
        <f t="shared" si="0"/>
        <v>3.220421303171471</v>
      </c>
      <c r="G20" s="117">
        <v>1109322</v>
      </c>
      <c r="H20" s="118">
        <f t="shared" si="0"/>
        <v>0.33676928323450062</v>
      </c>
      <c r="I20" s="117">
        <v>1155840</v>
      </c>
      <c r="J20" s="118">
        <f t="shared" si="0"/>
        <v>4.1933721678647062E-2</v>
      </c>
      <c r="K20" s="117">
        <v>1140612</v>
      </c>
      <c r="L20" s="118">
        <f t="shared" si="0"/>
        <v>-1.3174833887043214E-2</v>
      </c>
      <c r="M20" s="117"/>
      <c r="N20" s="118"/>
    </row>
    <row r="21" spans="1:15" ht="15.75" x14ac:dyDescent="0.25">
      <c r="A21" s="1"/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0"/>
        <v>0.47265081152401667</v>
      </c>
      <c r="G21" s="120">
        <v>12632387</v>
      </c>
      <c r="H21" s="121">
        <f t="shared" si="0"/>
        <v>1.1917247575071039</v>
      </c>
      <c r="I21" s="120">
        <v>13590517</v>
      </c>
      <c r="J21" s="121">
        <f t="shared" si="0"/>
        <v>7.5847106330735325E-2</v>
      </c>
      <c r="K21" s="120">
        <v>13839613</v>
      </c>
      <c r="L21" s="121">
        <f t="shared" si="0"/>
        <v>1.8328662551983843E-2</v>
      </c>
      <c r="M21" s="120">
        <v>1119747</v>
      </c>
      <c r="N21" s="121">
        <v>-3.8993083478017554E-2</v>
      </c>
    </row>
    <row r="22" spans="1:15" ht="6" customHeight="1" x14ac:dyDescent="0.25"/>
    <row r="23" spans="1:15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4" t="s">
        <v>279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94</v>
      </c>
    </row>
    <row r="28" spans="1:15" ht="22.5" thickTop="1" thickBot="1" x14ac:dyDescent="0.3">
      <c r="B28" s="123" t="s">
        <v>95</v>
      </c>
      <c r="C28" s="289" t="s">
        <v>136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15" ht="22.5" thickTop="1" thickBot="1" x14ac:dyDescent="0.3">
      <c r="B29" s="109"/>
      <c r="C29" s="291">
        <f>C$7</f>
        <v>2020</v>
      </c>
      <c r="D29" s="292"/>
      <c r="E29" s="291">
        <f>E$7</f>
        <v>2021</v>
      </c>
      <c r="F29" s="292"/>
      <c r="G29" s="291">
        <f>G$7</f>
        <v>2022</v>
      </c>
      <c r="H29" s="292"/>
      <c r="I29" s="291">
        <f>I$7</f>
        <v>2023</v>
      </c>
      <c r="J29" s="292"/>
      <c r="K29" s="291">
        <f>K$7</f>
        <v>2024</v>
      </c>
      <c r="L29" s="292"/>
      <c r="M29" s="293">
        <f>M$7</f>
        <v>2025</v>
      </c>
      <c r="N29" s="294"/>
    </row>
    <row r="30" spans="1:15" ht="16.5" thickTop="1" thickBot="1" x14ac:dyDescent="0.3">
      <c r="B30" s="85"/>
      <c r="C30" s="113" t="s">
        <v>68</v>
      </c>
      <c r="D30" s="114" t="str">
        <f>CONCATENATE("var ",RIGHT(C29,2),"/",RIGHT(C29-1,2))</f>
        <v>var 20/19</v>
      </c>
      <c r="E30" s="115" t="s">
        <v>68</v>
      </c>
      <c r="F30" s="114" t="str">
        <f>CONCATENATE("var ",RIGHT(E29,2),"/",RIGHT(C29,2))</f>
        <v>var 21/20</v>
      </c>
      <c r="G30" s="115" t="s">
        <v>68</v>
      </c>
      <c r="H30" s="114" t="str">
        <f>CONCATENATE("var ",RIGHT(G29,2),"/",RIGHT(E29,2))</f>
        <v>var 22/21</v>
      </c>
      <c r="I30" s="115" t="s">
        <v>68</v>
      </c>
      <c r="J30" s="114" t="str">
        <f>CONCATENATE("var ",RIGHT(I29,2),"/",RIGHT(G29,2))</f>
        <v>var 23/22</v>
      </c>
      <c r="K30" s="115" t="s">
        <v>68</v>
      </c>
      <c r="L30" s="114" t="str">
        <f>CONCATENATE("var ",RIGHT(K29,2),"/",RIGHT(I29,2))</f>
        <v>var 24/23</v>
      </c>
      <c r="M30" s="115" t="s">
        <v>68</v>
      </c>
      <c r="N30" s="114" t="str">
        <f>CONCATENATE("var ",RIGHT(M29,2),"/",RIGHT(K29,2))</f>
        <v>var 25/24</v>
      </c>
    </row>
    <row r="31" spans="1:15" x14ac:dyDescent="0.25">
      <c r="B31" s="116" t="s">
        <v>70</v>
      </c>
      <c r="C31" s="117">
        <v>906100</v>
      </c>
      <c r="D31" s="118">
        <v>5.8434064265322272E-2</v>
      </c>
      <c r="E31" s="117">
        <v>76061</v>
      </c>
      <c r="F31" s="118">
        <f t="shared" ref="F31:J43" si="2">IFERROR(E31/C31-1,"-")</f>
        <v>-0.91605672663061477</v>
      </c>
      <c r="G31" s="117">
        <v>648112</v>
      </c>
      <c r="H31" s="118">
        <f t="shared" si="2"/>
        <v>7.5209502898988969</v>
      </c>
      <c r="I31" s="117">
        <v>888772</v>
      </c>
      <c r="J31" s="118">
        <f t="shared" si="2"/>
        <v>0.37132470930950201</v>
      </c>
      <c r="K31" s="117">
        <v>928991</v>
      </c>
      <c r="L31" s="118">
        <f t="shared" ref="L31:L43" si="3">IFERROR(K31/I31-1,"-")</f>
        <v>4.5252325680827044E-2</v>
      </c>
      <c r="M31" s="117">
        <v>898550</v>
      </c>
      <c r="N31" s="118">
        <f t="shared" ref="N31" si="4">IFERROR(M31/K31-1,"-")</f>
        <v>-3.2767809375978896E-2</v>
      </c>
    </row>
    <row r="32" spans="1:15" x14ac:dyDescent="0.25">
      <c r="B32" s="116" t="s">
        <v>72</v>
      </c>
      <c r="C32" s="117">
        <v>871413</v>
      </c>
      <c r="D32" s="118">
        <v>0.11774356159041988</v>
      </c>
      <c r="E32" s="117">
        <v>83867</v>
      </c>
      <c r="F32" s="118">
        <f t="shared" si="2"/>
        <v>-0.90375746058413176</v>
      </c>
      <c r="G32" s="117">
        <v>765644</v>
      </c>
      <c r="H32" s="118">
        <f t="shared" si="2"/>
        <v>8.1292641921137037</v>
      </c>
      <c r="I32" s="117">
        <v>857530</v>
      </c>
      <c r="J32" s="118">
        <f t="shared" si="2"/>
        <v>0.12001138910511933</v>
      </c>
      <c r="K32" s="117">
        <v>874198</v>
      </c>
      <c r="L32" s="118">
        <f t="shared" si="3"/>
        <v>1.9437220855247128E-2</v>
      </c>
      <c r="M32" s="117"/>
      <c r="N32" s="118"/>
    </row>
    <row r="33" spans="2:15" x14ac:dyDescent="0.25">
      <c r="B33" s="116" t="s">
        <v>74</v>
      </c>
      <c r="C33" s="117">
        <v>383942</v>
      </c>
      <c r="D33" s="118">
        <v>-0.55812561716388887</v>
      </c>
      <c r="E33" s="117">
        <v>100959</v>
      </c>
      <c r="F33" s="118">
        <f t="shared" si="2"/>
        <v>-0.73704622052289148</v>
      </c>
      <c r="G33" s="117">
        <v>905647</v>
      </c>
      <c r="H33" s="118">
        <f t="shared" si="2"/>
        <v>7.9704434473400099</v>
      </c>
      <c r="I33" s="117">
        <v>882809</v>
      </c>
      <c r="J33" s="118">
        <f t="shared" si="2"/>
        <v>-2.5217330814323868E-2</v>
      </c>
      <c r="K33" s="117">
        <v>957437</v>
      </c>
      <c r="L33" s="118">
        <f t="shared" si="3"/>
        <v>8.4534706827864348E-2</v>
      </c>
      <c r="M33" s="117"/>
      <c r="N33" s="118"/>
    </row>
    <row r="34" spans="2:15" x14ac:dyDescent="0.25">
      <c r="B34" s="116" t="s">
        <v>76</v>
      </c>
      <c r="C34" s="117">
        <v>0</v>
      </c>
      <c r="D34" s="118">
        <v>-1</v>
      </c>
      <c r="E34" s="117">
        <v>123508</v>
      </c>
      <c r="F34" s="118" t="str">
        <f t="shared" si="2"/>
        <v>-</v>
      </c>
      <c r="G34" s="117">
        <v>937482</v>
      </c>
      <c r="H34" s="118">
        <f t="shared" si="2"/>
        <v>6.5904556789843571</v>
      </c>
      <c r="I34" s="117">
        <v>902599</v>
      </c>
      <c r="J34" s="118">
        <f t="shared" si="2"/>
        <v>-3.7209247750890184E-2</v>
      </c>
      <c r="K34" s="117">
        <v>891422</v>
      </c>
      <c r="L34" s="118">
        <f t="shared" si="3"/>
        <v>-1.2383129163670681E-2</v>
      </c>
      <c r="M34" s="117"/>
      <c r="N34" s="118"/>
    </row>
    <row r="35" spans="2:15" x14ac:dyDescent="0.25">
      <c r="B35" s="116" t="s">
        <v>78</v>
      </c>
      <c r="C35" s="117">
        <v>0</v>
      </c>
      <c r="D35" s="118">
        <v>-1</v>
      </c>
      <c r="E35" s="117">
        <v>155069</v>
      </c>
      <c r="F35" s="118" t="str">
        <f t="shared" si="2"/>
        <v>-</v>
      </c>
      <c r="G35" s="117">
        <v>838796</v>
      </c>
      <c r="H35" s="118">
        <f t="shared" si="2"/>
        <v>4.4091791396088196</v>
      </c>
      <c r="I35" s="117">
        <v>859689</v>
      </c>
      <c r="J35" s="118">
        <f t="shared" si="2"/>
        <v>2.490832097434903E-2</v>
      </c>
      <c r="K35" s="117">
        <v>895119</v>
      </c>
      <c r="L35" s="118">
        <f t="shared" si="3"/>
        <v>4.1212578036941228E-2</v>
      </c>
      <c r="M35" s="117"/>
      <c r="N35" s="118"/>
    </row>
    <row r="36" spans="2:15" x14ac:dyDescent="0.25">
      <c r="B36" s="116" t="s">
        <v>80</v>
      </c>
      <c r="C36" s="117">
        <v>0</v>
      </c>
      <c r="D36" s="118">
        <v>-1</v>
      </c>
      <c r="E36" s="117">
        <v>224555</v>
      </c>
      <c r="F36" s="118" t="str">
        <f t="shared" si="2"/>
        <v>-</v>
      </c>
      <c r="G36" s="117">
        <v>867296</v>
      </c>
      <c r="H36" s="118">
        <f t="shared" si="2"/>
        <v>2.8622876355458575</v>
      </c>
      <c r="I36" s="117">
        <v>877666</v>
      </c>
      <c r="J36" s="118">
        <f t="shared" si="2"/>
        <v>1.1956702210087489E-2</v>
      </c>
      <c r="K36" s="117">
        <v>863584</v>
      </c>
      <c r="L36" s="118">
        <f t="shared" si="3"/>
        <v>-1.6044827986956278E-2</v>
      </c>
      <c r="M36" s="117"/>
      <c r="N36" s="118"/>
    </row>
    <row r="37" spans="2:15" x14ac:dyDescent="0.25">
      <c r="B37" s="116" t="s">
        <v>82</v>
      </c>
      <c r="C37" s="117">
        <v>0</v>
      </c>
      <c r="D37" s="118">
        <v>-1</v>
      </c>
      <c r="E37" s="117">
        <v>471322</v>
      </c>
      <c r="F37" s="118" t="str">
        <f t="shared" si="2"/>
        <v>-</v>
      </c>
      <c r="G37" s="117">
        <v>975415</v>
      </c>
      <c r="H37" s="118">
        <f t="shared" si="2"/>
        <v>1.0695299604092319</v>
      </c>
      <c r="I37" s="117">
        <v>973051</v>
      </c>
      <c r="J37" s="118">
        <f t="shared" si="2"/>
        <v>-2.4235838079176286E-3</v>
      </c>
      <c r="K37" s="117">
        <v>973406</v>
      </c>
      <c r="L37" s="118">
        <f t="shared" si="3"/>
        <v>3.6483185362334858E-4</v>
      </c>
      <c r="M37" s="117"/>
      <c r="N37" s="118"/>
    </row>
    <row r="38" spans="2:15" x14ac:dyDescent="0.25">
      <c r="B38" s="116" t="s">
        <v>84</v>
      </c>
      <c r="C38" s="117">
        <v>230640</v>
      </c>
      <c r="D38" s="118">
        <v>-0.7606490619610089</v>
      </c>
      <c r="E38" s="117">
        <v>677761</v>
      </c>
      <c r="F38" s="118">
        <f t="shared" si="2"/>
        <v>1.938609954908082</v>
      </c>
      <c r="G38" s="117">
        <v>1027589</v>
      </c>
      <c r="H38" s="118">
        <f t="shared" si="2"/>
        <v>0.51615244901963964</v>
      </c>
      <c r="I38" s="117">
        <v>1013397</v>
      </c>
      <c r="J38" s="118">
        <f t="shared" si="2"/>
        <v>-1.3810969171526799E-2</v>
      </c>
      <c r="K38" s="117">
        <v>1040296</v>
      </c>
      <c r="L38" s="118">
        <f t="shared" si="3"/>
        <v>2.6543398095711712E-2</v>
      </c>
      <c r="M38" s="117"/>
      <c r="N38" s="118"/>
    </row>
    <row r="39" spans="2:15" x14ac:dyDescent="0.25">
      <c r="B39" s="116" t="s">
        <v>86</v>
      </c>
      <c r="C39" s="117">
        <v>133948</v>
      </c>
      <c r="D39" s="118">
        <v>-0.83614001521798165</v>
      </c>
      <c r="E39" s="117">
        <v>659282</v>
      </c>
      <c r="F39" s="118">
        <f t="shared" si="2"/>
        <v>3.9219249260907221</v>
      </c>
      <c r="G39" s="117">
        <v>842331</v>
      </c>
      <c r="H39" s="118">
        <f t="shared" si="2"/>
        <v>0.27764901817431697</v>
      </c>
      <c r="I39" s="117">
        <v>901945</v>
      </c>
      <c r="J39" s="118">
        <f t="shared" si="2"/>
        <v>7.0772653505569716E-2</v>
      </c>
      <c r="K39" s="117">
        <v>886452</v>
      </c>
      <c r="L39" s="118">
        <f t="shared" si="3"/>
        <v>-1.7177322342271428E-2</v>
      </c>
      <c r="M39" s="117"/>
      <c r="N39" s="118"/>
    </row>
    <row r="40" spans="2:15" x14ac:dyDescent="0.25">
      <c r="B40" s="116" t="s">
        <v>88</v>
      </c>
      <c r="C40" s="117">
        <v>101792</v>
      </c>
      <c r="D40" s="118">
        <v>-0.88751096799004536</v>
      </c>
      <c r="E40" s="117">
        <v>827285</v>
      </c>
      <c r="F40" s="118">
        <f t="shared" si="2"/>
        <v>7.1272103898145236</v>
      </c>
      <c r="G40" s="117">
        <v>941161</v>
      </c>
      <c r="H40" s="118">
        <f t="shared" si="2"/>
        <v>0.13765026562792748</v>
      </c>
      <c r="I40" s="117">
        <v>991862</v>
      </c>
      <c r="J40" s="118">
        <f t="shared" si="2"/>
        <v>5.3870697999598427E-2</v>
      </c>
      <c r="K40" s="117">
        <v>982291</v>
      </c>
      <c r="L40" s="118">
        <f t="shared" si="3"/>
        <v>-9.6495278577060084E-3</v>
      </c>
      <c r="M40" s="117"/>
      <c r="N40" s="118"/>
    </row>
    <row r="41" spans="2:15" x14ac:dyDescent="0.25">
      <c r="B41" s="116" t="s">
        <v>90</v>
      </c>
      <c r="C41" s="117">
        <v>116956</v>
      </c>
      <c r="D41" s="118">
        <v>-0.85257566532926443</v>
      </c>
      <c r="E41" s="117">
        <v>794749</v>
      </c>
      <c r="F41" s="118">
        <f t="shared" si="2"/>
        <v>5.7952819863880434</v>
      </c>
      <c r="G41" s="117">
        <v>871062</v>
      </c>
      <c r="H41" s="118">
        <f t="shared" si="2"/>
        <v>9.6021511194100295E-2</v>
      </c>
      <c r="I41" s="117">
        <v>915264</v>
      </c>
      <c r="J41" s="118">
        <f t="shared" si="2"/>
        <v>5.0744952712895364E-2</v>
      </c>
      <c r="K41" s="117">
        <v>893464</v>
      </c>
      <c r="L41" s="118">
        <f t="shared" si="3"/>
        <v>-2.3818264457030947E-2</v>
      </c>
      <c r="M41" s="117"/>
      <c r="N41" s="118"/>
    </row>
    <row r="42" spans="2:15" x14ac:dyDescent="0.25">
      <c r="B42" s="116" t="s">
        <v>92</v>
      </c>
      <c r="C42" s="117">
        <v>156090</v>
      </c>
      <c r="D42" s="118">
        <v>-0.81034344494747357</v>
      </c>
      <c r="E42" s="117">
        <v>703865</v>
      </c>
      <c r="F42" s="118">
        <f t="shared" si="2"/>
        <v>3.5093535780639371</v>
      </c>
      <c r="G42" s="117">
        <v>895820</v>
      </c>
      <c r="H42" s="118">
        <f t="shared" si="2"/>
        <v>0.27271564859738717</v>
      </c>
      <c r="I42" s="117">
        <v>916201</v>
      </c>
      <c r="J42" s="118">
        <f t="shared" si="2"/>
        <v>2.2751222343774469E-2</v>
      </c>
      <c r="K42" s="117">
        <v>904301</v>
      </c>
      <c r="L42" s="118">
        <f t="shared" si="3"/>
        <v>-1.2988416297297189E-2</v>
      </c>
      <c r="M42" s="117"/>
      <c r="N42" s="118"/>
    </row>
    <row r="43" spans="2:15" ht="15.75" x14ac:dyDescent="0.25">
      <c r="B43" s="119" t="s">
        <v>30</v>
      </c>
      <c r="C43" s="120">
        <v>3047683</v>
      </c>
      <c r="D43" s="121">
        <v>-0.69741722512464721</v>
      </c>
      <c r="E43" s="120">
        <v>4898283</v>
      </c>
      <c r="F43" s="121">
        <f t="shared" si="2"/>
        <v>0.60721538296469801</v>
      </c>
      <c r="G43" s="120">
        <v>10516355</v>
      </c>
      <c r="H43" s="121">
        <f t="shared" si="2"/>
        <v>1.1469472057861907</v>
      </c>
      <c r="I43" s="120">
        <v>10980785</v>
      </c>
      <c r="J43" s="121">
        <f t="shared" si="2"/>
        <v>4.4162640002167963E-2</v>
      </c>
      <c r="K43" s="120">
        <v>11090961</v>
      </c>
      <c r="L43" s="121">
        <f t="shared" si="3"/>
        <v>1.0033526746949351E-2</v>
      </c>
      <c r="M43" s="120">
        <v>898550</v>
      </c>
      <c r="N43" s="121">
        <v>-3.2767809375978896E-2</v>
      </c>
    </row>
    <row r="44" spans="2:15" ht="6" customHeight="1" x14ac:dyDescent="0.25"/>
    <row r="45" spans="2:15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4" t="s">
        <v>280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98</v>
      </c>
    </row>
    <row r="50" spans="1:15" ht="22.5" thickTop="1" thickBot="1" x14ac:dyDescent="0.3">
      <c r="B50" s="109"/>
      <c r="C50" s="289" t="s">
        <v>148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1:15" ht="22.5" thickTop="1" thickBot="1" x14ac:dyDescent="0.3">
      <c r="B51" s="109"/>
      <c r="C51" s="291">
        <f>C$7</f>
        <v>2020</v>
      </c>
      <c r="D51" s="292"/>
      <c r="E51" s="291">
        <f>E$7</f>
        <v>2021</v>
      </c>
      <c r="F51" s="292"/>
      <c r="G51" s="291">
        <f>G$7</f>
        <v>2022</v>
      </c>
      <c r="H51" s="292"/>
      <c r="I51" s="291">
        <f>I$7</f>
        <v>2023</v>
      </c>
      <c r="J51" s="292"/>
      <c r="K51" s="291">
        <f>K$7</f>
        <v>2024</v>
      </c>
      <c r="L51" s="292"/>
      <c r="M51" s="293">
        <f>M$7</f>
        <v>2025</v>
      </c>
      <c r="N51" s="294"/>
    </row>
    <row r="52" spans="1:15" ht="16.5" thickTop="1" thickBot="1" x14ac:dyDescent="0.3">
      <c r="B52" s="85"/>
      <c r="C52" s="113" t="s">
        <v>68</v>
      </c>
      <c r="D52" s="114" t="str">
        <f>CONCATENATE("var ",RIGHT(C51,2),"/",RIGHT(C51-1,2))</f>
        <v>var 20/19</v>
      </c>
      <c r="E52" s="115" t="s">
        <v>68</v>
      </c>
      <c r="F52" s="114" t="str">
        <f>CONCATENATE("var ",RIGHT(E51,2),"/",RIGHT(C51,2))</f>
        <v>var 21/20</v>
      </c>
      <c r="G52" s="115" t="s">
        <v>68</v>
      </c>
      <c r="H52" s="114" t="str">
        <f>CONCATENATE("var ",RIGHT(G51,2),"/",RIGHT(E51,2))</f>
        <v>var 22/21</v>
      </c>
      <c r="I52" s="115" t="s">
        <v>68</v>
      </c>
      <c r="J52" s="114" t="str">
        <f>CONCATENATE("var ",RIGHT(I51,2),"/",RIGHT(G51,2))</f>
        <v>var 23/22</v>
      </c>
      <c r="K52" s="115" t="s">
        <v>68</v>
      </c>
      <c r="L52" s="114" t="str">
        <f>CONCATENATE("var ",RIGHT(K51,2),"/",RIGHT(I51,2))</f>
        <v>var 24/23</v>
      </c>
      <c r="M52" s="115" t="s">
        <v>68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70</v>
      </c>
      <c r="C53" s="117">
        <v>780614</v>
      </c>
      <c r="D53" s="118">
        <v>0.10401389397640126</v>
      </c>
      <c r="E53" s="117">
        <v>66225</v>
      </c>
      <c r="F53" s="118">
        <f t="shared" ref="F53:J65" si="5">IFERROR(E53/C53-1,"-")</f>
        <v>-0.91516293584281094</v>
      </c>
      <c r="G53" s="117">
        <v>578443</v>
      </c>
      <c r="H53" s="118">
        <f t="shared" si="5"/>
        <v>7.73451113627784</v>
      </c>
      <c r="I53" s="117">
        <v>769796</v>
      </c>
      <c r="J53" s="118">
        <f t="shared" si="5"/>
        <v>0.3308070112353334</v>
      </c>
      <c r="K53" s="117">
        <v>831490</v>
      </c>
      <c r="L53" s="118">
        <f t="shared" ref="L53:L65" si="6">IFERROR(K53/I53-1,"-")</f>
        <v>8.0143310695301118E-2</v>
      </c>
      <c r="M53" s="117">
        <v>804545</v>
      </c>
      <c r="N53" s="118">
        <f t="shared" ref="N53" si="7">IFERROR(M53/K53-1,"-")</f>
        <v>-3.2405681367184247E-2</v>
      </c>
    </row>
    <row r="54" spans="1:15" x14ac:dyDescent="0.25">
      <c r="A54" s="1">
        <v>2</v>
      </c>
      <c r="B54" s="116" t="s">
        <v>72</v>
      </c>
      <c r="C54" s="117">
        <v>747887</v>
      </c>
      <c r="D54" s="118">
        <v>0.15268085027680844</v>
      </c>
      <c r="E54" s="117">
        <v>74502</v>
      </c>
      <c r="F54" s="118">
        <f t="shared" si="5"/>
        <v>-0.90038334668205222</v>
      </c>
      <c r="G54" s="117">
        <v>672985</v>
      </c>
      <c r="H54" s="118">
        <f t="shared" si="5"/>
        <v>8.0331132050146312</v>
      </c>
      <c r="I54" s="117">
        <v>750195</v>
      </c>
      <c r="J54" s="118">
        <f t="shared" si="5"/>
        <v>0.11472766852158656</v>
      </c>
      <c r="K54" s="117">
        <v>778455</v>
      </c>
      <c r="L54" s="118">
        <f t="shared" si="6"/>
        <v>3.7670205746505925E-2</v>
      </c>
      <c r="M54" s="117"/>
      <c r="N54" s="118"/>
    </row>
    <row r="55" spans="1:15" x14ac:dyDescent="0.25">
      <c r="A55" s="1">
        <v>3</v>
      </c>
      <c r="B55" s="116" t="s">
        <v>74</v>
      </c>
      <c r="C55" s="117">
        <v>324851</v>
      </c>
      <c r="D55" s="118">
        <v>-0.5517553034421665</v>
      </c>
      <c r="E55" s="117">
        <v>94487</v>
      </c>
      <c r="F55" s="118">
        <f t="shared" si="5"/>
        <v>-0.70913741992482704</v>
      </c>
      <c r="G55" s="117">
        <v>799315</v>
      </c>
      <c r="H55" s="118">
        <f t="shared" si="5"/>
        <v>7.4595235323377818</v>
      </c>
      <c r="I55" s="117">
        <v>783877</v>
      </c>
      <c r="J55" s="118">
        <f t="shared" si="5"/>
        <v>-1.9314037644733273E-2</v>
      </c>
      <c r="K55" s="117">
        <v>859658</v>
      </c>
      <c r="L55" s="118">
        <f t="shared" si="6"/>
        <v>9.6674605837395511E-2</v>
      </c>
      <c r="M55" s="117"/>
      <c r="N55" s="118"/>
    </row>
    <row r="56" spans="1:15" x14ac:dyDescent="0.25">
      <c r="A56" s="1">
        <v>4</v>
      </c>
      <c r="B56" s="116" t="s">
        <v>76</v>
      </c>
      <c r="C56" s="117">
        <v>0</v>
      </c>
      <c r="D56" s="118">
        <v>-1</v>
      </c>
      <c r="E56" s="117">
        <v>120142</v>
      </c>
      <c r="F56" s="118" t="str">
        <f t="shared" si="5"/>
        <v>-</v>
      </c>
      <c r="G56" s="117">
        <v>836000</v>
      </c>
      <c r="H56" s="118">
        <f t="shared" si="5"/>
        <v>5.9584325215162055</v>
      </c>
      <c r="I56" s="117">
        <v>807216</v>
      </c>
      <c r="J56" s="118">
        <f t="shared" si="5"/>
        <v>-3.4430622009569367E-2</v>
      </c>
      <c r="K56" s="117">
        <v>799218</v>
      </c>
      <c r="L56" s="118">
        <f t="shared" si="6"/>
        <v>-9.9081286793125667E-3</v>
      </c>
      <c r="M56" s="117"/>
      <c r="N56" s="118"/>
    </row>
    <row r="57" spans="1:15" x14ac:dyDescent="0.25">
      <c r="A57" s="1">
        <v>5</v>
      </c>
      <c r="B57" s="116" t="s">
        <v>78</v>
      </c>
      <c r="C57" s="117">
        <v>0</v>
      </c>
      <c r="D57" s="118">
        <v>-1</v>
      </c>
      <c r="E57" s="117">
        <v>153471</v>
      </c>
      <c r="F57" s="118" t="str">
        <f t="shared" si="5"/>
        <v>-</v>
      </c>
      <c r="G57" s="117">
        <v>758829</v>
      </c>
      <c r="H57" s="118">
        <f t="shared" si="5"/>
        <v>3.944445530425944</v>
      </c>
      <c r="I57" s="117">
        <v>768623</v>
      </c>
      <c r="J57" s="118">
        <f t="shared" si="5"/>
        <v>1.2906728656917332E-2</v>
      </c>
      <c r="K57" s="117">
        <v>810790</v>
      </c>
      <c r="L57" s="118">
        <f t="shared" si="6"/>
        <v>5.4860445237782329E-2</v>
      </c>
      <c r="M57" s="117"/>
      <c r="N57" s="118"/>
    </row>
    <row r="58" spans="1:15" x14ac:dyDescent="0.25">
      <c r="A58" s="1">
        <v>6</v>
      </c>
      <c r="B58" s="116" t="s">
        <v>80</v>
      </c>
      <c r="C58" s="117">
        <v>0</v>
      </c>
      <c r="D58" s="118">
        <v>-1</v>
      </c>
      <c r="E58" s="117">
        <v>216578</v>
      </c>
      <c r="F58" s="118" t="str">
        <f t="shared" si="5"/>
        <v>-</v>
      </c>
      <c r="G58" s="117">
        <v>771983</v>
      </c>
      <c r="H58" s="118">
        <f t="shared" si="5"/>
        <v>2.5644571470786506</v>
      </c>
      <c r="I58" s="117">
        <v>782837</v>
      </c>
      <c r="J58" s="118">
        <f t="shared" si="5"/>
        <v>1.4059895101316888E-2</v>
      </c>
      <c r="K58" s="117">
        <v>777387</v>
      </c>
      <c r="L58" s="118">
        <f t="shared" si="6"/>
        <v>-6.9618579602139796E-3</v>
      </c>
      <c r="M58" s="117"/>
      <c r="N58" s="118"/>
    </row>
    <row r="59" spans="1:15" x14ac:dyDescent="0.25">
      <c r="A59" s="1">
        <v>7</v>
      </c>
      <c r="B59" s="116" t="s">
        <v>82</v>
      </c>
      <c r="C59" s="117">
        <v>0</v>
      </c>
      <c r="D59" s="118">
        <v>-1</v>
      </c>
      <c r="E59" s="117">
        <v>428769</v>
      </c>
      <c r="F59" s="118" t="str">
        <f t="shared" si="5"/>
        <v>-</v>
      </c>
      <c r="G59" s="117">
        <v>856910</v>
      </c>
      <c r="H59" s="118">
        <f t="shared" si="5"/>
        <v>0.99853534187406279</v>
      </c>
      <c r="I59" s="117">
        <v>861980</v>
      </c>
      <c r="J59" s="118">
        <f t="shared" si="5"/>
        <v>5.9166073449954393E-3</v>
      </c>
      <c r="K59" s="117">
        <v>876426</v>
      </c>
      <c r="L59" s="118">
        <f t="shared" si="6"/>
        <v>1.6759089538040284E-2</v>
      </c>
      <c r="M59" s="117"/>
      <c r="N59" s="118"/>
    </row>
    <row r="60" spans="1:15" x14ac:dyDescent="0.25">
      <c r="A60" s="1">
        <v>8</v>
      </c>
      <c r="B60" s="116" t="s">
        <v>84</v>
      </c>
      <c r="C60" s="117">
        <v>208352</v>
      </c>
      <c r="D60" s="118">
        <v>-0.74073060133497259</v>
      </c>
      <c r="E60" s="117">
        <v>609870</v>
      </c>
      <c r="F60" s="118">
        <f t="shared" si="5"/>
        <v>1.9271137306097375</v>
      </c>
      <c r="G60" s="117">
        <v>899262</v>
      </c>
      <c r="H60" s="118">
        <f t="shared" si="5"/>
        <v>0.47451424073982973</v>
      </c>
      <c r="I60" s="117">
        <v>898641</v>
      </c>
      <c r="J60" s="118">
        <f t="shared" si="5"/>
        <v>-6.9056626433672275E-4</v>
      </c>
      <c r="K60" s="117">
        <v>938432</v>
      </c>
      <c r="L60" s="118">
        <f t="shared" si="6"/>
        <v>4.4279083638516292E-2</v>
      </c>
      <c r="M60" s="117"/>
      <c r="N60" s="118"/>
    </row>
    <row r="61" spans="1:15" x14ac:dyDescent="0.25">
      <c r="A61" s="1">
        <v>9</v>
      </c>
      <c r="B61" s="116" t="s">
        <v>86</v>
      </c>
      <c r="C61" s="117">
        <v>128245</v>
      </c>
      <c r="D61" s="118">
        <v>-0.81494227994227997</v>
      </c>
      <c r="E61" s="117">
        <v>592582</v>
      </c>
      <c r="F61" s="118">
        <f t="shared" si="5"/>
        <v>3.6207025615033723</v>
      </c>
      <c r="G61" s="117">
        <v>740905</v>
      </c>
      <c r="H61" s="118">
        <f t="shared" si="5"/>
        <v>0.25029953660421689</v>
      </c>
      <c r="I61" s="117">
        <v>804647</v>
      </c>
      <c r="J61" s="118">
        <f t="shared" si="5"/>
        <v>8.6032622266012604E-2</v>
      </c>
      <c r="K61" s="117">
        <v>798194</v>
      </c>
      <c r="L61" s="118">
        <f t="shared" si="6"/>
        <v>-8.019665766478945E-3</v>
      </c>
      <c r="M61" s="117"/>
      <c r="N61" s="118"/>
    </row>
    <row r="62" spans="1:15" x14ac:dyDescent="0.25">
      <c r="A62" s="1">
        <v>10</v>
      </c>
      <c r="B62" s="116" t="s">
        <v>88</v>
      </c>
      <c r="C62" s="117">
        <v>96621</v>
      </c>
      <c r="D62" s="118">
        <v>-0.87319379808335895</v>
      </c>
      <c r="E62" s="117">
        <v>723435</v>
      </c>
      <c r="F62" s="118">
        <f t="shared" si="5"/>
        <v>6.4873474710466672</v>
      </c>
      <c r="G62" s="117">
        <v>827535</v>
      </c>
      <c r="H62" s="118">
        <f t="shared" si="5"/>
        <v>0.14389682556138417</v>
      </c>
      <c r="I62" s="117">
        <v>885886</v>
      </c>
      <c r="J62" s="118">
        <f t="shared" si="5"/>
        <v>7.0511821252273288E-2</v>
      </c>
      <c r="K62" s="117">
        <v>889814</v>
      </c>
      <c r="L62" s="118">
        <f t="shared" si="6"/>
        <v>4.4339790898604292E-3</v>
      </c>
      <c r="M62" s="117"/>
      <c r="N62" s="118"/>
    </row>
    <row r="63" spans="1:15" x14ac:dyDescent="0.25">
      <c r="A63" s="1">
        <v>11</v>
      </c>
      <c r="B63" s="116" t="s">
        <v>90</v>
      </c>
      <c r="C63" s="117">
        <v>110317</v>
      </c>
      <c r="D63" s="118">
        <v>-0.83513170991239272</v>
      </c>
      <c r="E63" s="117">
        <v>693650</v>
      </c>
      <c r="F63" s="118">
        <f t="shared" si="5"/>
        <v>5.2877888267447446</v>
      </c>
      <c r="G63" s="117">
        <v>766204</v>
      </c>
      <c r="H63" s="118">
        <f t="shared" si="5"/>
        <v>0.10459741944784828</v>
      </c>
      <c r="I63" s="117">
        <v>815267</v>
      </c>
      <c r="J63" s="118">
        <f t="shared" si="5"/>
        <v>6.4033860434035805E-2</v>
      </c>
      <c r="K63" s="117">
        <v>804914</v>
      </c>
      <c r="L63" s="118">
        <f t="shared" si="6"/>
        <v>-1.2698907229165446E-2</v>
      </c>
      <c r="M63" s="117"/>
      <c r="N63" s="118"/>
    </row>
    <row r="64" spans="1:15" x14ac:dyDescent="0.25">
      <c r="A64" s="1">
        <v>12</v>
      </c>
      <c r="B64" s="116" t="s">
        <v>92</v>
      </c>
      <c r="C64" s="117">
        <v>149128</v>
      </c>
      <c r="D64" s="118">
        <v>-0.78772812095659561</v>
      </c>
      <c r="E64" s="117">
        <v>621131</v>
      </c>
      <c r="F64" s="118">
        <f t="shared" si="5"/>
        <v>3.1650863687570405</v>
      </c>
      <c r="G64" s="117">
        <v>780462</v>
      </c>
      <c r="H64" s="118">
        <f t="shared" si="5"/>
        <v>0.25651754621810863</v>
      </c>
      <c r="I64" s="117">
        <v>814267</v>
      </c>
      <c r="J64" s="118">
        <f t="shared" si="5"/>
        <v>4.3314088322045086E-2</v>
      </c>
      <c r="K64" s="117">
        <v>813937</v>
      </c>
      <c r="L64" s="118">
        <f t="shared" si="6"/>
        <v>-4.0527247205157657E-4</v>
      </c>
      <c r="M64" s="117"/>
      <c r="N64" s="118"/>
    </row>
    <row r="65" spans="1:15" ht="15.75" x14ac:dyDescent="0.25">
      <c r="B65" s="119" t="s">
        <v>30</v>
      </c>
      <c r="C65" s="120">
        <v>2681566</v>
      </c>
      <c r="D65" s="121">
        <v>-0.68109912786355586</v>
      </c>
      <c r="E65" s="120">
        <v>4394842</v>
      </c>
      <c r="F65" s="121">
        <f t="shared" si="5"/>
        <v>0.63890875704718808</v>
      </c>
      <c r="G65" s="120">
        <v>9288833</v>
      </c>
      <c r="H65" s="121">
        <f t="shared" si="5"/>
        <v>1.113576096706093</v>
      </c>
      <c r="I65" s="120">
        <v>9743232</v>
      </c>
      <c r="J65" s="121">
        <f t="shared" si="5"/>
        <v>4.8918846963875939E-2</v>
      </c>
      <c r="K65" s="120">
        <v>9978715</v>
      </c>
      <c r="L65" s="121">
        <f t="shared" si="6"/>
        <v>2.4168879484754102E-2</v>
      </c>
      <c r="M65" s="120">
        <v>804545</v>
      </c>
      <c r="N65" s="121">
        <v>-3.2405681367184247E-2</v>
      </c>
    </row>
    <row r="66" spans="1:15" ht="6" customHeight="1" x14ac:dyDescent="0.25"/>
    <row r="67" spans="1:15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281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101</v>
      </c>
    </row>
    <row r="72" spans="1:15" ht="22.5" thickTop="1" thickBot="1" x14ac:dyDescent="0.3">
      <c r="B72" s="109"/>
      <c r="C72" s="289" t="s">
        <v>61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1:15" ht="22.5" thickTop="1" thickBot="1" x14ac:dyDescent="0.3">
      <c r="B73" s="109"/>
      <c r="C73" s="291">
        <f>C$7</f>
        <v>2020</v>
      </c>
      <c r="D73" s="292"/>
      <c r="E73" s="291">
        <f>E$7</f>
        <v>2021</v>
      </c>
      <c r="F73" s="292"/>
      <c r="G73" s="291">
        <f>G$7</f>
        <v>2022</v>
      </c>
      <c r="H73" s="292"/>
      <c r="I73" s="291">
        <f>I$7</f>
        <v>2023</v>
      </c>
      <c r="J73" s="292"/>
      <c r="K73" s="291">
        <f>K$7</f>
        <v>2024</v>
      </c>
      <c r="L73" s="292"/>
      <c r="M73" s="293">
        <f>M$7</f>
        <v>2025</v>
      </c>
      <c r="N73" s="294"/>
    </row>
    <row r="74" spans="1:15" ht="16.5" thickTop="1" thickBot="1" x14ac:dyDescent="0.3">
      <c r="B74" s="85"/>
      <c r="C74" s="113" t="s">
        <v>68</v>
      </c>
      <c r="D74" s="114" t="str">
        <f>CONCATENATE("var ",RIGHT(C73,2),"/",RIGHT(C73-1,2))</f>
        <v>var 20/19</v>
      </c>
      <c r="E74" s="115" t="s">
        <v>68</v>
      </c>
      <c r="F74" s="114" t="str">
        <f>CONCATENATE("var ",RIGHT(E73,2),"/",RIGHT(C73,2))</f>
        <v>var 21/20</v>
      </c>
      <c r="G74" s="115" t="s">
        <v>68</v>
      </c>
      <c r="H74" s="114" t="str">
        <f>CONCATENATE("var ",RIGHT(G73,2),"/",RIGHT(E73,2))</f>
        <v>var 22/21</v>
      </c>
      <c r="I74" s="115" t="s">
        <v>68</v>
      </c>
      <c r="J74" s="114" t="str">
        <f>CONCATENATE("var ",RIGHT(I73,2),"/",RIGHT(G73,2))</f>
        <v>var 23/22</v>
      </c>
      <c r="K74" s="115" t="s">
        <v>68</v>
      </c>
      <c r="L74" s="114" t="str">
        <f>CONCATENATE("var ",RIGHT(K73,2),"/",RIGHT(I73,2))</f>
        <v>var 24/23</v>
      </c>
      <c r="M74" s="115" t="s">
        <v>68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70</v>
      </c>
      <c r="C75" s="117">
        <v>125486</v>
      </c>
      <c r="D75" s="118">
        <v>-0.15785164455361156</v>
      </c>
      <c r="E75" s="117">
        <v>9836</v>
      </c>
      <c r="F75" s="118">
        <f t="shared" ref="F75:J87" si="8">IFERROR(E75/C75-1,"-")</f>
        <v>-0.92161675406021393</v>
      </c>
      <c r="G75" s="117">
        <v>69669</v>
      </c>
      <c r="H75" s="118">
        <f t="shared" si="8"/>
        <v>6.0830622204148028</v>
      </c>
      <c r="I75" s="117">
        <v>118976</v>
      </c>
      <c r="J75" s="118">
        <f t="shared" si="8"/>
        <v>0.70773227690938589</v>
      </c>
      <c r="K75" s="117">
        <v>97501</v>
      </c>
      <c r="L75" s="118">
        <f t="shared" ref="L75:L87" si="9">IFERROR(K75/I75-1,"-")</f>
        <v>-0.18049858795051099</v>
      </c>
      <c r="M75" s="117">
        <v>94005</v>
      </c>
      <c r="N75" s="118">
        <f t="shared" ref="N75" si="10">IFERROR(M75/K75-1,"-")</f>
        <v>-3.5856042502128149E-2</v>
      </c>
    </row>
    <row r="76" spans="1:15" x14ac:dyDescent="0.25">
      <c r="A76" s="1">
        <v>2</v>
      </c>
      <c r="B76" s="116" t="s">
        <v>72</v>
      </c>
      <c r="C76" s="117">
        <v>123526</v>
      </c>
      <c r="D76" s="118">
        <v>-5.556829823998044E-2</v>
      </c>
      <c r="E76" s="117">
        <v>9365</v>
      </c>
      <c r="F76" s="118">
        <f t="shared" si="8"/>
        <v>-0.92418600132765572</v>
      </c>
      <c r="G76" s="117">
        <v>92659</v>
      </c>
      <c r="H76" s="118">
        <f t="shared" si="8"/>
        <v>8.8941804591564342</v>
      </c>
      <c r="I76" s="117">
        <v>107335</v>
      </c>
      <c r="J76" s="118">
        <f t="shared" si="8"/>
        <v>0.15838720469679135</v>
      </c>
      <c r="K76" s="117">
        <v>95743</v>
      </c>
      <c r="L76" s="118">
        <f t="shared" si="9"/>
        <v>-0.10799832300740675</v>
      </c>
      <c r="M76" s="117"/>
      <c r="N76" s="118"/>
    </row>
    <row r="77" spans="1:15" x14ac:dyDescent="0.25">
      <c r="A77" s="1">
        <v>3</v>
      </c>
      <c r="B77" s="116" t="s">
        <v>74</v>
      </c>
      <c r="C77" s="117">
        <v>59091</v>
      </c>
      <c r="D77" s="118">
        <v>-0.59014676506492059</v>
      </c>
      <c r="E77" s="117">
        <v>6472</v>
      </c>
      <c r="F77" s="118">
        <f t="shared" si="8"/>
        <v>-0.89047401465536202</v>
      </c>
      <c r="G77" s="117">
        <v>106332</v>
      </c>
      <c r="H77" s="118">
        <f t="shared" si="8"/>
        <v>15.429542645241039</v>
      </c>
      <c r="I77" s="117">
        <v>98932</v>
      </c>
      <c r="J77" s="118">
        <f t="shared" si="8"/>
        <v>-6.9593349132904492E-2</v>
      </c>
      <c r="K77" s="117">
        <v>97779</v>
      </c>
      <c r="L77" s="118">
        <f t="shared" si="9"/>
        <v>-1.1654469736788853E-2</v>
      </c>
      <c r="M77" s="117"/>
      <c r="N77" s="118"/>
    </row>
    <row r="78" spans="1:15" x14ac:dyDescent="0.25">
      <c r="A78" s="1">
        <v>4</v>
      </c>
      <c r="B78" s="116" t="s">
        <v>76</v>
      </c>
      <c r="C78" s="117">
        <v>0</v>
      </c>
      <c r="D78" s="118">
        <v>-1</v>
      </c>
      <c r="E78" s="117">
        <v>3366</v>
      </c>
      <c r="F78" s="118" t="str">
        <f t="shared" si="8"/>
        <v>-</v>
      </c>
      <c r="G78" s="117">
        <v>101482</v>
      </c>
      <c r="H78" s="118">
        <f t="shared" si="8"/>
        <v>29.149138443256092</v>
      </c>
      <c r="I78" s="117">
        <v>95383</v>
      </c>
      <c r="J78" s="118">
        <f t="shared" si="8"/>
        <v>-6.0099327959638127E-2</v>
      </c>
      <c r="K78" s="117">
        <v>92204</v>
      </c>
      <c r="L78" s="118">
        <f t="shared" si="9"/>
        <v>-3.3328790245641282E-2</v>
      </c>
      <c r="M78" s="117"/>
      <c r="N78" s="118"/>
    </row>
    <row r="79" spans="1:15" x14ac:dyDescent="0.25">
      <c r="A79" s="1">
        <v>5</v>
      </c>
      <c r="B79" s="116" t="s">
        <v>78</v>
      </c>
      <c r="C79" s="117">
        <v>0</v>
      </c>
      <c r="D79" s="118">
        <v>-1</v>
      </c>
      <c r="E79" s="117">
        <v>1598</v>
      </c>
      <c r="F79" s="118" t="str">
        <f t="shared" si="8"/>
        <v>-</v>
      </c>
      <c r="G79" s="117">
        <v>79967</v>
      </c>
      <c r="H79" s="118">
        <f t="shared" si="8"/>
        <v>49.041927409261575</v>
      </c>
      <c r="I79" s="117">
        <v>91066</v>
      </c>
      <c r="J79" s="118">
        <f t="shared" si="8"/>
        <v>0.13879475283554465</v>
      </c>
      <c r="K79" s="117">
        <v>84329</v>
      </c>
      <c r="L79" s="118">
        <f t="shared" si="9"/>
        <v>-7.397931170799199E-2</v>
      </c>
      <c r="M79" s="117"/>
      <c r="N79" s="118"/>
    </row>
    <row r="80" spans="1:15" x14ac:dyDescent="0.25">
      <c r="A80" s="1">
        <v>6</v>
      </c>
      <c r="B80" s="116" t="s">
        <v>80</v>
      </c>
      <c r="C80" s="117">
        <v>0</v>
      </c>
      <c r="D80" s="118">
        <v>-1</v>
      </c>
      <c r="E80" s="117">
        <v>7977</v>
      </c>
      <c r="F80" s="118" t="str">
        <f t="shared" si="8"/>
        <v>-</v>
      </c>
      <c r="G80" s="117">
        <v>95313</v>
      </c>
      <c r="H80" s="118">
        <f t="shared" si="8"/>
        <v>10.948476871004138</v>
      </c>
      <c r="I80" s="117">
        <v>94829</v>
      </c>
      <c r="J80" s="118">
        <f t="shared" si="8"/>
        <v>-5.078006148164449E-3</v>
      </c>
      <c r="K80" s="117">
        <v>86197</v>
      </c>
      <c r="L80" s="118">
        <f t="shared" si="9"/>
        <v>-9.102700650644846E-2</v>
      </c>
      <c r="M80" s="117"/>
      <c r="N80" s="118"/>
    </row>
    <row r="81" spans="1:15" x14ac:dyDescent="0.25">
      <c r="A81" s="1">
        <v>7</v>
      </c>
      <c r="B81" s="116" t="s">
        <v>82</v>
      </c>
      <c r="C81" s="117">
        <v>0</v>
      </c>
      <c r="D81" s="118">
        <v>-1</v>
      </c>
      <c r="E81" s="117">
        <v>42553</v>
      </c>
      <c r="F81" s="118" t="str">
        <f t="shared" si="8"/>
        <v>-</v>
      </c>
      <c r="G81" s="117">
        <v>118505</v>
      </c>
      <c r="H81" s="118">
        <f t="shared" si="8"/>
        <v>1.7848800319601437</v>
      </c>
      <c r="I81" s="117">
        <v>111071</v>
      </c>
      <c r="J81" s="118">
        <f t="shared" si="8"/>
        <v>-6.2731530315176531E-2</v>
      </c>
      <c r="K81" s="117">
        <v>96980</v>
      </c>
      <c r="L81" s="118">
        <f t="shared" si="9"/>
        <v>-0.12686479819214735</v>
      </c>
      <c r="M81" s="117"/>
      <c r="N81" s="118"/>
    </row>
    <row r="82" spans="1:15" x14ac:dyDescent="0.25">
      <c r="A82" s="1">
        <v>8</v>
      </c>
      <c r="B82" s="116" t="s">
        <v>84</v>
      </c>
      <c r="C82" s="117">
        <v>22288</v>
      </c>
      <c r="D82" s="118">
        <v>-0.86069477605410205</v>
      </c>
      <c r="E82" s="117">
        <v>67891</v>
      </c>
      <c r="F82" s="118">
        <f t="shared" si="8"/>
        <v>2.0460786073223258</v>
      </c>
      <c r="G82" s="117">
        <v>128327</v>
      </c>
      <c r="H82" s="118">
        <f t="shared" si="8"/>
        <v>0.8901916307021549</v>
      </c>
      <c r="I82" s="117">
        <v>114756</v>
      </c>
      <c r="J82" s="118">
        <f t="shared" si="8"/>
        <v>-0.1057532709406438</v>
      </c>
      <c r="K82" s="117">
        <v>101864</v>
      </c>
      <c r="L82" s="118">
        <f t="shared" si="9"/>
        <v>-0.11234270974938132</v>
      </c>
      <c r="M82" s="117"/>
      <c r="N82" s="118"/>
    </row>
    <row r="83" spans="1:15" x14ac:dyDescent="0.25">
      <c r="A83" s="1">
        <v>9</v>
      </c>
      <c r="B83" s="116" t="s">
        <v>86</v>
      </c>
      <c r="C83" s="117">
        <v>5703</v>
      </c>
      <c r="D83" s="118">
        <v>-0.95417584006942324</v>
      </c>
      <c r="E83" s="117">
        <v>66700</v>
      </c>
      <c r="F83" s="118">
        <f t="shared" si="8"/>
        <v>10.6955988076451</v>
      </c>
      <c r="G83" s="117">
        <v>101426</v>
      </c>
      <c r="H83" s="118">
        <f t="shared" si="8"/>
        <v>0.52062968515742125</v>
      </c>
      <c r="I83" s="117">
        <v>97298</v>
      </c>
      <c r="J83" s="118">
        <f t="shared" si="8"/>
        <v>-4.0699623370733296E-2</v>
      </c>
      <c r="K83" s="117">
        <v>88258</v>
      </c>
      <c r="L83" s="118">
        <f t="shared" si="9"/>
        <v>-9.2910440091266033E-2</v>
      </c>
      <c r="M83" s="117"/>
      <c r="N83" s="118"/>
    </row>
    <row r="84" spans="1:15" x14ac:dyDescent="0.25">
      <c r="A84" s="1">
        <v>10</v>
      </c>
      <c r="B84" s="116" t="s">
        <v>88</v>
      </c>
      <c r="C84" s="117">
        <v>5171</v>
      </c>
      <c r="D84" s="118">
        <v>-0.96382600665976437</v>
      </c>
      <c r="E84" s="117">
        <v>103850</v>
      </c>
      <c r="F84" s="118">
        <f t="shared" si="8"/>
        <v>19.083156062657125</v>
      </c>
      <c r="G84" s="117">
        <v>113626</v>
      </c>
      <c r="H84" s="118">
        <f t="shared" si="8"/>
        <v>9.4135772749157409E-2</v>
      </c>
      <c r="I84" s="117">
        <v>105976</v>
      </c>
      <c r="J84" s="118">
        <f t="shared" si="8"/>
        <v>-6.7326140143981084E-2</v>
      </c>
      <c r="K84" s="117">
        <v>92477</v>
      </c>
      <c r="L84" s="118">
        <f t="shared" si="9"/>
        <v>-0.12737789688231294</v>
      </c>
      <c r="M84" s="117"/>
      <c r="N84" s="118"/>
    </row>
    <row r="85" spans="1:15" x14ac:dyDescent="0.25">
      <c r="A85" s="1">
        <v>11</v>
      </c>
      <c r="B85" s="116" t="s">
        <v>90</v>
      </c>
      <c r="C85" s="117">
        <v>6639</v>
      </c>
      <c r="D85" s="118">
        <v>-0.94654890626132182</v>
      </c>
      <c r="E85" s="117">
        <v>101099</v>
      </c>
      <c r="F85" s="118">
        <f t="shared" si="8"/>
        <v>14.228046392528995</v>
      </c>
      <c r="G85" s="117">
        <v>104858</v>
      </c>
      <c r="H85" s="118">
        <f t="shared" si="8"/>
        <v>3.7181376670392341E-2</v>
      </c>
      <c r="I85" s="117">
        <v>99997</v>
      </c>
      <c r="J85" s="118">
        <f t="shared" si="8"/>
        <v>-4.6357931679032571E-2</v>
      </c>
      <c r="K85" s="117">
        <v>88550</v>
      </c>
      <c r="L85" s="118">
        <f t="shared" si="9"/>
        <v>-0.11447343420302614</v>
      </c>
      <c r="M85" s="117"/>
      <c r="N85" s="118"/>
    </row>
    <row r="86" spans="1:15" x14ac:dyDescent="0.25">
      <c r="A86" s="1">
        <v>12</v>
      </c>
      <c r="B86" s="116" t="s">
        <v>92</v>
      </c>
      <c r="C86" s="117">
        <v>6962</v>
      </c>
      <c r="D86" s="118">
        <v>-0.94221495505515396</v>
      </c>
      <c r="E86" s="117">
        <v>82734</v>
      </c>
      <c r="F86" s="118">
        <f t="shared" si="8"/>
        <v>10.883654122378626</v>
      </c>
      <c r="G86" s="117">
        <v>115358</v>
      </c>
      <c r="H86" s="118">
        <f t="shared" si="8"/>
        <v>0.39432397805013664</v>
      </c>
      <c r="I86" s="117">
        <v>101934</v>
      </c>
      <c r="J86" s="118">
        <f t="shared" si="8"/>
        <v>-0.11636817559250334</v>
      </c>
      <c r="K86" s="117">
        <v>90364</v>
      </c>
      <c r="L86" s="118">
        <f t="shared" si="9"/>
        <v>-0.11350481684227054</v>
      </c>
      <c r="M86" s="117"/>
      <c r="N86" s="118"/>
    </row>
    <row r="87" spans="1:15" ht="15.75" x14ac:dyDescent="0.25">
      <c r="B87" s="119" t="s">
        <v>30</v>
      </c>
      <c r="C87" s="120">
        <v>366117</v>
      </c>
      <c r="D87" s="121">
        <v>-0.77990541361853927</v>
      </c>
      <c r="E87" s="120">
        <v>503441</v>
      </c>
      <c r="F87" s="121">
        <f t="shared" si="8"/>
        <v>0.3750822824397666</v>
      </c>
      <c r="G87" s="120">
        <v>1227522</v>
      </c>
      <c r="H87" s="121">
        <f t="shared" si="8"/>
        <v>1.4382638680600111</v>
      </c>
      <c r="I87" s="120">
        <v>1237553</v>
      </c>
      <c r="J87" s="121">
        <f t="shared" si="8"/>
        <v>8.1717476346656603E-3</v>
      </c>
      <c r="K87" s="120">
        <v>1112246</v>
      </c>
      <c r="L87" s="121">
        <f t="shared" si="9"/>
        <v>-0.10125384528985826</v>
      </c>
      <c r="M87" s="120">
        <v>94005</v>
      </c>
      <c r="N87" s="121">
        <v>-3.5856042502128149E-2</v>
      </c>
    </row>
    <row r="88" spans="1:15" ht="6" customHeight="1" x14ac:dyDescent="0.25"/>
    <row r="89" spans="1:15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4" t="s">
        <v>282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113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114</v>
      </c>
    </row>
    <row r="94" spans="1:15" ht="22.5" thickTop="1" thickBot="1" x14ac:dyDescent="0.3">
      <c r="B94" s="123" t="s">
        <v>95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5" ht="22.5" thickTop="1" thickBot="1" x14ac:dyDescent="0.3">
      <c r="B95" s="109"/>
      <c r="C95" s="291">
        <f>C$7</f>
        <v>2020</v>
      </c>
      <c r="D95" s="292"/>
      <c r="E95" s="291">
        <f>E$7</f>
        <v>2021</v>
      </c>
      <c r="F95" s="292"/>
      <c r="G95" s="291">
        <f>G$7</f>
        <v>2022</v>
      </c>
      <c r="H95" s="292"/>
      <c r="I95" s="291">
        <f>I$7</f>
        <v>2023</v>
      </c>
      <c r="J95" s="292"/>
      <c r="K95" s="291">
        <f>K$7</f>
        <v>2024</v>
      </c>
      <c r="L95" s="292"/>
      <c r="M95" s="293">
        <f>M$7</f>
        <v>2025</v>
      </c>
      <c r="N95" s="294"/>
    </row>
    <row r="96" spans="1:15" ht="16.5" thickTop="1" thickBot="1" x14ac:dyDescent="0.3">
      <c r="B96" s="85"/>
      <c r="C96" s="113" t="s">
        <v>68</v>
      </c>
      <c r="D96" s="114" t="str">
        <f>CONCATENATE("var ",RIGHT(C95,2),"/",RIGHT(C95-1,2))</f>
        <v>var 20/19</v>
      </c>
      <c r="E96" s="115" t="s">
        <v>68</v>
      </c>
      <c r="F96" s="114" t="str">
        <f>CONCATENATE("var ",RIGHT(E95,2),"/",RIGHT(C95,2))</f>
        <v>var 21/20</v>
      </c>
      <c r="G96" s="115" t="s">
        <v>68</v>
      </c>
      <c r="H96" s="114" t="str">
        <f>CONCATENATE("var ",RIGHT(G95,2),"/",RIGHT(E95,2))</f>
        <v>var 22/21</v>
      </c>
      <c r="I96" s="115" t="s">
        <v>68</v>
      </c>
      <c r="J96" s="114" t="str">
        <f>CONCATENATE("var ",RIGHT(I95,2),"/",RIGHT(G95,2))</f>
        <v>var 23/22</v>
      </c>
      <c r="K96" s="115" t="s">
        <v>68</v>
      </c>
      <c r="L96" s="114" t="str">
        <f>CONCATENATE("var ",RIGHT(K95,2),"/",RIGHT(I95,2))</f>
        <v>var 24/23</v>
      </c>
      <c r="M96" s="115" t="s">
        <v>68</v>
      </c>
      <c r="N96" s="114" t="str">
        <f>CONCATENATE("var ",RIGHT(M95,2),"/",RIGHT(K95,2))</f>
        <v>var 25/24</v>
      </c>
    </row>
    <row r="97" spans="2:14" x14ac:dyDescent="0.25">
      <c r="B97" s="116" t="s">
        <v>70</v>
      </c>
      <c r="C97" s="117">
        <v>248197</v>
      </c>
      <c r="D97" s="118">
        <v>-1.9189655921881932E-2</v>
      </c>
      <c r="E97" s="117">
        <v>22351</v>
      </c>
      <c r="F97" s="118">
        <f t="shared" ref="F97:J109" si="11">IFERROR(E97/C97-1,"-")</f>
        <v>-0.90994653440613704</v>
      </c>
      <c r="G97" s="117">
        <v>138246</v>
      </c>
      <c r="H97" s="118">
        <f t="shared" si="11"/>
        <v>5.1852266117847075</v>
      </c>
      <c r="I97" s="117">
        <v>216785</v>
      </c>
      <c r="J97" s="118">
        <f t="shared" si="11"/>
        <v>0.56811046974234336</v>
      </c>
      <c r="K97" s="117">
        <v>236190</v>
      </c>
      <c r="L97" s="118">
        <f t="shared" ref="L97:L109" si="12">IFERROR(K97/I97-1,"-")</f>
        <v>8.9512650783033942E-2</v>
      </c>
      <c r="M97" s="117">
        <v>221197</v>
      </c>
      <c r="N97" s="118">
        <f t="shared" ref="N97" si="13">IFERROR(M97/K97-1,"-")</f>
        <v>-6.347855540031333E-2</v>
      </c>
    </row>
    <row r="98" spans="2:14" x14ac:dyDescent="0.25">
      <c r="B98" s="116" t="s">
        <v>72</v>
      </c>
      <c r="C98" s="117">
        <v>244281</v>
      </c>
      <c r="D98" s="118">
        <v>3.4641807354448551E-2</v>
      </c>
      <c r="E98" s="117">
        <v>19860</v>
      </c>
      <c r="F98" s="118">
        <f t="shared" si="11"/>
        <v>-0.91870018544217524</v>
      </c>
      <c r="G98" s="117">
        <v>146840</v>
      </c>
      <c r="H98" s="118">
        <f t="shared" si="11"/>
        <v>6.3937562940584085</v>
      </c>
      <c r="I98" s="117">
        <v>219814</v>
      </c>
      <c r="J98" s="118">
        <f t="shared" si="11"/>
        <v>0.4969626804685372</v>
      </c>
      <c r="K98" s="117">
        <v>240126</v>
      </c>
      <c r="L98" s="118">
        <f t="shared" si="12"/>
        <v>9.2405397290436397E-2</v>
      </c>
      <c r="M98" s="117"/>
      <c r="N98" s="118"/>
    </row>
    <row r="99" spans="2:14" x14ac:dyDescent="0.25">
      <c r="B99" s="116" t="s">
        <v>74</v>
      </c>
      <c r="C99" s="117">
        <v>112373</v>
      </c>
      <c r="D99" s="118">
        <v>-0.54901433547910683</v>
      </c>
      <c r="E99" s="117">
        <v>21919</v>
      </c>
      <c r="F99" s="118">
        <f t="shared" si="11"/>
        <v>-0.80494424817349364</v>
      </c>
      <c r="G99" s="117">
        <v>151401</v>
      </c>
      <c r="H99" s="118">
        <f t="shared" si="11"/>
        <v>5.907295040832155</v>
      </c>
      <c r="I99" s="117">
        <v>215392</v>
      </c>
      <c r="J99" s="118">
        <f t="shared" si="11"/>
        <v>0.42265903131419202</v>
      </c>
      <c r="K99" s="117">
        <v>241360</v>
      </c>
      <c r="L99" s="118">
        <f t="shared" si="12"/>
        <v>0.12056158074580292</v>
      </c>
      <c r="M99" s="117"/>
      <c r="N99" s="118"/>
    </row>
    <row r="100" spans="2:14" x14ac:dyDescent="0.25">
      <c r="B100" s="116" t="s">
        <v>76</v>
      </c>
      <c r="C100" s="117">
        <v>0</v>
      </c>
      <c r="D100" s="118">
        <v>-1</v>
      </c>
      <c r="E100" s="117">
        <v>31391</v>
      </c>
      <c r="F100" s="118" t="str">
        <f t="shared" si="11"/>
        <v>-</v>
      </c>
      <c r="G100" s="117">
        <v>179593</v>
      </c>
      <c r="H100" s="118">
        <f t="shared" si="11"/>
        <v>4.7211621165302153</v>
      </c>
      <c r="I100" s="117">
        <v>205419</v>
      </c>
      <c r="J100" s="118">
        <f t="shared" si="11"/>
        <v>0.14380293218555296</v>
      </c>
      <c r="K100" s="117">
        <v>202460</v>
      </c>
      <c r="L100" s="118">
        <f t="shared" si="12"/>
        <v>-1.4404704530739609E-2</v>
      </c>
      <c r="M100" s="117"/>
      <c r="N100" s="118"/>
    </row>
    <row r="101" spans="2:14" x14ac:dyDescent="0.25">
      <c r="B101" s="116" t="s">
        <v>78</v>
      </c>
      <c r="C101" s="117">
        <v>0</v>
      </c>
      <c r="D101" s="118">
        <v>-1</v>
      </c>
      <c r="E101" s="117">
        <v>32237</v>
      </c>
      <c r="F101" s="118" t="str">
        <f t="shared" si="11"/>
        <v>-</v>
      </c>
      <c r="G101" s="117">
        <v>156911</v>
      </c>
      <c r="H101" s="118">
        <f t="shared" si="11"/>
        <v>3.8674194248844493</v>
      </c>
      <c r="I101" s="117">
        <v>178999</v>
      </c>
      <c r="J101" s="118">
        <f t="shared" si="11"/>
        <v>0.14076769633741426</v>
      </c>
      <c r="K101" s="117">
        <v>193554</v>
      </c>
      <c r="L101" s="118">
        <f t="shared" si="12"/>
        <v>8.1313303426276073E-2</v>
      </c>
      <c r="M101" s="117"/>
      <c r="N101" s="118"/>
    </row>
    <row r="102" spans="2:14" x14ac:dyDescent="0.25">
      <c r="B102" s="116" t="s">
        <v>80</v>
      </c>
      <c r="C102" s="117">
        <v>0</v>
      </c>
      <c r="D102" s="118">
        <v>-1</v>
      </c>
      <c r="E102" s="117">
        <v>50394</v>
      </c>
      <c r="F102" s="118" t="str">
        <f t="shared" si="11"/>
        <v>-</v>
      </c>
      <c r="G102" s="117">
        <v>162568</v>
      </c>
      <c r="H102" s="118">
        <f t="shared" si="11"/>
        <v>2.225939595983649</v>
      </c>
      <c r="I102" s="117">
        <v>191800</v>
      </c>
      <c r="J102" s="118">
        <f t="shared" si="11"/>
        <v>0.17981398553220806</v>
      </c>
      <c r="K102" s="117">
        <v>196008</v>
      </c>
      <c r="L102" s="118">
        <f t="shared" si="12"/>
        <v>2.1939520333680962E-2</v>
      </c>
      <c r="M102" s="117"/>
      <c r="N102" s="118"/>
    </row>
    <row r="103" spans="2:14" x14ac:dyDescent="0.25">
      <c r="B103" s="116" t="s">
        <v>82</v>
      </c>
      <c r="C103" s="117">
        <v>0</v>
      </c>
      <c r="D103" s="118">
        <v>-1</v>
      </c>
      <c r="E103" s="117">
        <v>81893</v>
      </c>
      <c r="F103" s="118" t="str">
        <f t="shared" si="11"/>
        <v>-</v>
      </c>
      <c r="G103" s="117">
        <v>204541</v>
      </c>
      <c r="H103" s="118">
        <f t="shared" si="11"/>
        <v>1.4976615827970643</v>
      </c>
      <c r="I103" s="117">
        <v>232391</v>
      </c>
      <c r="J103" s="118">
        <f t="shared" si="11"/>
        <v>0.13615852078556379</v>
      </c>
      <c r="K103" s="117">
        <v>251557</v>
      </c>
      <c r="L103" s="118">
        <f t="shared" si="12"/>
        <v>8.2473073397850927E-2</v>
      </c>
      <c r="M103" s="117"/>
      <c r="N103" s="118"/>
    </row>
    <row r="104" spans="2:14" x14ac:dyDescent="0.25">
      <c r="B104" s="116" t="s">
        <v>84</v>
      </c>
      <c r="C104" s="117">
        <v>54502</v>
      </c>
      <c r="D104" s="118">
        <v>-0.82318552834767256</v>
      </c>
      <c r="E104" s="117">
        <v>118279</v>
      </c>
      <c r="F104" s="118">
        <f t="shared" si="11"/>
        <v>1.1701772412021576</v>
      </c>
      <c r="G104" s="117">
        <v>213964</v>
      </c>
      <c r="H104" s="118">
        <f t="shared" si="11"/>
        <v>0.80897707961683807</v>
      </c>
      <c r="I104" s="117">
        <v>258511</v>
      </c>
      <c r="J104" s="118">
        <f t="shared" si="11"/>
        <v>0.2081985754612925</v>
      </c>
      <c r="K104" s="117">
        <v>263998</v>
      </c>
      <c r="L104" s="118">
        <f t="shared" si="12"/>
        <v>2.12254024006715E-2</v>
      </c>
      <c r="M104" s="117"/>
      <c r="N104" s="118"/>
    </row>
    <row r="105" spans="2:14" x14ac:dyDescent="0.25">
      <c r="B105" s="116" t="s">
        <v>86</v>
      </c>
      <c r="C105" s="117">
        <v>42677</v>
      </c>
      <c r="D105" s="118">
        <v>-0.82456436038361769</v>
      </c>
      <c r="E105" s="117">
        <v>102730</v>
      </c>
      <c r="F105" s="118">
        <f t="shared" si="11"/>
        <v>1.4071513930220023</v>
      </c>
      <c r="G105" s="117">
        <v>171399</v>
      </c>
      <c r="H105" s="118">
        <f t="shared" si="11"/>
        <v>0.66844154579966908</v>
      </c>
      <c r="I105" s="117">
        <v>200873</v>
      </c>
      <c r="J105" s="118">
        <f t="shared" si="11"/>
        <v>0.17196132999609093</v>
      </c>
      <c r="K105" s="117">
        <v>214779</v>
      </c>
      <c r="L105" s="118">
        <f t="shared" si="12"/>
        <v>6.9227820563241504E-2</v>
      </c>
      <c r="M105" s="117"/>
      <c r="N105" s="118"/>
    </row>
    <row r="106" spans="2:14" x14ac:dyDescent="0.25">
      <c r="B106" s="116" t="s">
        <v>88</v>
      </c>
      <c r="C106" s="117">
        <v>36079</v>
      </c>
      <c r="D106" s="118">
        <v>-0.85807570816598677</v>
      </c>
      <c r="E106" s="117">
        <v>126003</v>
      </c>
      <c r="F106" s="118">
        <f t="shared" si="11"/>
        <v>2.4924194129549044</v>
      </c>
      <c r="G106" s="117">
        <v>183971</v>
      </c>
      <c r="H106" s="118">
        <f t="shared" si="11"/>
        <v>0.46005253843162475</v>
      </c>
      <c r="I106" s="117">
        <v>215940</v>
      </c>
      <c r="J106" s="118">
        <f t="shared" si="11"/>
        <v>0.17377195318827421</v>
      </c>
      <c r="K106" s="117">
        <v>241503</v>
      </c>
      <c r="L106" s="118">
        <f t="shared" si="12"/>
        <v>0.11838010558488476</v>
      </c>
      <c r="M106" s="117"/>
      <c r="N106" s="118"/>
    </row>
    <row r="107" spans="2:14" x14ac:dyDescent="0.25">
      <c r="B107" s="116" t="s">
        <v>90</v>
      </c>
      <c r="C107" s="117">
        <v>39973</v>
      </c>
      <c r="D107" s="118">
        <v>-0.82708246816168329</v>
      </c>
      <c r="E107" s="117">
        <v>132346</v>
      </c>
      <c r="F107" s="118">
        <f t="shared" si="11"/>
        <v>2.3108848472719083</v>
      </c>
      <c r="G107" s="117">
        <v>193096</v>
      </c>
      <c r="H107" s="118">
        <f t="shared" si="11"/>
        <v>0.45902407326250882</v>
      </c>
      <c r="I107" s="117">
        <v>234169</v>
      </c>
      <c r="J107" s="118">
        <f t="shared" si="11"/>
        <v>0.21270766872436497</v>
      </c>
      <c r="K107" s="117">
        <v>230806</v>
      </c>
      <c r="L107" s="118">
        <f t="shared" si="12"/>
        <v>-1.4361422733154217E-2</v>
      </c>
      <c r="M107" s="117"/>
      <c r="N107" s="118"/>
    </row>
    <row r="108" spans="2:14" x14ac:dyDescent="0.25">
      <c r="B108" s="116" t="s">
        <v>92</v>
      </c>
      <c r="C108" s="117">
        <v>40538</v>
      </c>
      <c r="D108" s="118">
        <v>-0.83884842895305944</v>
      </c>
      <c r="E108" s="117">
        <v>125988</v>
      </c>
      <c r="F108" s="118">
        <f t="shared" si="11"/>
        <v>2.1078987616557305</v>
      </c>
      <c r="G108" s="117">
        <v>213502</v>
      </c>
      <c r="H108" s="118">
        <f t="shared" si="11"/>
        <v>0.69462171000412742</v>
      </c>
      <c r="I108" s="117">
        <v>239639</v>
      </c>
      <c r="J108" s="118">
        <f t="shared" si="11"/>
        <v>0.12242039887214173</v>
      </c>
      <c r="K108" s="117">
        <v>236311</v>
      </c>
      <c r="L108" s="118">
        <f t="shared" si="12"/>
        <v>-1.3887555865280676E-2</v>
      </c>
      <c r="M108" s="117"/>
      <c r="N108" s="118"/>
    </row>
    <row r="109" spans="2:14" ht="15.75" x14ac:dyDescent="0.25">
      <c r="B109" s="119" t="s">
        <v>30</v>
      </c>
      <c r="C109" s="120">
        <v>866126</v>
      </c>
      <c r="D109" s="121">
        <v>-0.71449997297044288</v>
      </c>
      <c r="E109" s="120">
        <v>865391</v>
      </c>
      <c r="F109" s="121">
        <f t="shared" si="11"/>
        <v>-8.4860632286754001E-4</v>
      </c>
      <c r="G109" s="120">
        <v>2116032</v>
      </c>
      <c r="H109" s="121">
        <f t="shared" si="11"/>
        <v>1.4451744933792932</v>
      </c>
      <c r="I109" s="120">
        <v>2609732</v>
      </c>
      <c r="J109" s="121">
        <f t="shared" si="11"/>
        <v>0.23331405196140698</v>
      </c>
      <c r="K109" s="120">
        <v>2748652</v>
      </c>
      <c r="L109" s="121">
        <f t="shared" si="12"/>
        <v>5.3231519558330165E-2</v>
      </c>
      <c r="M109" s="120">
        <v>221197</v>
      </c>
      <c r="N109" s="121">
        <v>-6.347855540031333E-2</v>
      </c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13DC-15FF-4B0F-9AE1-9E5B474298AF}">
  <sheetPr>
    <tabColor rgb="FFF29140"/>
    <pageSetUpPr fitToPage="1"/>
  </sheetPr>
  <dimension ref="A1:N162"/>
  <sheetViews>
    <sheetView showGridLines="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4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4"/>
      <c r="D4" s="264"/>
      <c r="E4" s="264"/>
      <c r="F4" s="264"/>
      <c r="G4" s="264"/>
      <c r="H4" s="264"/>
      <c r="I4" s="264"/>
      <c r="J4" s="264"/>
      <c r="K4" s="264"/>
    </row>
    <row r="5" spans="1:12" ht="6" customHeight="1" x14ac:dyDescent="0.25"/>
    <row r="6" spans="1:12" s="144" customFormat="1" ht="72" customHeight="1" x14ac:dyDescent="0.25">
      <c r="B6" s="145"/>
      <c r="C6" s="170" t="s">
        <v>257</v>
      </c>
      <c r="D6" s="170" t="s">
        <v>223</v>
      </c>
      <c r="E6" s="170" t="s">
        <v>224</v>
      </c>
      <c r="F6" s="170" t="s">
        <v>225</v>
      </c>
      <c r="G6" s="170" t="s">
        <v>226</v>
      </c>
      <c r="H6" s="170" t="s">
        <v>227</v>
      </c>
      <c r="I6" s="171" t="str">
        <f>CONCATENATE("var. ",RIGHT(H6,2),"/",RIGHT(G6,2))</f>
        <v>var. 25/24</v>
      </c>
      <c r="J6" s="170" t="str">
        <f>CONCATENATE("dif. ",RIGHT(H6,2),"/",RIGHT(G6,2))</f>
        <v>dif. 25/24</v>
      </c>
      <c r="K6" s="171" t="str">
        <f>CONCATENATE("Cuota s/ total lugares de residencia ",RIGHT(H6,4))</f>
        <v>Cuota s/ total lugares de residencia 2025</v>
      </c>
    </row>
    <row r="7" spans="1:12" s="144" customFormat="1" x14ac:dyDescent="0.25">
      <c r="B7" s="150" t="s">
        <v>42</v>
      </c>
      <c r="C7" s="151"/>
      <c r="D7" s="151"/>
      <c r="E7" s="151"/>
      <c r="F7" s="151"/>
      <c r="G7" s="151"/>
      <c r="H7" s="151"/>
      <c r="I7" s="151"/>
      <c r="J7" s="151"/>
      <c r="K7" s="151"/>
    </row>
    <row r="8" spans="1:12" x14ac:dyDescent="0.25">
      <c r="A8" s="1"/>
      <c r="B8" s="154" t="s">
        <v>67</v>
      </c>
      <c r="C8" s="174">
        <v>3010465</v>
      </c>
      <c r="D8" s="174">
        <v>260161</v>
      </c>
      <c r="E8" s="174">
        <v>2017602</v>
      </c>
      <c r="F8" s="174">
        <v>2930663</v>
      </c>
      <c r="G8" s="174">
        <v>3028970</v>
      </c>
      <c r="H8" s="174">
        <v>3019532</v>
      </c>
      <c r="I8" s="175">
        <f>IFERROR(H8/G8-1,"-")</f>
        <v>-3.1159106891121002E-3</v>
      </c>
      <c r="J8" s="174">
        <f>H8-G8</f>
        <v>-9438</v>
      </c>
      <c r="K8" s="175">
        <f>H8/H$8</f>
        <v>1</v>
      </c>
      <c r="L8" s="79"/>
    </row>
    <row r="9" spans="1:12" x14ac:dyDescent="0.25">
      <c r="A9" s="1" t="s">
        <v>95</v>
      </c>
      <c r="B9" s="157" t="s">
        <v>96</v>
      </c>
      <c r="C9" s="158">
        <v>269349</v>
      </c>
      <c r="D9" s="158">
        <v>55049</v>
      </c>
      <c r="E9" s="158">
        <v>189281</v>
      </c>
      <c r="F9" s="158">
        <v>281845</v>
      </c>
      <c r="G9" s="158">
        <v>239399</v>
      </c>
      <c r="H9" s="158">
        <v>229765</v>
      </c>
      <c r="I9" s="159">
        <f>IFERROR(H9/G9-1,"-")</f>
        <v>-4.0242440444613337E-2</v>
      </c>
      <c r="J9" s="158">
        <f t="shared" ref="J9:J19" si="0">H9-G9</f>
        <v>-9634</v>
      </c>
      <c r="K9" s="159">
        <f>H9/H$8</f>
        <v>7.6092917710426644E-2</v>
      </c>
      <c r="L9" s="79"/>
    </row>
    <row r="10" spans="1:12" x14ac:dyDescent="0.25">
      <c r="A10" s="160" t="s">
        <v>102</v>
      </c>
      <c r="B10" s="161" t="s">
        <v>102</v>
      </c>
      <c r="C10" s="162">
        <v>58030</v>
      </c>
      <c r="D10" s="162">
        <v>32446</v>
      </c>
      <c r="E10" s="162">
        <v>59719</v>
      </c>
      <c r="F10" s="162">
        <v>87686</v>
      </c>
      <c r="G10" s="162">
        <v>70667</v>
      </c>
      <c r="H10" s="162">
        <v>59579</v>
      </c>
      <c r="I10" s="163">
        <f>IFERROR(H10/G10-1,"-")</f>
        <v>-0.15690492025981007</v>
      </c>
      <c r="J10" s="162">
        <f t="shared" si="0"/>
        <v>-11088</v>
      </c>
      <c r="K10" s="163">
        <f>H10/H$8</f>
        <v>1.9731203378536805E-2</v>
      </c>
      <c r="L10" s="79"/>
    </row>
    <row r="11" spans="1:12" x14ac:dyDescent="0.25">
      <c r="A11" s="160" t="s">
        <v>99</v>
      </c>
      <c r="B11" s="161" t="s">
        <v>99</v>
      </c>
      <c r="C11" s="162">
        <v>211319</v>
      </c>
      <c r="D11" s="162">
        <v>22603</v>
      </c>
      <c r="E11" s="162">
        <v>129562</v>
      </c>
      <c r="F11" s="162">
        <v>194159</v>
      </c>
      <c r="G11" s="162">
        <v>168732</v>
      </c>
      <c r="H11" s="162">
        <v>170186</v>
      </c>
      <c r="I11" s="163">
        <f>IFERROR(H11/G11-1,"-")</f>
        <v>8.6172154659460709E-3</v>
      </c>
      <c r="J11" s="162">
        <f t="shared" si="0"/>
        <v>1454</v>
      </c>
      <c r="K11" s="163">
        <f>H11/H$8</f>
        <v>5.6361714331889842E-2</v>
      </c>
      <c r="L11" s="79"/>
    </row>
    <row r="12" spans="1:12" x14ac:dyDescent="0.25">
      <c r="A12" s="1"/>
      <c r="B12" s="157" t="s">
        <v>106</v>
      </c>
      <c r="C12" s="158">
        <v>2741116</v>
      </c>
      <c r="D12" s="158">
        <v>205112</v>
      </c>
      <c r="E12" s="158">
        <v>1828321</v>
      </c>
      <c r="F12" s="158">
        <v>2648818</v>
      </c>
      <c r="G12" s="158">
        <v>2789571</v>
      </c>
      <c r="H12" s="158">
        <v>2789767</v>
      </c>
      <c r="I12" s="159">
        <f>IFERROR(H12/G12-1,"-")</f>
        <v>7.026169973811669E-5</v>
      </c>
      <c r="J12" s="158">
        <f t="shared" si="0"/>
        <v>196</v>
      </c>
      <c r="K12" s="159">
        <f>H12/H$8</f>
        <v>0.9239070822895733</v>
      </c>
      <c r="L12" s="79"/>
    </row>
    <row r="13" spans="1:12" s="56" customFormat="1" x14ac:dyDescent="0.25">
      <c r="A13" s="160"/>
      <c r="B13" s="161" t="s">
        <v>109</v>
      </c>
      <c r="C13" s="162">
        <v>1052899</v>
      </c>
      <c r="D13" s="162">
        <v>34741</v>
      </c>
      <c r="E13" s="162">
        <v>624260</v>
      </c>
      <c r="F13" s="162">
        <v>996744</v>
      </c>
      <c r="G13" s="162">
        <v>1103795</v>
      </c>
      <c r="H13" s="162">
        <v>1111730</v>
      </c>
      <c r="I13" s="163">
        <f t="shared" ref="I13:I20" si="1">IFERROR(H13/G13-1,"-")</f>
        <v>7.1888348832889193E-3</v>
      </c>
      <c r="J13" s="162">
        <f t="shared" si="0"/>
        <v>7935</v>
      </c>
      <c r="K13" s="163">
        <f t="shared" ref="K13:K20" si="2">H13/H$8</f>
        <v>0.36817957219860559</v>
      </c>
      <c r="L13" s="164"/>
    </row>
    <row r="14" spans="1:12" s="56" customFormat="1" x14ac:dyDescent="0.25">
      <c r="A14" s="160"/>
      <c r="B14" s="161" t="s">
        <v>112</v>
      </c>
      <c r="C14" s="162">
        <v>420089</v>
      </c>
      <c r="D14" s="162">
        <v>32334</v>
      </c>
      <c r="E14" s="162">
        <v>238924</v>
      </c>
      <c r="F14" s="162">
        <v>354283</v>
      </c>
      <c r="G14" s="162">
        <v>372775</v>
      </c>
      <c r="H14" s="162">
        <v>368628</v>
      </c>
      <c r="I14" s="163">
        <f t="shared" si="1"/>
        <v>-1.1124673060156964E-2</v>
      </c>
      <c r="J14" s="162">
        <f t="shared" si="0"/>
        <v>-4147</v>
      </c>
      <c r="K14" s="163">
        <f t="shared" si="2"/>
        <v>0.12208117019458645</v>
      </c>
      <c r="L14" s="164"/>
    </row>
    <row r="15" spans="1:12" x14ac:dyDescent="0.25">
      <c r="A15" s="160"/>
      <c r="B15" s="161" t="s">
        <v>115</v>
      </c>
      <c r="C15" s="162">
        <v>101413</v>
      </c>
      <c r="D15" s="162">
        <v>30295</v>
      </c>
      <c r="E15" s="162">
        <v>80394</v>
      </c>
      <c r="F15" s="162">
        <v>126041</v>
      </c>
      <c r="G15" s="162">
        <v>127988</v>
      </c>
      <c r="H15" s="162">
        <v>123185</v>
      </c>
      <c r="I15" s="163">
        <f t="shared" si="1"/>
        <v>-3.7526955652092409E-2</v>
      </c>
      <c r="J15" s="162">
        <f t="shared" si="0"/>
        <v>-4803</v>
      </c>
      <c r="K15" s="163">
        <f t="shared" si="2"/>
        <v>4.0796057137331213E-2</v>
      </c>
      <c r="L15" s="79"/>
    </row>
    <row r="16" spans="1:12" x14ac:dyDescent="0.25">
      <c r="A16" s="160"/>
      <c r="B16" s="161" t="s">
        <v>122</v>
      </c>
      <c r="C16" s="162">
        <v>86270</v>
      </c>
      <c r="D16" s="162">
        <v>3178</v>
      </c>
      <c r="E16" s="162">
        <v>102811</v>
      </c>
      <c r="F16" s="162">
        <v>99985</v>
      </c>
      <c r="G16" s="162">
        <v>107435</v>
      </c>
      <c r="H16" s="162">
        <v>99471</v>
      </c>
      <c r="I16" s="163">
        <f t="shared" si="1"/>
        <v>-7.4128542839856704E-2</v>
      </c>
      <c r="J16" s="162">
        <f t="shared" si="0"/>
        <v>-7964</v>
      </c>
      <c r="K16" s="163">
        <f t="shared" si="2"/>
        <v>3.2942522218674948E-2</v>
      </c>
      <c r="L16" s="79"/>
    </row>
    <row r="17" spans="1:12" x14ac:dyDescent="0.25">
      <c r="A17" s="160"/>
      <c r="B17" s="161" t="s">
        <v>118</v>
      </c>
      <c r="C17" s="162">
        <v>106486</v>
      </c>
      <c r="D17" s="162">
        <v>15935</v>
      </c>
      <c r="E17" s="162">
        <v>99130</v>
      </c>
      <c r="F17" s="162">
        <v>106604</v>
      </c>
      <c r="G17" s="162">
        <v>105686</v>
      </c>
      <c r="H17" s="162">
        <v>97876</v>
      </c>
      <c r="I17" s="163">
        <f t="shared" si="1"/>
        <v>-7.3898151126923106E-2</v>
      </c>
      <c r="J17" s="162">
        <f t="shared" si="0"/>
        <v>-7810</v>
      </c>
      <c r="K17" s="163">
        <f t="shared" si="2"/>
        <v>3.2414294665530953E-2</v>
      </c>
      <c r="L17" s="79"/>
    </row>
    <row r="18" spans="1:12" x14ac:dyDescent="0.25">
      <c r="A18" s="160"/>
      <c r="B18" s="161" t="s">
        <v>127</v>
      </c>
      <c r="C18" s="162">
        <v>91656</v>
      </c>
      <c r="D18" s="162">
        <v>700</v>
      </c>
      <c r="E18" s="162">
        <v>65027</v>
      </c>
      <c r="F18" s="162">
        <v>87732</v>
      </c>
      <c r="G18" s="162">
        <v>79237</v>
      </c>
      <c r="H18" s="162">
        <v>76979</v>
      </c>
      <c r="I18" s="163">
        <f t="shared" si="1"/>
        <v>-2.8496788116662675E-2</v>
      </c>
      <c r="J18" s="162">
        <f t="shared" si="0"/>
        <v>-2258</v>
      </c>
      <c r="K18" s="163">
        <f t="shared" si="2"/>
        <v>2.549368577647132E-2</v>
      </c>
      <c r="L18" s="79"/>
    </row>
    <row r="19" spans="1:12" x14ac:dyDescent="0.25">
      <c r="A19" s="160" t="s">
        <v>143</v>
      </c>
      <c r="B19" s="161" t="s">
        <v>130</v>
      </c>
      <c r="C19" s="162">
        <v>149739</v>
      </c>
      <c r="D19" s="162">
        <v>5617</v>
      </c>
      <c r="E19" s="162">
        <v>60986</v>
      </c>
      <c r="F19" s="162">
        <v>94135</v>
      </c>
      <c r="G19" s="162">
        <v>100501</v>
      </c>
      <c r="H19" s="162">
        <v>94215</v>
      </c>
      <c r="I19" s="163">
        <f t="shared" si="1"/>
        <v>-6.2546641326951979E-2</v>
      </c>
      <c r="J19" s="162">
        <f t="shared" si="0"/>
        <v>-6286</v>
      </c>
      <c r="K19" s="163">
        <f t="shared" si="2"/>
        <v>3.1201855121919555E-2</v>
      </c>
      <c r="L19" s="79"/>
    </row>
    <row r="20" spans="1:12" x14ac:dyDescent="0.25">
      <c r="A20" s="160" t="s">
        <v>144</v>
      </c>
      <c r="B20" s="166" t="s">
        <v>144</v>
      </c>
      <c r="C20" s="167">
        <f t="shared" ref="C20:H20" si="3">C12-SUM(C13:C19)</f>
        <v>732564</v>
      </c>
      <c r="D20" s="167">
        <f t="shared" si="3"/>
        <v>82312</v>
      </c>
      <c r="E20" s="167">
        <f t="shared" si="3"/>
        <v>556789</v>
      </c>
      <c r="F20" s="167">
        <f t="shared" si="3"/>
        <v>783294</v>
      </c>
      <c r="G20" s="167">
        <f t="shared" si="3"/>
        <v>792154</v>
      </c>
      <c r="H20" s="167">
        <f t="shared" si="3"/>
        <v>817683</v>
      </c>
      <c r="I20" s="168">
        <f t="shared" si="1"/>
        <v>3.2227319435362389E-2</v>
      </c>
      <c r="J20" s="167">
        <f>H20-G20</f>
        <v>25529</v>
      </c>
      <c r="K20" s="168">
        <f t="shared" si="2"/>
        <v>0.27079792497645333</v>
      </c>
      <c r="L20" s="79"/>
    </row>
    <row r="21" spans="1:12" s="144" customFormat="1" x14ac:dyDescent="0.25">
      <c r="A21" s="160"/>
      <c r="B21" s="153" t="s">
        <v>43</v>
      </c>
      <c r="C21" s="151"/>
      <c r="D21" s="151"/>
      <c r="E21" s="151"/>
      <c r="F21" s="151"/>
      <c r="G21" s="151"/>
      <c r="H21" s="151"/>
      <c r="I21" s="151"/>
      <c r="J21" s="151"/>
      <c r="K21" s="151"/>
    </row>
    <row r="22" spans="1:12" x14ac:dyDescent="0.25">
      <c r="A22" s="160"/>
      <c r="B22" s="154" t="s">
        <v>67</v>
      </c>
      <c r="C22" s="174">
        <v>1154297</v>
      </c>
      <c r="D22" s="174">
        <v>98412</v>
      </c>
      <c r="E22" s="174">
        <v>786358</v>
      </c>
      <c r="F22" s="174">
        <v>1105557</v>
      </c>
      <c r="G22" s="174">
        <v>1165181</v>
      </c>
      <c r="H22" s="174">
        <v>1119747</v>
      </c>
      <c r="I22" s="175">
        <f>IFERROR(H22/G22-1,"-")</f>
        <v>-3.8993083478017554E-2</v>
      </c>
      <c r="J22" s="174">
        <f>H22-G22</f>
        <v>-45434</v>
      </c>
      <c r="K22" s="175">
        <f>H22/H$8</f>
        <v>0.3708346194045965</v>
      </c>
      <c r="L22" s="79"/>
    </row>
    <row r="23" spans="1:12" x14ac:dyDescent="0.25">
      <c r="A23" s="160" t="s">
        <v>95</v>
      </c>
      <c r="B23" s="157" t="s">
        <v>96</v>
      </c>
      <c r="C23" s="158">
        <v>47398</v>
      </c>
      <c r="D23" s="158">
        <v>19326</v>
      </c>
      <c r="E23" s="158">
        <v>44512</v>
      </c>
      <c r="F23" s="158">
        <v>49718</v>
      </c>
      <c r="G23" s="158">
        <v>41092</v>
      </c>
      <c r="H23" s="158">
        <v>33957</v>
      </c>
      <c r="I23" s="159">
        <f>IFERROR(H23/G23-1,"-")</f>
        <v>-0.17363477075829847</v>
      </c>
      <c r="J23" s="158">
        <f t="shared" ref="J23:J33" si="4">H23-G23</f>
        <v>-7135</v>
      </c>
      <c r="K23" s="159">
        <f>H23/H$8</f>
        <v>1.1245782459003581E-2</v>
      </c>
      <c r="L23" s="79"/>
    </row>
    <row r="24" spans="1:12" x14ac:dyDescent="0.25">
      <c r="A24" s="160" t="s">
        <v>102</v>
      </c>
      <c r="B24" s="161" t="s">
        <v>102</v>
      </c>
      <c r="C24" s="162">
        <v>16631</v>
      </c>
      <c r="D24" s="162">
        <v>9757</v>
      </c>
      <c r="E24" s="162">
        <v>14350</v>
      </c>
      <c r="F24" s="162">
        <v>17448</v>
      </c>
      <c r="G24" s="162">
        <v>9983</v>
      </c>
      <c r="H24" s="162">
        <v>9355</v>
      </c>
      <c r="I24" s="163">
        <f>IFERROR(H24/G24-1,"-")</f>
        <v>-6.2906941801061822E-2</v>
      </c>
      <c r="J24" s="162">
        <f t="shared" si="4"/>
        <v>-628</v>
      </c>
      <c r="K24" s="163">
        <f>H24/H$8</f>
        <v>3.0981622317630677E-3</v>
      </c>
      <c r="L24" s="79"/>
    </row>
    <row r="25" spans="1:12" x14ac:dyDescent="0.25">
      <c r="A25" s="160" t="s">
        <v>99</v>
      </c>
      <c r="B25" s="161" t="s">
        <v>99</v>
      </c>
      <c r="C25" s="162">
        <v>30767</v>
      </c>
      <c r="D25" s="162">
        <v>9569</v>
      </c>
      <c r="E25" s="162">
        <v>30162</v>
      </c>
      <c r="F25" s="162">
        <v>32270</v>
      </c>
      <c r="G25" s="162">
        <v>31109</v>
      </c>
      <c r="H25" s="162">
        <v>24602</v>
      </c>
      <c r="I25" s="163">
        <f>IFERROR(H25/G25-1,"-")</f>
        <v>-0.20916776495547917</v>
      </c>
      <c r="J25" s="162">
        <f t="shared" si="4"/>
        <v>-6507</v>
      </c>
      <c r="K25" s="163">
        <f>H25/H$8</f>
        <v>8.1476202272405124E-3</v>
      </c>
      <c r="L25" s="79"/>
    </row>
    <row r="26" spans="1:12" x14ac:dyDescent="0.25">
      <c r="A26" s="160"/>
      <c r="B26" s="157" t="s">
        <v>106</v>
      </c>
      <c r="C26" s="158">
        <v>1106899</v>
      </c>
      <c r="D26" s="158">
        <v>79086</v>
      </c>
      <c r="E26" s="158">
        <v>741846</v>
      </c>
      <c r="F26" s="158">
        <v>1055839</v>
      </c>
      <c r="G26" s="158">
        <v>1124089</v>
      </c>
      <c r="H26" s="158">
        <v>1085790</v>
      </c>
      <c r="I26" s="159">
        <f>IFERROR(H26/G26-1,"-")</f>
        <v>-3.4071145612135645E-2</v>
      </c>
      <c r="J26" s="158">
        <f t="shared" si="4"/>
        <v>-38299</v>
      </c>
      <c r="K26" s="159">
        <f>H26/H$8</f>
        <v>0.3595888369455929</v>
      </c>
      <c r="L26" s="79"/>
    </row>
    <row r="27" spans="1:12" s="56" customFormat="1" x14ac:dyDescent="0.25">
      <c r="A27" s="160"/>
      <c r="B27" s="161" t="s">
        <v>109</v>
      </c>
      <c r="C27" s="162">
        <v>467841</v>
      </c>
      <c r="D27" s="162">
        <v>9246</v>
      </c>
      <c r="E27" s="162">
        <v>287804</v>
      </c>
      <c r="F27" s="162">
        <v>463889</v>
      </c>
      <c r="G27" s="162">
        <v>507267</v>
      </c>
      <c r="H27" s="162">
        <v>508547</v>
      </c>
      <c r="I27" s="163">
        <f t="shared" ref="I27:I34" si="5">IFERROR(H27/G27-1,"-")</f>
        <v>2.5233259802037722E-3</v>
      </c>
      <c r="J27" s="162">
        <f t="shared" si="4"/>
        <v>1280</v>
      </c>
      <c r="K27" s="163">
        <f t="shared" ref="K27:K34" si="6">H27/H$8</f>
        <v>0.16841914574841399</v>
      </c>
      <c r="L27" s="164"/>
    </row>
    <row r="28" spans="1:12" s="56" customFormat="1" x14ac:dyDescent="0.25">
      <c r="A28" s="160"/>
      <c r="B28" s="161" t="s">
        <v>112</v>
      </c>
      <c r="C28" s="162">
        <v>154087</v>
      </c>
      <c r="D28" s="162">
        <v>11884</v>
      </c>
      <c r="E28" s="162">
        <v>89583</v>
      </c>
      <c r="F28" s="162">
        <v>122293</v>
      </c>
      <c r="G28" s="162">
        <v>126100</v>
      </c>
      <c r="H28" s="162">
        <v>123178</v>
      </c>
      <c r="I28" s="163">
        <f t="shared" si="5"/>
        <v>-2.3172085646312457E-2</v>
      </c>
      <c r="J28" s="162">
        <f t="shared" si="4"/>
        <v>-2922</v>
      </c>
      <c r="K28" s="163">
        <f t="shared" si="6"/>
        <v>4.0793738897286068E-2</v>
      </c>
      <c r="L28" s="164"/>
    </row>
    <row r="29" spans="1:12" x14ac:dyDescent="0.25">
      <c r="A29" s="160"/>
      <c r="B29" s="161" t="s">
        <v>115</v>
      </c>
      <c r="C29" s="162">
        <v>43633</v>
      </c>
      <c r="D29" s="162">
        <v>15076</v>
      </c>
      <c r="E29" s="162">
        <v>32383</v>
      </c>
      <c r="F29" s="162">
        <v>45548</v>
      </c>
      <c r="G29" s="162">
        <v>55570</v>
      </c>
      <c r="H29" s="162">
        <v>36323</v>
      </c>
      <c r="I29" s="163">
        <f t="shared" si="5"/>
        <v>-0.34635594745366205</v>
      </c>
      <c r="J29" s="162">
        <f t="shared" si="4"/>
        <v>-19247</v>
      </c>
      <c r="K29" s="163">
        <f t="shared" si="6"/>
        <v>1.2029347594262952E-2</v>
      </c>
      <c r="L29" s="79"/>
    </row>
    <row r="30" spans="1:12" x14ac:dyDescent="0.25">
      <c r="A30" s="160"/>
      <c r="B30" s="161" t="s">
        <v>122</v>
      </c>
      <c r="C30" s="162">
        <v>38581</v>
      </c>
      <c r="D30" s="162">
        <v>1610</v>
      </c>
      <c r="E30" s="162">
        <v>44879</v>
      </c>
      <c r="F30" s="162">
        <v>42011</v>
      </c>
      <c r="G30" s="162">
        <v>41716</v>
      </c>
      <c r="H30" s="162">
        <v>38188</v>
      </c>
      <c r="I30" s="163">
        <f t="shared" si="5"/>
        <v>-8.4571866909579074E-2</v>
      </c>
      <c r="J30" s="162">
        <f t="shared" si="4"/>
        <v>-3528</v>
      </c>
      <c r="K30" s="163">
        <f t="shared" si="6"/>
        <v>1.2646992977719726E-2</v>
      </c>
      <c r="L30" s="79"/>
    </row>
    <row r="31" spans="1:12" x14ac:dyDescent="0.25">
      <c r="A31" s="160"/>
      <c r="B31" s="161" t="s">
        <v>118</v>
      </c>
      <c r="C31" s="162">
        <v>57040</v>
      </c>
      <c r="D31" s="162">
        <v>7010</v>
      </c>
      <c r="E31" s="162">
        <v>60039</v>
      </c>
      <c r="F31" s="162">
        <v>56539</v>
      </c>
      <c r="G31" s="162">
        <v>54233</v>
      </c>
      <c r="H31" s="162">
        <v>51803</v>
      </c>
      <c r="I31" s="163">
        <f t="shared" si="5"/>
        <v>-4.4806667527151345E-2</v>
      </c>
      <c r="J31" s="162">
        <f t="shared" si="4"/>
        <v>-2430</v>
      </c>
      <c r="K31" s="163">
        <f t="shared" si="6"/>
        <v>1.7155969865528829E-2</v>
      </c>
      <c r="L31" s="79"/>
    </row>
    <row r="32" spans="1:12" x14ac:dyDescent="0.25">
      <c r="A32" s="160"/>
      <c r="B32" s="161" t="s">
        <v>127</v>
      </c>
      <c r="C32" s="162">
        <v>35175</v>
      </c>
      <c r="D32" s="162">
        <v>78</v>
      </c>
      <c r="E32" s="162">
        <v>19961</v>
      </c>
      <c r="F32" s="162">
        <v>28635</v>
      </c>
      <c r="G32" s="162">
        <v>26551</v>
      </c>
      <c r="H32" s="162">
        <v>21975</v>
      </c>
      <c r="I32" s="163">
        <f t="shared" si="5"/>
        <v>-0.17234755753078979</v>
      </c>
      <c r="J32" s="162">
        <f t="shared" si="4"/>
        <v>-4576</v>
      </c>
      <c r="K32" s="163">
        <f t="shared" si="6"/>
        <v>7.2776178560121241E-3</v>
      </c>
      <c r="L32" s="79"/>
    </row>
    <row r="33" spans="1:12" x14ac:dyDescent="0.25">
      <c r="A33" s="160" t="s">
        <v>143</v>
      </c>
      <c r="B33" s="161" t="s">
        <v>130</v>
      </c>
      <c r="C33" s="162">
        <v>45748</v>
      </c>
      <c r="D33" s="162">
        <v>468</v>
      </c>
      <c r="E33" s="162">
        <v>14749</v>
      </c>
      <c r="F33" s="162">
        <v>32549</v>
      </c>
      <c r="G33" s="162">
        <v>31090</v>
      </c>
      <c r="H33" s="162">
        <v>27778</v>
      </c>
      <c r="I33" s="163">
        <f t="shared" si="5"/>
        <v>-0.10652943068510778</v>
      </c>
      <c r="J33" s="162">
        <f t="shared" si="4"/>
        <v>-3312</v>
      </c>
      <c r="K33" s="163">
        <f t="shared" si="6"/>
        <v>9.1994388534382149E-3</v>
      </c>
      <c r="L33" s="79"/>
    </row>
    <row r="34" spans="1:12" x14ac:dyDescent="0.25">
      <c r="A34" s="160" t="s">
        <v>144</v>
      </c>
      <c r="B34" s="166" t="s">
        <v>144</v>
      </c>
      <c r="C34" s="167">
        <f t="shared" ref="C34:H34" si="7">C26-SUM(C27:C33)</f>
        <v>264794</v>
      </c>
      <c r="D34" s="167">
        <f t="shared" si="7"/>
        <v>33714</v>
      </c>
      <c r="E34" s="167">
        <f t="shared" si="7"/>
        <v>192448</v>
      </c>
      <c r="F34" s="167">
        <f t="shared" si="7"/>
        <v>264375</v>
      </c>
      <c r="G34" s="167">
        <f t="shared" si="7"/>
        <v>281562</v>
      </c>
      <c r="H34" s="167">
        <f t="shared" si="7"/>
        <v>277998</v>
      </c>
      <c r="I34" s="168">
        <f t="shared" si="5"/>
        <v>-1.2657958105142031E-2</v>
      </c>
      <c r="J34" s="167">
        <f>H34-G34</f>
        <v>-3564</v>
      </c>
      <c r="K34" s="168">
        <f t="shared" si="6"/>
        <v>9.206658515293098E-2</v>
      </c>
      <c r="L34" s="79"/>
    </row>
    <row r="35" spans="1:12" s="144" customFormat="1" x14ac:dyDescent="0.25">
      <c r="A35" s="160"/>
      <c r="B35" s="153" t="s">
        <v>44</v>
      </c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2" x14ac:dyDescent="0.25">
      <c r="A36" s="160"/>
      <c r="B36" s="154" t="s">
        <v>67</v>
      </c>
      <c r="C36" s="174">
        <v>893934</v>
      </c>
      <c r="D36" s="174">
        <v>51667</v>
      </c>
      <c r="E36" s="174">
        <v>576461</v>
      </c>
      <c r="F36" s="174">
        <v>810733</v>
      </c>
      <c r="G36" s="174">
        <v>836960</v>
      </c>
      <c r="H36" s="174">
        <v>876312</v>
      </c>
      <c r="I36" s="175">
        <f>IFERROR(H36/G36-1,"-")</f>
        <v>4.701777862741352E-2</v>
      </c>
      <c r="J36" s="174">
        <f>H36-G36</f>
        <v>39352</v>
      </c>
      <c r="K36" s="175">
        <f>H36/H$8</f>
        <v>0.29021451006314886</v>
      </c>
      <c r="L36" s="79"/>
    </row>
    <row r="37" spans="1:12" x14ac:dyDescent="0.25">
      <c r="A37" s="160" t="s">
        <v>95</v>
      </c>
      <c r="B37" s="157" t="s">
        <v>96</v>
      </c>
      <c r="C37" s="158">
        <v>37671</v>
      </c>
      <c r="D37" s="158">
        <v>5567</v>
      </c>
      <c r="E37" s="158">
        <v>23050</v>
      </c>
      <c r="F37" s="158">
        <v>31748</v>
      </c>
      <c r="G37" s="158">
        <v>32373</v>
      </c>
      <c r="H37" s="158">
        <v>34050</v>
      </c>
      <c r="I37" s="159">
        <f>IFERROR(H37/G37-1,"-")</f>
        <v>5.1802427949216856E-2</v>
      </c>
      <c r="J37" s="158">
        <f t="shared" ref="J37:J47" si="8">H37-G37</f>
        <v>1677</v>
      </c>
      <c r="K37" s="159">
        <f>H37/H$8</f>
        <v>1.1276581933889094E-2</v>
      </c>
      <c r="L37" s="79"/>
    </row>
    <row r="38" spans="1:12" x14ac:dyDescent="0.25">
      <c r="A38" s="160" t="s">
        <v>102</v>
      </c>
      <c r="B38" s="161" t="s">
        <v>102</v>
      </c>
      <c r="C38" s="162">
        <v>14054</v>
      </c>
      <c r="D38" s="162">
        <v>3729</v>
      </c>
      <c r="E38" s="162">
        <v>6656</v>
      </c>
      <c r="F38" s="162">
        <v>6602</v>
      </c>
      <c r="G38" s="162">
        <v>13726</v>
      </c>
      <c r="H38" s="162">
        <v>12513</v>
      </c>
      <c r="I38" s="163">
        <f>IFERROR(H38/G38-1,"-")</f>
        <v>-8.8372431881101554E-2</v>
      </c>
      <c r="J38" s="162">
        <f t="shared" si="8"/>
        <v>-1213</v>
      </c>
      <c r="K38" s="163">
        <f>H38/H$8</f>
        <v>4.1440196692732519E-3</v>
      </c>
      <c r="L38" s="79"/>
    </row>
    <row r="39" spans="1:12" x14ac:dyDescent="0.25">
      <c r="A39" s="160" t="s">
        <v>99</v>
      </c>
      <c r="B39" s="161" t="s">
        <v>99</v>
      </c>
      <c r="C39" s="162">
        <v>23617</v>
      </c>
      <c r="D39" s="162">
        <v>1838</v>
      </c>
      <c r="E39" s="162">
        <v>16394</v>
      </c>
      <c r="F39" s="162">
        <v>25146</v>
      </c>
      <c r="G39" s="162">
        <v>18647</v>
      </c>
      <c r="H39" s="162">
        <v>21537</v>
      </c>
      <c r="I39" s="163">
        <f>IFERROR(H39/G39-1,"-")</f>
        <v>0.15498471604011366</v>
      </c>
      <c r="J39" s="162">
        <f t="shared" si="8"/>
        <v>2890</v>
      </c>
      <c r="K39" s="163">
        <f>H39/H$8</f>
        <v>7.1325622646158408E-3</v>
      </c>
      <c r="L39" s="79"/>
    </row>
    <row r="40" spans="1:12" x14ac:dyDescent="0.25">
      <c r="A40" s="160"/>
      <c r="B40" s="157" t="s">
        <v>106</v>
      </c>
      <c r="C40" s="158">
        <v>856263</v>
      </c>
      <c r="D40" s="158">
        <v>46100</v>
      </c>
      <c r="E40" s="158">
        <v>553411</v>
      </c>
      <c r="F40" s="158">
        <v>778985</v>
      </c>
      <c r="G40" s="158">
        <v>804587</v>
      </c>
      <c r="H40" s="158">
        <v>842262</v>
      </c>
      <c r="I40" s="159">
        <f>IFERROR(H40/G40-1,"-")</f>
        <v>4.6825265633175794E-2</v>
      </c>
      <c r="J40" s="158">
        <f t="shared" si="8"/>
        <v>37675</v>
      </c>
      <c r="K40" s="159">
        <f>H40/H$8</f>
        <v>0.27893792812925977</v>
      </c>
      <c r="L40" s="79"/>
    </row>
    <row r="41" spans="1:12" s="56" customFormat="1" x14ac:dyDescent="0.25">
      <c r="A41" s="160"/>
      <c r="B41" s="161" t="s">
        <v>109</v>
      </c>
      <c r="C41" s="162">
        <v>371020</v>
      </c>
      <c r="D41" s="162">
        <v>5882</v>
      </c>
      <c r="E41" s="162">
        <v>194152</v>
      </c>
      <c r="F41" s="162">
        <v>305389</v>
      </c>
      <c r="G41" s="162">
        <v>337479</v>
      </c>
      <c r="H41" s="162">
        <v>359614</v>
      </c>
      <c r="I41" s="163">
        <f t="shared" ref="I41:I48" si="9">IFERROR(H41/G41-1,"-")</f>
        <v>6.55892662950881E-2</v>
      </c>
      <c r="J41" s="162">
        <f t="shared" si="8"/>
        <v>22135</v>
      </c>
      <c r="K41" s="163">
        <f t="shared" ref="K41:K48" si="10">H41/H$8</f>
        <v>0.11909593937073693</v>
      </c>
      <c r="L41" s="164"/>
    </row>
    <row r="42" spans="1:12" s="56" customFormat="1" x14ac:dyDescent="0.25">
      <c r="A42" s="160"/>
      <c r="B42" s="161" t="s">
        <v>112</v>
      </c>
      <c r="C42" s="162">
        <v>44550</v>
      </c>
      <c r="D42" s="162">
        <v>3988</v>
      </c>
      <c r="E42" s="162">
        <v>24948</v>
      </c>
      <c r="F42" s="162">
        <v>34751</v>
      </c>
      <c r="G42" s="162">
        <v>33149</v>
      </c>
      <c r="H42" s="162">
        <v>33405</v>
      </c>
      <c r="I42" s="163">
        <f t="shared" si="9"/>
        <v>7.7227065673173279E-3</v>
      </c>
      <c r="J42" s="162">
        <f t="shared" si="8"/>
        <v>256</v>
      </c>
      <c r="K42" s="163">
        <f t="shared" si="10"/>
        <v>1.1062972672586349E-2</v>
      </c>
      <c r="L42" s="164"/>
    </row>
    <row r="43" spans="1:12" x14ac:dyDescent="0.25">
      <c r="A43" s="160"/>
      <c r="B43" s="161" t="s">
        <v>115</v>
      </c>
      <c r="C43" s="162">
        <v>18130</v>
      </c>
      <c r="D43" s="162">
        <v>3849</v>
      </c>
      <c r="E43" s="162">
        <v>13267</v>
      </c>
      <c r="F43" s="162">
        <v>19000</v>
      </c>
      <c r="G43" s="162">
        <v>18969</v>
      </c>
      <c r="H43" s="162">
        <v>20765</v>
      </c>
      <c r="I43" s="163">
        <f t="shared" si="9"/>
        <v>9.4680794981285343E-2</v>
      </c>
      <c r="J43" s="162">
        <f t="shared" si="8"/>
        <v>1796</v>
      </c>
      <c r="K43" s="163">
        <f t="shared" si="10"/>
        <v>6.8768935053511605E-3</v>
      </c>
      <c r="L43" s="79"/>
    </row>
    <row r="44" spans="1:12" x14ac:dyDescent="0.25">
      <c r="A44" s="160"/>
      <c r="B44" s="161" t="s">
        <v>122</v>
      </c>
      <c r="C44" s="162">
        <v>36543</v>
      </c>
      <c r="D44" s="162">
        <v>962</v>
      </c>
      <c r="E44" s="162">
        <v>33158</v>
      </c>
      <c r="F44" s="162">
        <v>37744</v>
      </c>
      <c r="G44" s="162">
        <v>41040</v>
      </c>
      <c r="H44" s="162">
        <v>35525</v>
      </c>
      <c r="I44" s="163">
        <f t="shared" si="9"/>
        <v>-0.13438109161793377</v>
      </c>
      <c r="J44" s="162">
        <f t="shared" si="8"/>
        <v>-5515</v>
      </c>
      <c r="K44" s="163">
        <f t="shared" si="10"/>
        <v>1.1765068229116301E-2</v>
      </c>
      <c r="L44" s="79"/>
    </row>
    <row r="45" spans="1:12" x14ac:dyDescent="0.25">
      <c r="A45" s="160"/>
      <c r="B45" s="161" t="s">
        <v>118</v>
      </c>
      <c r="C45" s="162">
        <v>37400</v>
      </c>
      <c r="D45" s="162">
        <v>2352</v>
      </c>
      <c r="E45" s="162">
        <v>24134</v>
      </c>
      <c r="F45" s="162">
        <v>34084</v>
      </c>
      <c r="G45" s="162">
        <v>36621</v>
      </c>
      <c r="H45" s="162">
        <v>29962</v>
      </c>
      <c r="I45" s="163">
        <f t="shared" si="9"/>
        <v>-0.18183555883236391</v>
      </c>
      <c r="J45" s="162">
        <f t="shared" si="8"/>
        <v>-6659</v>
      </c>
      <c r="K45" s="163">
        <f t="shared" si="10"/>
        <v>9.9227297475237893E-3</v>
      </c>
      <c r="L45" s="79"/>
    </row>
    <row r="46" spans="1:12" x14ac:dyDescent="0.25">
      <c r="A46" s="160"/>
      <c r="B46" s="161" t="s">
        <v>127</v>
      </c>
      <c r="C46" s="162">
        <v>33066</v>
      </c>
      <c r="D46" s="162">
        <v>308</v>
      </c>
      <c r="E46" s="162">
        <v>27584</v>
      </c>
      <c r="F46" s="162">
        <v>28081</v>
      </c>
      <c r="G46" s="162">
        <v>29190</v>
      </c>
      <c r="H46" s="162">
        <v>32181</v>
      </c>
      <c r="I46" s="163">
        <f t="shared" si="9"/>
        <v>0.10246659815005144</v>
      </c>
      <c r="J46" s="162">
        <f t="shared" si="8"/>
        <v>2991</v>
      </c>
      <c r="K46" s="163">
        <f t="shared" si="10"/>
        <v>1.0657611841835092E-2</v>
      </c>
      <c r="L46" s="79"/>
    </row>
    <row r="47" spans="1:12" x14ac:dyDescent="0.25">
      <c r="A47" s="160" t="s">
        <v>143</v>
      </c>
      <c r="B47" s="161" t="s">
        <v>130</v>
      </c>
      <c r="C47" s="162">
        <v>62996</v>
      </c>
      <c r="D47" s="162">
        <v>4585</v>
      </c>
      <c r="E47" s="162">
        <v>32167</v>
      </c>
      <c r="F47" s="162">
        <v>36246</v>
      </c>
      <c r="G47" s="162">
        <v>42817</v>
      </c>
      <c r="H47" s="162">
        <v>40225</v>
      </c>
      <c r="I47" s="163">
        <f t="shared" si="9"/>
        <v>-6.0536702711539769E-2</v>
      </c>
      <c r="J47" s="162">
        <f t="shared" si="8"/>
        <v>-2592</v>
      </c>
      <c r="K47" s="163">
        <f t="shared" si="10"/>
        <v>1.3321600830857231E-2</v>
      </c>
      <c r="L47" s="79"/>
    </row>
    <row r="48" spans="1:12" x14ac:dyDescent="0.25">
      <c r="A48" s="160" t="s">
        <v>144</v>
      </c>
      <c r="B48" s="166" t="s">
        <v>144</v>
      </c>
      <c r="C48" s="167">
        <f t="shared" ref="C48:H48" si="11">C40-SUM(C41:C47)</f>
        <v>252558</v>
      </c>
      <c r="D48" s="167">
        <f t="shared" si="11"/>
        <v>24174</v>
      </c>
      <c r="E48" s="167">
        <f t="shared" si="11"/>
        <v>204001</v>
      </c>
      <c r="F48" s="167">
        <f t="shared" si="11"/>
        <v>283690</v>
      </c>
      <c r="G48" s="167">
        <f t="shared" si="11"/>
        <v>265322</v>
      </c>
      <c r="H48" s="167">
        <f t="shared" si="11"/>
        <v>290585</v>
      </c>
      <c r="I48" s="168">
        <f t="shared" si="9"/>
        <v>9.52163785890352E-2</v>
      </c>
      <c r="J48" s="167">
        <f>H48-G48</f>
        <v>25263</v>
      </c>
      <c r="K48" s="168">
        <f t="shared" si="10"/>
        <v>9.623511193125292E-2</v>
      </c>
      <c r="L48" s="79"/>
    </row>
    <row r="49" spans="1:12" s="144" customFormat="1" x14ac:dyDescent="0.25">
      <c r="A49" s="160"/>
      <c r="B49" s="153" t="s">
        <v>45</v>
      </c>
      <c r="C49" s="151"/>
      <c r="D49" s="151"/>
      <c r="E49" s="151"/>
      <c r="F49" s="151"/>
      <c r="G49" s="151"/>
      <c r="H49" s="151"/>
      <c r="I49" s="151"/>
      <c r="J49" s="151"/>
      <c r="K49" s="151"/>
    </row>
    <row r="50" spans="1:12" x14ac:dyDescent="0.25">
      <c r="A50" s="160"/>
      <c r="B50" s="154" t="s">
        <v>67</v>
      </c>
      <c r="C50" s="174">
        <v>21024</v>
      </c>
      <c r="D50" s="174">
        <v>2960</v>
      </c>
      <c r="E50" s="174">
        <v>13922</v>
      </c>
      <c r="F50" s="174">
        <v>17982</v>
      </c>
      <c r="G50" s="174">
        <v>21297</v>
      </c>
      <c r="H50" s="174">
        <v>21020</v>
      </c>
      <c r="I50" s="175">
        <f>IFERROR(H50/G50-1,"-")</f>
        <v>-1.3006526740855562E-2</v>
      </c>
      <c r="J50" s="174">
        <f>H50-G50</f>
        <v>-277</v>
      </c>
      <c r="K50" s="175">
        <f>H50/H$8</f>
        <v>6.9613436784243385E-3</v>
      </c>
      <c r="L50" s="79"/>
    </row>
    <row r="51" spans="1:12" x14ac:dyDescent="0.25">
      <c r="A51" s="160" t="s">
        <v>95</v>
      </c>
      <c r="B51" s="157" t="s">
        <v>96</v>
      </c>
      <c r="C51" s="158">
        <v>1214</v>
      </c>
      <c r="D51" s="158">
        <v>520</v>
      </c>
      <c r="E51" s="158">
        <v>942</v>
      </c>
      <c r="F51" s="158">
        <v>6722</v>
      </c>
      <c r="G51" s="158">
        <v>1440</v>
      </c>
      <c r="H51" s="158">
        <v>2799</v>
      </c>
      <c r="I51" s="159">
        <f>IFERROR(H51/G51-1,"-")</f>
        <v>0.94375000000000009</v>
      </c>
      <c r="J51" s="158">
        <f t="shared" ref="J51:J61" si="12">H51-G51</f>
        <v>1359</v>
      </c>
      <c r="K51" s="159">
        <f>H51/H$8</f>
        <v>9.2696484090912105E-4</v>
      </c>
      <c r="L51" s="79"/>
    </row>
    <row r="52" spans="1:12" x14ac:dyDescent="0.25">
      <c r="A52" s="160" t="s">
        <v>102</v>
      </c>
      <c r="B52" s="161" t="s">
        <v>102</v>
      </c>
      <c r="C52" s="162">
        <v>651</v>
      </c>
      <c r="D52" s="162">
        <v>262</v>
      </c>
      <c r="E52" s="162">
        <v>99</v>
      </c>
      <c r="F52" s="162">
        <v>4982</v>
      </c>
      <c r="G52" s="162">
        <v>500</v>
      </c>
      <c r="H52" s="162">
        <v>1308</v>
      </c>
      <c r="I52" s="163">
        <f>IFERROR(H52/G52-1,"-")</f>
        <v>1.6160000000000001</v>
      </c>
      <c r="J52" s="162">
        <f t="shared" si="12"/>
        <v>808</v>
      </c>
      <c r="K52" s="163">
        <f>H52/H$8</f>
        <v>4.3317971129300833E-4</v>
      </c>
      <c r="L52" s="79"/>
    </row>
    <row r="53" spans="1:12" x14ac:dyDescent="0.25">
      <c r="A53" s="160" t="s">
        <v>99</v>
      </c>
      <c r="B53" s="161" t="s">
        <v>99</v>
      </c>
      <c r="C53" s="162">
        <v>563</v>
      </c>
      <c r="D53" s="162">
        <v>258</v>
      </c>
      <c r="E53" s="162">
        <v>843</v>
      </c>
      <c r="F53" s="162">
        <v>1740</v>
      </c>
      <c r="G53" s="162">
        <v>940</v>
      </c>
      <c r="H53" s="162">
        <v>1491</v>
      </c>
      <c r="I53" s="163">
        <f>IFERROR(H53/G53-1,"-")</f>
        <v>0.58617021276595738</v>
      </c>
      <c r="J53" s="162">
        <f t="shared" si="12"/>
        <v>551</v>
      </c>
      <c r="K53" s="163">
        <f>H53/H$8</f>
        <v>4.9378512961611271E-4</v>
      </c>
      <c r="L53" s="79"/>
    </row>
    <row r="54" spans="1:12" x14ac:dyDescent="0.25">
      <c r="A54" s="160"/>
      <c r="B54" s="157" t="s">
        <v>106</v>
      </c>
      <c r="C54" s="158">
        <v>19810</v>
      </c>
      <c r="D54" s="158">
        <v>2440</v>
      </c>
      <c r="E54" s="158">
        <v>12980</v>
      </c>
      <c r="F54" s="158">
        <v>11260</v>
      </c>
      <c r="G54" s="158">
        <v>19857</v>
      </c>
      <c r="H54" s="158">
        <v>18221</v>
      </c>
      <c r="I54" s="159">
        <f>IFERROR(H54/G54-1,"-")</f>
        <v>-8.2389081935841268E-2</v>
      </c>
      <c r="J54" s="158">
        <f t="shared" si="12"/>
        <v>-1636</v>
      </c>
      <c r="K54" s="159">
        <f>H54/H$8</f>
        <v>6.0343788375152177E-3</v>
      </c>
      <c r="L54" s="79"/>
    </row>
    <row r="55" spans="1:12" s="56" customFormat="1" x14ac:dyDescent="0.25">
      <c r="A55" s="160"/>
      <c r="B55" s="161" t="s">
        <v>109</v>
      </c>
      <c r="C55" s="162">
        <v>5266</v>
      </c>
      <c r="D55" s="162">
        <v>108</v>
      </c>
      <c r="E55" s="162">
        <v>4195</v>
      </c>
      <c r="F55" s="162">
        <v>4671</v>
      </c>
      <c r="G55" s="162">
        <v>5648</v>
      </c>
      <c r="H55" s="162">
        <v>6773</v>
      </c>
      <c r="I55" s="163">
        <f t="shared" ref="I55:I62" si="13">IFERROR(H55/G55-1,"-")</f>
        <v>0.19918555240793201</v>
      </c>
      <c r="J55" s="162">
        <f t="shared" si="12"/>
        <v>1125</v>
      </c>
      <c r="K55" s="163">
        <f t="shared" ref="K55:K62" si="14">H55/H$8</f>
        <v>2.243062832253475E-3</v>
      </c>
      <c r="L55" s="164"/>
    </row>
    <row r="56" spans="1:12" s="56" customFormat="1" x14ac:dyDescent="0.25">
      <c r="A56" s="160"/>
      <c r="B56" s="161" t="s">
        <v>112</v>
      </c>
      <c r="C56" s="162">
        <v>6545</v>
      </c>
      <c r="D56" s="162">
        <v>999</v>
      </c>
      <c r="E56" s="162">
        <v>4563</v>
      </c>
      <c r="F56" s="162">
        <v>1909</v>
      </c>
      <c r="G56" s="162">
        <v>6720</v>
      </c>
      <c r="H56" s="162">
        <v>4621</v>
      </c>
      <c r="I56" s="163">
        <f t="shared" si="13"/>
        <v>-0.31235119047619042</v>
      </c>
      <c r="J56" s="162">
        <f t="shared" si="12"/>
        <v>-2099</v>
      </c>
      <c r="K56" s="163">
        <f t="shared" si="14"/>
        <v>1.5303696069457122E-3</v>
      </c>
      <c r="L56" s="164"/>
    </row>
    <row r="57" spans="1:12" x14ac:dyDescent="0.25">
      <c r="A57" s="160"/>
      <c r="B57" s="161" t="s">
        <v>115</v>
      </c>
      <c r="C57" s="162">
        <v>416</v>
      </c>
      <c r="D57" s="162">
        <v>107</v>
      </c>
      <c r="E57" s="162">
        <v>274</v>
      </c>
      <c r="F57" s="162">
        <v>617</v>
      </c>
      <c r="G57" s="162">
        <v>747</v>
      </c>
      <c r="H57" s="162">
        <v>468</v>
      </c>
      <c r="I57" s="163">
        <f t="shared" si="13"/>
        <v>-0.37349397590361444</v>
      </c>
      <c r="J57" s="162">
        <f t="shared" si="12"/>
        <v>-279</v>
      </c>
      <c r="K57" s="163">
        <f t="shared" si="14"/>
        <v>1.5499090587548005E-4</v>
      </c>
      <c r="L57" s="79"/>
    </row>
    <row r="58" spans="1:12" x14ac:dyDescent="0.25">
      <c r="A58" s="160"/>
      <c r="B58" s="161" t="s">
        <v>122</v>
      </c>
      <c r="C58" s="162">
        <v>275</v>
      </c>
      <c r="D58" s="162">
        <v>51</v>
      </c>
      <c r="E58" s="162">
        <v>459</v>
      </c>
      <c r="F58" s="162">
        <v>201</v>
      </c>
      <c r="G58" s="162">
        <v>520</v>
      </c>
      <c r="H58" s="162">
        <v>669</v>
      </c>
      <c r="I58" s="163">
        <f t="shared" si="13"/>
        <v>0.28653846153846163</v>
      </c>
      <c r="J58" s="162">
        <f t="shared" si="12"/>
        <v>149</v>
      </c>
      <c r="K58" s="163">
        <f t="shared" si="14"/>
        <v>2.2155751288610288E-4</v>
      </c>
      <c r="L58" s="79"/>
    </row>
    <row r="59" spans="1:12" x14ac:dyDescent="0.25">
      <c r="A59" s="160"/>
      <c r="B59" s="161" t="s">
        <v>118</v>
      </c>
      <c r="C59" s="162">
        <v>270</v>
      </c>
      <c r="D59" s="162">
        <v>74</v>
      </c>
      <c r="E59" s="162">
        <v>358</v>
      </c>
      <c r="F59" s="162">
        <v>248</v>
      </c>
      <c r="G59" s="162">
        <v>659</v>
      </c>
      <c r="H59" s="162">
        <v>368</v>
      </c>
      <c r="I59" s="163">
        <f t="shared" si="13"/>
        <v>-0.44157814871016687</v>
      </c>
      <c r="J59" s="162">
        <f t="shared" si="12"/>
        <v>-291</v>
      </c>
      <c r="K59" s="163">
        <f t="shared" si="14"/>
        <v>1.2187319094482191E-4</v>
      </c>
      <c r="L59" s="79"/>
    </row>
    <row r="60" spans="1:12" x14ac:dyDescent="0.25">
      <c r="A60" s="160"/>
      <c r="B60" s="161" t="s">
        <v>127</v>
      </c>
      <c r="C60" s="162">
        <v>438</v>
      </c>
      <c r="D60" s="162">
        <v>5</v>
      </c>
      <c r="E60" s="162">
        <v>69</v>
      </c>
      <c r="F60" s="162">
        <v>111</v>
      </c>
      <c r="G60" s="162">
        <v>153</v>
      </c>
      <c r="H60" s="162">
        <v>143</v>
      </c>
      <c r="I60" s="163">
        <f t="shared" si="13"/>
        <v>-6.5359477124182996E-2</v>
      </c>
      <c r="J60" s="162">
        <f t="shared" si="12"/>
        <v>-10</v>
      </c>
      <c r="K60" s="163">
        <f t="shared" si="14"/>
        <v>4.7358332350841126E-5</v>
      </c>
      <c r="L60" s="79"/>
    </row>
    <row r="61" spans="1:12" x14ac:dyDescent="0.25">
      <c r="A61" s="160" t="s">
        <v>143</v>
      </c>
      <c r="B61" s="161" t="s">
        <v>130</v>
      </c>
      <c r="C61" s="162">
        <v>1077</v>
      </c>
      <c r="D61" s="162">
        <v>14</v>
      </c>
      <c r="E61" s="162">
        <v>82</v>
      </c>
      <c r="F61" s="162">
        <v>135</v>
      </c>
      <c r="G61" s="162">
        <v>49</v>
      </c>
      <c r="H61" s="162">
        <v>393</v>
      </c>
      <c r="I61" s="163">
        <f t="shared" si="13"/>
        <v>7.0204081632653068</v>
      </c>
      <c r="J61" s="162">
        <f t="shared" si="12"/>
        <v>344</v>
      </c>
      <c r="K61" s="163">
        <f t="shared" si="14"/>
        <v>1.3015261967748646E-4</v>
      </c>
      <c r="L61" s="79"/>
    </row>
    <row r="62" spans="1:12" x14ac:dyDescent="0.25">
      <c r="A62" s="160" t="s">
        <v>144</v>
      </c>
      <c r="B62" s="166" t="s">
        <v>144</v>
      </c>
      <c r="C62" s="167">
        <f t="shared" ref="C62:H62" si="15">C54-SUM(C55:C61)</f>
        <v>5523</v>
      </c>
      <c r="D62" s="167">
        <f t="shared" si="15"/>
        <v>1082</v>
      </c>
      <c r="E62" s="167">
        <f t="shared" si="15"/>
        <v>2980</v>
      </c>
      <c r="F62" s="167">
        <f t="shared" si="15"/>
        <v>3368</v>
      </c>
      <c r="G62" s="167">
        <f t="shared" si="15"/>
        <v>5361</v>
      </c>
      <c r="H62" s="167">
        <f t="shared" si="15"/>
        <v>4786</v>
      </c>
      <c r="I62" s="168">
        <f t="shared" si="13"/>
        <v>-0.10725610893490023</v>
      </c>
      <c r="J62" s="167">
        <f>H62-G62</f>
        <v>-575</v>
      </c>
      <c r="K62" s="168">
        <f t="shared" si="14"/>
        <v>1.5850138365812981E-3</v>
      </c>
      <c r="L62" s="79"/>
    </row>
    <row r="63" spans="1:12" s="144" customFormat="1" x14ac:dyDescent="0.25">
      <c r="A63" s="160"/>
      <c r="B63" s="153" t="s">
        <v>46</v>
      </c>
      <c r="C63" s="151"/>
      <c r="D63" s="151"/>
      <c r="E63" s="151"/>
      <c r="F63" s="151"/>
      <c r="G63" s="151"/>
      <c r="H63" s="151"/>
      <c r="I63" s="151"/>
      <c r="J63" s="151"/>
      <c r="K63" s="151"/>
    </row>
    <row r="64" spans="1:12" x14ac:dyDescent="0.25">
      <c r="A64" s="160"/>
      <c r="B64" s="154" t="s">
        <v>67</v>
      </c>
      <c r="C64" s="174">
        <v>63680</v>
      </c>
      <c r="D64" s="174">
        <v>12913</v>
      </c>
      <c r="E64" s="174">
        <v>70697</v>
      </c>
      <c r="F64" s="174">
        <v>120145</v>
      </c>
      <c r="G64" s="174">
        <v>89491</v>
      </c>
      <c r="H64" s="174">
        <v>90625</v>
      </c>
      <c r="I64" s="175">
        <f>IFERROR(H64/G64-1,"-")</f>
        <v>1.2671665307125934E-2</v>
      </c>
      <c r="J64" s="174">
        <f>H64-G64</f>
        <v>1134</v>
      </c>
      <c r="K64" s="175">
        <f>H64/H$8</f>
        <v>3.0012929155908929E-2</v>
      </c>
      <c r="L64" s="79"/>
    </row>
    <row r="65" spans="1:12" x14ac:dyDescent="0.25">
      <c r="A65" s="160" t="s">
        <v>95</v>
      </c>
      <c r="B65" s="157" t="s">
        <v>96</v>
      </c>
      <c r="C65" s="158">
        <v>11075</v>
      </c>
      <c r="D65" s="158">
        <v>3196</v>
      </c>
      <c r="E65" s="158">
        <v>10407</v>
      </c>
      <c r="F65" s="158">
        <v>12626</v>
      </c>
      <c r="G65" s="158">
        <v>12040</v>
      </c>
      <c r="H65" s="158">
        <v>9498</v>
      </c>
      <c r="I65" s="159">
        <f>IFERROR(H65/G65-1,"-")</f>
        <v>-0.21112956810631234</v>
      </c>
      <c r="J65" s="158">
        <f t="shared" ref="J65:J75" si="16">H65-G65</f>
        <v>-2542</v>
      </c>
      <c r="K65" s="159">
        <f>H65/H$8</f>
        <v>3.145520564113909E-3</v>
      </c>
      <c r="L65" s="79"/>
    </row>
    <row r="66" spans="1:12" x14ac:dyDescent="0.25">
      <c r="A66" s="160" t="s">
        <v>102</v>
      </c>
      <c r="B66" s="161" t="s">
        <v>102</v>
      </c>
      <c r="C66" s="162">
        <v>2499</v>
      </c>
      <c r="D66" s="162">
        <v>3141</v>
      </c>
      <c r="E66" s="162">
        <v>5856</v>
      </c>
      <c r="F66" s="162">
        <v>8826</v>
      </c>
      <c r="G66" s="162">
        <v>6371</v>
      </c>
      <c r="H66" s="162">
        <v>867</v>
      </c>
      <c r="I66" s="163">
        <f>IFERROR(H66/G66-1,"-")</f>
        <v>-0.86391461309056661</v>
      </c>
      <c r="J66" s="162">
        <f t="shared" si="16"/>
        <v>-5504</v>
      </c>
      <c r="K66" s="163">
        <f>H66/H$8</f>
        <v>2.8713058844880598E-4</v>
      </c>
      <c r="L66" s="79"/>
    </row>
    <row r="67" spans="1:12" x14ac:dyDescent="0.25">
      <c r="A67" s="160" t="s">
        <v>99</v>
      </c>
      <c r="B67" s="161" t="s">
        <v>99</v>
      </c>
      <c r="C67" s="162">
        <v>8576</v>
      </c>
      <c r="D67" s="162">
        <v>55</v>
      </c>
      <c r="E67" s="162">
        <v>4551</v>
      </c>
      <c r="F67" s="162">
        <v>3800</v>
      </c>
      <c r="G67" s="162">
        <v>5669</v>
      </c>
      <c r="H67" s="162">
        <v>8631</v>
      </c>
      <c r="I67" s="163">
        <f>IFERROR(H67/G67-1,"-")</f>
        <v>0.52249073910742627</v>
      </c>
      <c r="J67" s="162">
        <f t="shared" si="16"/>
        <v>2962</v>
      </c>
      <c r="K67" s="163">
        <f>H67/H$8</f>
        <v>2.8583899756651032E-3</v>
      </c>
      <c r="L67" s="79"/>
    </row>
    <row r="68" spans="1:12" x14ac:dyDescent="0.25">
      <c r="A68" s="160"/>
      <c r="B68" s="157" t="s">
        <v>106</v>
      </c>
      <c r="C68" s="158">
        <v>52605</v>
      </c>
      <c r="D68" s="158">
        <v>9717</v>
      </c>
      <c r="E68" s="158">
        <v>60290</v>
      </c>
      <c r="F68" s="158">
        <v>107519</v>
      </c>
      <c r="G68" s="158">
        <v>77451</v>
      </c>
      <c r="H68" s="158">
        <v>81127</v>
      </c>
      <c r="I68" s="159">
        <f>IFERROR(H68/G68-1,"-")</f>
        <v>4.7462266465249092E-2</v>
      </c>
      <c r="J68" s="158">
        <f t="shared" si="16"/>
        <v>3676</v>
      </c>
      <c r="K68" s="159">
        <f>H68/H$8</f>
        <v>2.6867408591795022E-2</v>
      </c>
      <c r="L68" s="79"/>
    </row>
    <row r="69" spans="1:12" s="56" customFormat="1" x14ac:dyDescent="0.25">
      <c r="A69" s="160"/>
      <c r="B69" s="161" t="s">
        <v>109</v>
      </c>
      <c r="C69" s="162">
        <v>17460</v>
      </c>
      <c r="D69" s="162">
        <v>147</v>
      </c>
      <c r="E69" s="162">
        <v>14615</v>
      </c>
      <c r="F69" s="162">
        <v>33856</v>
      </c>
      <c r="G69" s="162">
        <v>34817</v>
      </c>
      <c r="H69" s="162">
        <v>30761</v>
      </c>
      <c r="I69" s="163">
        <f t="shared" ref="I69:I76" si="17">IFERROR(H69/G69-1,"-")</f>
        <v>-0.11649481575092624</v>
      </c>
      <c r="J69" s="162">
        <f t="shared" si="16"/>
        <v>-4056</v>
      </c>
      <c r="K69" s="163">
        <f t="shared" ref="K69:K76" si="18">H69/H$8</f>
        <v>1.0187340289819748E-2</v>
      </c>
      <c r="L69" s="164"/>
    </row>
    <row r="70" spans="1:12" s="56" customFormat="1" x14ac:dyDescent="0.25">
      <c r="A70" s="160"/>
      <c r="B70" s="161" t="s">
        <v>112</v>
      </c>
      <c r="C70" s="162">
        <v>6651</v>
      </c>
      <c r="D70" s="162">
        <v>1087</v>
      </c>
      <c r="E70" s="162">
        <v>2969</v>
      </c>
      <c r="F70" s="162">
        <v>7290</v>
      </c>
      <c r="G70" s="162">
        <v>8477</v>
      </c>
      <c r="H70" s="162">
        <v>7639</v>
      </c>
      <c r="I70" s="163">
        <f t="shared" si="17"/>
        <v>-9.885572726200309E-2</v>
      </c>
      <c r="J70" s="162">
        <f t="shared" si="16"/>
        <v>-838</v>
      </c>
      <c r="K70" s="163">
        <f t="shared" si="18"/>
        <v>2.5298622435529746E-3</v>
      </c>
      <c r="L70" s="164"/>
    </row>
    <row r="71" spans="1:12" x14ac:dyDescent="0.25">
      <c r="A71" s="160"/>
      <c r="B71" s="161" t="s">
        <v>115</v>
      </c>
      <c r="C71" s="162">
        <v>7382</v>
      </c>
      <c r="D71" s="162">
        <v>227</v>
      </c>
      <c r="E71" s="162">
        <v>7772</v>
      </c>
      <c r="F71" s="162">
        <v>15720</v>
      </c>
      <c r="G71" s="162">
        <v>3290</v>
      </c>
      <c r="H71" s="162">
        <v>4917</v>
      </c>
      <c r="I71" s="163">
        <f t="shared" si="17"/>
        <v>0.49452887537993928</v>
      </c>
      <c r="J71" s="162">
        <f t="shared" si="16"/>
        <v>1627</v>
      </c>
      <c r="K71" s="163">
        <f t="shared" si="18"/>
        <v>1.6283980431404603E-3</v>
      </c>
      <c r="L71" s="79"/>
    </row>
    <row r="72" spans="1:12" x14ac:dyDescent="0.25">
      <c r="A72" s="160"/>
      <c r="B72" s="161" t="s">
        <v>122</v>
      </c>
      <c r="C72" s="162">
        <v>421</v>
      </c>
      <c r="D72" s="162">
        <v>0</v>
      </c>
      <c r="E72" s="162">
        <v>6840</v>
      </c>
      <c r="F72" s="162">
        <v>2857</v>
      </c>
      <c r="G72" s="162">
        <v>3677</v>
      </c>
      <c r="H72" s="162">
        <v>3422</v>
      </c>
      <c r="I72" s="163">
        <f t="shared" si="17"/>
        <v>-6.9350013598041937E-2</v>
      </c>
      <c r="J72" s="162">
        <f t="shared" si="16"/>
        <v>-255</v>
      </c>
      <c r="K72" s="163">
        <f t="shared" si="18"/>
        <v>1.1332882049271212E-3</v>
      </c>
      <c r="L72" s="79"/>
    </row>
    <row r="73" spans="1:12" x14ac:dyDescent="0.25">
      <c r="A73" s="160"/>
      <c r="B73" s="161" t="s">
        <v>118</v>
      </c>
      <c r="C73" s="162">
        <v>777</v>
      </c>
      <c r="D73" s="162">
        <v>4899</v>
      </c>
      <c r="E73" s="162">
        <v>1397</v>
      </c>
      <c r="F73" s="162">
        <v>2004</v>
      </c>
      <c r="G73" s="162">
        <v>1208</v>
      </c>
      <c r="H73" s="162">
        <v>1731</v>
      </c>
      <c r="I73" s="163">
        <f t="shared" si="17"/>
        <v>0.43294701986754958</v>
      </c>
      <c r="J73" s="162">
        <f t="shared" si="16"/>
        <v>523</v>
      </c>
      <c r="K73" s="163">
        <f t="shared" si="18"/>
        <v>5.732676454496922E-4</v>
      </c>
      <c r="L73" s="79"/>
    </row>
    <row r="74" spans="1:12" x14ac:dyDescent="0.25">
      <c r="A74" s="160"/>
      <c r="B74" s="161" t="s">
        <v>127</v>
      </c>
      <c r="C74" s="162">
        <v>2339</v>
      </c>
      <c r="D74" s="162">
        <v>0</v>
      </c>
      <c r="E74" s="162">
        <v>3569</v>
      </c>
      <c r="F74" s="162">
        <v>7297</v>
      </c>
      <c r="G74" s="162">
        <v>1790</v>
      </c>
      <c r="H74" s="162">
        <v>3190</v>
      </c>
      <c r="I74" s="163">
        <f t="shared" si="17"/>
        <v>0.78212290502793302</v>
      </c>
      <c r="J74" s="162">
        <f t="shared" si="16"/>
        <v>1400</v>
      </c>
      <c r="K74" s="163">
        <f t="shared" si="18"/>
        <v>1.0564551062879942E-3</v>
      </c>
      <c r="L74" s="79"/>
    </row>
    <row r="75" spans="1:12" x14ac:dyDescent="0.25">
      <c r="A75" s="160" t="s">
        <v>143</v>
      </c>
      <c r="B75" s="161" t="s">
        <v>130</v>
      </c>
      <c r="C75" s="162">
        <v>1973</v>
      </c>
      <c r="D75" s="162">
        <v>0</v>
      </c>
      <c r="E75" s="162">
        <v>1402</v>
      </c>
      <c r="F75" s="162">
        <v>2617</v>
      </c>
      <c r="G75" s="162">
        <v>2993</v>
      </c>
      <c r="H75" s="162">
        <v>4942</v>
      </c>
      <c r="I75" s="163">
        <f t="shared" si="17"/>
        <v>0.65118610090210494</v>
      </c>
      <c r="J75" s="162">
        <f t="shared" si="16"/>
        <v>1949</v>
      </c>
      <c r="K75" s="163">
        <f t="shared" si="18"/>
        <v>1.6366774718731248E-3</v>
      </c>
      <c r="L75" s="79"/>
    </row>
    <row r="76" spans="1:12" x14ac:dyDescent="0.25">
      <c r="A76" s="160" t="s">
        <v>144</v>
      </c>
      <c r="B76" s="166" t="s">
        <v>144</v>
      </c>
      <c r="C76" s="167">
        <f t="shared" ref="C76:H76" si="19">C68-SUM(C69:C75)</f>
        <v>15602</v>
      </c>
      <c r="D76" s="167">
        <f t="shared" si="19"/>
        <v>3357</v>
      </c>
      <c r="E76" s="167">
        <f t="shared" si="19"/>
        <v>21726</v>
      </c>
      <c r="F76" s="167">
        <f t="shared" si="19"/>
        <v>35878</v>
      </c>
      <c r="G76" s="167">
        <f t="shared" si="19"/>
        <v>21199</v>
      </c>
      <c r="H76" s="167">
        <f t="shared" si="19"/>
        <v>24525</v>
      </c>
      <c r="I76" s="168">
        <f t="shared" si="17"/>
        <v>0.15689419312231712</v>
      </c>
      <c r="J76" s="167">
        <f>H76-G76</f>
        <v>3326</v>
      </c>
      <c r="K76" s="168">
        <f t="shared" si="18"/>
        <v>8.1221195867439058E-3</v>
      </c>
      <c r="L76" s="79"/>
    </row>
    <row r="77" spans="1:12" s="144" customFormat="1" x14ac:dyDescent="0.25">
      <c r="A77" s="160"/>
      <c r="B77" s="153" t="s">
        <v>47</v>
      </c>
      <c r="C77" s="151"/>
      <c r="D77" s="151"/>
      <c r="E77" s="151"/>
      <c r="F77" s="151"/>
      <c r="G77" s="151"/>
      <c r="H77" s="151"/>
      <c r="I77" s="151"/>
      <c r="J77" s="151"/>
      <c r="K77" s="151"/>
    </row>
    <row r="78" spans="1:12" x14ac:dyDescent="0.25">
      <c r="A78" s="160"/>
      <c r="B78" s="154" t="s">
        <v>67</v>
      </c>
      <c r="C78" s="174">
        <v>493497</v>
      </c>
      <c r="D78" s="174">
        <v>29647</v>
      </c>
      <c r="E78" s="174">
        <v>262511</v>
      </c>
      <c r="F78" s="174">
        <v>459644</v>
      </c>
      <c r="G78" s="174">
        <v>482317</v>
      </c>
      <c r="H78" s="174">
        <v>494946</v>
      </c>
      <c r="I78" s="175">
        <f>IFERROR(H78/G78-1,"-")</f>
        <v>2.6184024199851885E-2</v>
      </c>
      <c r="J78" s="174">
        <f>H78-G78</f>
        <v>12629</v>
      </c>
      <c r="K78" s="175">
        <f>H78/H$8</f>
        <v>0.16391480534069519</v>
      </c>
      <c r="L78" s="79"/>
    </row>
    <row r="79" spans="1:12" x14ac:dyDescent="0.25">
      <c r="A79" s="160" t="s">
        <v>95</v>
      </c>
      <c r="B79" s="157" t="s">
        <v>96</v>
      </c>
      <c r="C79" s="158">
        <v>109435</v>
      </c>
      <c r="D79" s="158">
        <v>7417</v>
      </c>
      <c r="E79" s="158">
        <v>60652</v>
      </c>
      <c r="F79" s="158">
        <v>107373</v>
      </c>
      <c r="G79" s="158">
        <v>84180</v>
      </c>
      <c r="H79" s="158">
        <v>87577</v>
      </c>
      <c r="I79" s="159">
        <f>IFERROR(H79/G79-1,"-")</f>
        <v>4.0354003326205756E-2</v>
      </c>
      <c r="J79" s="158">
        <f t="shared" ref="J79:J89" si="20">H79-G79</f>
        <v>3397</v>
      </c>
      <c r="K79" s="159">
        <f>H79/H$8</f>
        <v>2.9003501204822469E-2</v>
      </c>
      <c r="L79" s="79"/>
    </row>
    <row r="80" spans="1:12" x14ac:dyDescent="0.25">
      <c r="A80" s="160" t="s">
        <v>102</v>
      </c>
      <c r="B80" s="161" t="s">
        <v>102</v>
      </c>
      <c r="C80" s="162">
        <v>8959</v>
      </c>
      <c r="D80" s="162">
        <v>3625</v>
      </c>
      <c r="E80" s="162">
        <v>8346</v>
      </c>
      <c r="F80" s="162">
        <v>12994</v>
      </c>
      <c r="G80" s="162">
        <v>7945</v>
      </c>
      <c r="H80" s="162">
        <v>10553</v>
      </c>
      <c r="I80" s="163">
        <f>IFERROR(H80/G80-1,"-")</f>
        <v>0.32825676526117054</v>
      </c>
      <c r="J80" s="162">
        <f t="shared" si="20"/>
        <v>2608</v>
      </c>
      <c r="K80" s="163">
        <f>H80/H$8</f>
        <v>3.4949124566323523E-3</v>
      </c>
      <c r="L80" s="79"/>
    </row>
    <row r="81" spans="1:12" x14ac:dyDescent="0.25">
      <c r="A81" s="160" t="s">
        <v>99</v>
      </c>
      <c r="B81" s="161" t="s">
        <v>99</v>
      </c>
      <c r="C81" s="162">
        <v>100476</v>
      </c>
      <c r="D81" s="162">
        <v>3792</v>
      </c>
      <c r="E81" s="162">
        <v>52306</v>
      </c>
      <c r="F81" s="162">
        <v>94379</v>
      </c>
      <c r="G81" s="162">
        <v>76235</v>
      </c>
      <c r="H81" s="162">
        <v>77024</v>
      </c>
      <c r="I81" s="163">
        <f>IFERROR(H81/G81-1,"-")</f>
        <v>1.0349576965960505E-2</v>
      </c>
      <c r="J81" s="162">
        <f t="shared" si="20"/>
        <v>789</v>
      </c>
      <c r="K81" s="163">
        <f>H81/H$8</f>
        <v>2.5508588748190116E-2</v>
      </c>
      <c r="L81" s="79"/>
    </row>
    <row r="82" spans="1:12" x14ac:dyDescent="0.25">
      <c r="A82" s="160"/>
      <c r="B82" s="157" t="s">
        <v>106</v>
      </c>
      <c r="C82" s="158">
        <v>384062</v>
      </c>
      <c r="D82" s="158">
        <v>22230</v>
      </c>
      <c r="E82" s="158">
        <v>201859</v>
      </c>
      <c r="F82" s="158">
        <v>352271</v>
      </c>
      <c r="G82" s="158">
        <v>398137</v>
      </c>
      <c r="H82" s="158">
        <v>407369</v>
      </c>
      <c r="I82" s="159">
        <f>IFERROR(H82/G82-1,"-")</f>
        <v>2.3187998101156237E-2</v>
      </c>
      <c r="J82" s="158">
        <f t="shared" si="20"/>
        <v>9232</v>
      </c>
      <c r="K82" s="159">
        <f>H82/H$8</f>
        <v>0.13491130413587271</v>
      </c>
      <c r="L82" s="79"/>
    </row>
    <row r="83" spans="1:12" s="56" customFormat="1" x14ac:dyDescent="0.25">
      <c r="A83" s="160"/>
      <c r="B83" s="161" t="s">
        <v>109</v>
      </c>
      <c r="C83" s="162">
        <v>56783</v>
      </c>
      <c r="D83" s="162">
        <v>3948</v>
      </c>
      <c r="E83" s="162">
        <v>21971</v>
      </c>
      <c r="F83" s="162">
        <v>54058</v>
      </c>
      <c r="G83" s="162">
        <v>70667</v>
      </c>
      <c r="H83" s="162">
        <v>69055</v>
      </c>
      <c r="I83" s="163">
        <f t="shared" ref="I83:I90" si="21">IFERROR(H83/G83-1,"-")</f>
        <v>-2.2811213154654952E-2</v>
      </c>
      <c r="J83" s="162">
        <f t="shared" si="20"/>
        <v>-1612</v>
      </c>
      <c r="K83" s="163">
        <f t="shared" ref="K83:K90" si="22">H83/H$8</f>
        <v>2.286943804536597E-2</v>
      </c>
      <c r="L83" s="164"/>
    </row>
    <row r="84" spans="1:12" s="56" customFormat="1" x14ac:dyDescent="0.25">
      <c r="A84" s="160"/>
      <c r="B84" s="161" t="s">
        <v>112</v>
      </c>
      <c r="C84" s="162">
        <v>164737</v>
      </c>
      <c r="D84" s="162">
        <v>8497</v>
      </c>
      <c r="E84" s="162">
        <v>86286</v>
      </c>
      <c r="F84" s="162">
        <v>147240</v>
      </c>
      <c r="G84" s="162">
        <v>155725</v>
      </c>
      <c r="H84" s="162">
        <v>156499</v>
      </c>
      <c r="I84" s="163">
        <f t="shared" si="21"/>
        <v>4.9703002087011505E-3</v>
      </c>
      <c r="J84" s="162">
        <f t="shared" si="20"/>
        <v>774</v>
      </c>
      <c r="K84" s="163">
        <f t="shared" si="22"/>
        <v>5.1828892689330663E-2</v>
      </c>
      <c r="L84" s="164"/>
    </row>
    <row r="85" spans="1:12" x14ac:dyDescent="0.25">
      <c r="A85" s="160"/>
      <c r="B85" s="161" t="s">
        <v>115</v>
      </c>
      <c r="C85" s="162">
        <v>12838</v>
      </c>
      <c r="D85" s="162">
        <v>2725</v>
      </c>
      <c r="E85" s="162">
        <v>9584</v>
      </c>
      <c r="F85" s="162">
        <v>18854</v>
      </c>
      <c r="G85" s="162">
        <v>25326</v>
      </c>
      <c r="H85" s="162">
        <v>28658</v>
      </c>
      <c r="I85" s="163">
        <f t="shared" si="21"/>
        <v>0.13156440022111671</v>
      </c>
      <c r="J85" s="162">
        <f t="shared" si="20"/>
        <v>3332</v>
      </c>
      <c r="K85" s="163">
        <f t="shared" si="22"/>
        <v>9.4908747448280064E-3</v>
      </c>
      <c r="L85" s="79"/>
    </row>
    <row r="86" spans="1:12" x14ac:dyDescent="0.25">
      <c r="A86" s="160"/>
      <c r="B86" s="161" t="s">
        <v>122</v>
      </c>
      <c r="C86" s="162">
        <v>4444</v>
      </c>
      <c r="D86" s="162">
        <v>228</v>
      </c>
      <c r="E86" s="162">
        <v>6256</v>
      </c>
      <c r="F86" s="162">
        <v>6581</v>
      </c>
      <c r="G86" s="162">
        <v>8748</v>
      </c>
      <c r="H86" s="162">
        <v>10873</v>
      </c>
      <c r="I86" s="163">
        <f t="shared" si="21"/>
        <v>0.24291266575217185</v>
      </c>
      <c r="J86" s="162">
        <f t="shared" si="20"/>
        <v>2125</v>
      </c>
      <c r="K86" s="163">
        <f t="shared" si="22"/>
        <v>3.6008891444104583E-3</v>
      </c>
      <c r="L86" s="79"/>
    </row>
    <row r="87" spans="1:12" x14ac:dyDescent="0.25">
      <c r="A87" s="160"/>
      <c r="B87" s="161" t="s">
        <v>118</v>
      </c>
      <c r="C87" s="162">
        <v>2894</v>
      </c>
      <c r="D87" s="162">
        <v>241</v>
      </c>
      <c r="E87" s="162">
        <v>3071</v>
      </c>
      <c r="F87" s="162">
        <v>3587</v>
      </c>
      <c r="G87" s="162">
        <v>3593</v>
      </c>
      <c r="H87" s="162">
        <v>5043</v>
      </c>
      <c r="I87" s="163">
        <f t="shared" si="21"/>
        <v>0.40356248260506544</v>
      </c>
      <c r="J87" s="162">
        <f t="shared" si="20"/>
        <v>1450</v>
      </c>
      <c r="K87" s="163">
        <f t="shared" si="22"/>
        <v>1.6701263639530893E-3</v>
      </c>
      <c r="L87" s="79"/>
    </row>
    <row r="88" spans="1:12" x14ac:dyDescent="0.25">
      <c r="A88" s="160"/>
      <c r="B88" s="161" t="s">
        <v>127</v>
      </c>
      <c r="C88" s="162">
        <v>12677</v>
      </c>
      <c r="D88" s="162">
        <v>191</v>
      </c>
      <c r="E88" s="162">
        <v>8499</v>
      </c>
      <c r="F88" s="162">
        <v>14185</v>
      </c>
      <c r="G88" s="162">
        <v>11905</v>
      </c>
      <c r="H88" s="162">
        <v>11922</v>
      </c>
      <c r="I88" s="163">
        <f t="shared" si="21"/>
        <v>1.427971440571163E-3</v>
      </c>
      <c r="J88" s="162">
        <f t="shared" si="20"/>
        <v>17</v>
      </c>
      <c r="K88" s="163">
        <f t="shared" si="22"/>
        <v>3.948293974033062E-3</v>
      </c>
      <c r="L88" s="79"/>
    </row>
    <row r="89" spans="1:12" x14ac:dyDescent="0.25">
      <c r="A89" s="160" t="s">
        <v>143</v>
      </c>
      <c r="B89" s="161" t="s">
        <v>130</v>
      </c>
      <c r="C89" s="162">
        <v>22962</v>
      </c>
      <c r="D89" s="162">
        <v>414</v>
      </c>
      <c r="E89" s="162">
        <v>8088</v>
      </c>
      <c r="F89" s="162">
        <v>14056</v>
      </c>
      <c r="G89" s="162">
        <v>15423</v>
      </c>
      <c r="H89" s="162">
        <v>14766</v>
      </c>
      <c r="I89" s="163">
        <f t="shared" si="21"/>
        <v>-4.2598716203073317E-2</v>
      </c>
      <c r="J89" s="162">
        <f t="shared" si="20"/>
        <v>-657</v>
      </c>
      <c r="K89" s="163">
        <f t="shared" si="22"/>
        <v>4.8901617866609791E-3</v>
      </c>
      <c r="L89" s="79"/>
    </row>
    <row r="90" spans="1:12" x14ac:dyDescent="0.25">
      <c r="A90" s="160" t="s">
        <v>144</v>
      </c>
      <c r="B90" s="166" t="s">
        <v>144</v>
      </c>
      <c r="C90" s="167">
        <f t="shared" ref="C90:H90" si="23">C82-SUM(C83:C89)</f>
        <v>106727</v>
      </c>
      <c r="D90" s="167">
        <f t="shared" si="23"/>
        <v>5986</v>
      </c>
      <c r="E90" s="167">
        <f t="shared" si="23"/>
        <v>58104</v>
      </c>
      <c r="F90" s="167">
        <f t="shared" si="23"/>
        <v>93710</v>
      </c>
      <c r="G90" s="167">
        <f t="shared" si="23"/>
        <v>106750</v>
      </c>
      <c r="H90" s="167">
        <f t="shared" si="23"/>
        <v>110553</v>
      </c>
      <c r="I90" s="168">
        <f t="shared" si="21"/>
        <v>3.5625292740046888E-2</v>
      </c>
      <c r="J90" s="167">
        <f>H90-G90</f>
        <v>3803</v>
      </c>
      <c r="K90" s="168">
        <f t="shared" si="22"/>
        <v>3.6612627387290479E-2</v>
      </c>
      <c r="L90" s="79"/>
    </row>
    <row r="91" spans="1:12" s="144" customFormat="1" x14ac:dyDescent="0.25">
      <c r="A91" s="160"/>
      <c r="B91" s="153" t="s">
        <v>48</v>
      </c>
      <c r="C91" s="151"/>
      <c r="D91" s="151"/>
      <c r="E91" s="151"/>
      <c r="F91" s="151"/>
      <c r="G91" s="151"/>
      <c r="H91" s="151"/>
      <c r="I91" s="151"/>
      <c r="J91" s="151"/>
      <c r="K91" s="151"/>
    </row>
    <row r="92" spans="1:12" x14ac:dyDescent="0.25">
      <c r="A92" s="160"/>
      <c r="B92" s="154" t="s">
        <v>67</v>
      </c>
      <c r="C92" s="174">
        <v>13603</v>
      </c>
      <c r="D92" s="174">
        <v>2763</v>
      </c>
      <c r="E92" s="174">
        <v>11400</v>
      </c>
      <c r="F92" s="174">
        <v>14353</v>
      </c>
      <c r="G92" s="174">
        <v>14581</v>
      </c>
      <c r="H92" s="174">
        <v>14255</v>
      </c>
      <c r="I92" s="175">
        <f>IFERROR(H92/G92-1,"-")</f>
        <v>-2.2357862972361309E-2</v>
      </c>
      <c r="J92" s="174">
        <f>H92-G92</f>
        <v>-326</v>
      </c>
      <c r="K92" s="175">
        <f>H92/H$8</f>
        <v>4.7209302633653165E-3</v>
      </c>
      <c r="L92" s="79"/>
    </row>
    <row r="93" spans="1:12" x14ac:dyDescent="0.25">
      <c r="A93" s="160" t="s">
        <v>95</v>
      </c>
      <c r="B93" s="157" t="s">
        <v>96</v>
      </c>
      <c r="C93" s="158">
        <v>5825</v>
      </c>
      <c r="D93" s="158">
        <v>1115</v>
      </c>
      <c r="E93" s="158">
        <v>4881</v>
      </c>
      <c r="F93" s="158">
        <v>5640</v>
      </c>
      <c r="G93" s="158">
        <v>3830</v>
      </c>
      <c r="H93" s="158">
        <v>4817</v>
      </c>
      <c r="I93" s="159">
        <f>IFERROR(H93/G93-1,"-")</f>
        <v>0.25770234986945173</v>
      </c>
      <c r="J93" s="158">
        <f t="shared" ref="J93:J103" si="24">H93-G93</f>
        <v>987</v>
      </c>
      <c r="K93" s="159">
        <f>H93/H$8</f>
        <v>1.5952803282098021E-3</v>
      </c>
      <c r="L93" s="79"/>
    </row>
    <row r="94" spans="1:12" x14ac:dyDescent="0.25">
      <c r="A94" s="160" t="s">
        <v>102</v>
      </c>
      <c r="B94" s="161" t="s">
        <v>102</v>
      </c>
      <c r="C94" s="162">
        <v>2841</v>
      </c>
      <c r="D94" s="162">
        <v>543</v>
      </c>
      <c r="E94" s="162">
        <v>2071</v>
      </c>
      <c r="F94" s="162">
        <v>2249</v>
      </c>
      <c r="G94" s="162">
        <v>1215</v>
      </c>
      <c r="H94" s="162">
        <v>1366</v>
      </c>
      <c r="I94" s="163">
        <f>IFERROR(H94/G94-1,"-")</f>
        <v>0.12427983539094645</v>
      </c>
      <c r="J94" s="162">
        <f t="shared" si="24"/>
        <v>151</v>
      </c>
      <c r="K94" s="163">
        <f>H94/H$8</f>
        <v>4.5238798595279001E-4</v>
      </c>
      <c r="L94" s="79"/>
    </row>
    <row r="95" spans="1:12" x14ac:dyDescent="0.25">
      <c r="A95" s="160" t="s">
        <v>99</v>
      </c>
      <c r="B95" s="161" t="s">
        <v>99</v>
      </c>
      <c r="C95" s="162">
        <v>2984</v>
      </c>
      <c r="D95" s="162">
        <v>572</v>
      </c>
      <c r="E95" s="162">
        <v>2810</v>
      </c>
      <c r="F95" s="162">
        <v>3391</v>
      </c>
      <c r="G95" s="162">
        <v>2615</v>
      </c>
      <c r="H95" s="162">
        <v>3451</v>
      </c>
      <c r="I95" s="163">
        <f>IFERROR(H95/G95-1,"-")</f>
        <v>0.31969407265774374</v>
      </c>
      <c r="J95" s="162">
        <f t="shared" si="24"/>
        <v>836</v>
      </c>
      <c r="K95" s="163">
        <f>H95/H$8</f>
        <v>1.142892342257012E-3</v>
      </c>
      <c r="L95" s="79"/>
    </row>
    <row r="96" spans="1:12" x14ac:dyDescent="0.25">
      <c r="A96" s="160"/>
      <c r="B96" s="157" t="s">
        <v>106</v>
      </c>
      <c r="C96" s="158">
        <v>7778</v>
      </c>
      <c r="D96" s="158">
        <v>1648</v>
      </c>
      <c r="E96" s="158">
        <v>6519</v>
      </c>
      <c r="F96" s="158">
        <v>8713</v>
      </c>
      <c r="G96" s="158">
        <v>10751</v>
      </c>
      <c r="H96" s="158">
        <v>9438</v>
      </c>
      <c r="I96" s="159">
        <f>IFERROR(H96/G96-1,"-")</f>
        <v>-0.12212817412333732</v>
      </c>
      <c r="J96" s="158">
        <f t="shared" si="24"/>
        <v>-1313</v>
      </c>
      <c r="K96" s="159">
        <f>H96/H$8</f>
        <v>3.1256499351555141E-3</v>
      </c>
      <c r="L96" s="79"/>
    </row>
    <row r="97" spans="1:12" s="56" customFormat="1" x14ac:dyDescent="0.25">
      <c r="A97" s="160"/>
      <c r="B97" s="161" t="s">
        <v>109</v>
      </c>
      <c r="C97" s="162">
        <v>1433</v>
      </c>
      <c r="D97" s="162">
        <v>40</v>
      </c>
      <c r="E97" s="162">
        <v>1082</v>
      </c>
      <c r="F97" s="162">
        <v>1714</v>
      </c>
      <c r="G97" s="162">
        <v>1480</v>
      </c>
      <c r="H97" s="162">
        <v>1352</v>
      </c>
      <c r="I97" s="163">
        <f t="shared" ref="I97:I104" si="25">IFERROR(H97/G97-1,"-")</f>
        <v>-8.6486486486486491E-2</v>
      </c>
      <c r="J97" s="162">
        <f t="shared" si="24"/>
        <v>-128</v>
      </c>
      <c r="K97" s="163">
        <f t="shared" ref="K97:K104" si="26">H97/H$8</f>
        <v>4.4775150586249792E-4</v>
      </c>
      <c r="L97" s="164"/>
    </row>
    <row r="98" spans="1:12" s="56" customFormat="1" x14ac:dyDescent="0.25">
      <c r="A98" s="160"/>
      <c r="B98" s="161" t="s">
        <v>112</v>
      </c>
      <c r="C98" s="162">
        <v>2551</v>
      </c>
      <c r="D98" s="162">
        <v>513</v>
      </c>
      <c r="E98" s="162">
        <v>1768</v>
      </c>
      <c r="F98" s="162">
        <v>2687</v>
      </c>
      <c r="G98" s="162">
        <v>3551</v>
      </c>
      <c r="H98" s="162">
        <v>2661</v>
      </c>
      <c r="I98" s="163">
        <f t="shared" si="25"/>
        <v>-0.25063362433117431</v>
      </c>
      <c r="J98" s="162">
        <f t="shared" si="24"/>
        <v>-890</v>
      </c>
      <c r="K98" s="163">
        <f t="shared" si="26"/>
        <v>8.8126239430481282E-4</v>
      </c>
      <c r="L98" s="164"/>
    </row>
    <row r="99" spans="1:12" x14ac:dyDescent="0.25">
      <c r="A99" s="160"/>
      <c r="B99" s="161" t="s">
        <v>115</v>
      </c>
      <c r="C99" s="162">
        <v>944</v>
      </c>
      <c r="D99" s="162">
        <v>372</v>
      </c>
      <c r="E99" s="162">
        <v>771</v>
      </c>
      <c r="F99" s="162">
        <v>1006</v>
      </c>
      <c r="G99" s="162">
        <v>991</v>
      </c>
      <c r="H99" s="162">
        <v>1041</v>
      </c>
      <c r="I99" s="163">
        <f t="shared" si="25"/>
        <v>5.045408678102925E-2</v>
      </c>
      <c r="J99" s="162">
        <f t="shared" si="24"/>
        <v>50</v>
      </c>
      <c r="K99" s="163">
        <f t="shared" si="26"/>
        <v>3.4475541242815112E-4</v>
      </c>
      <c r="L99" s="79"/>
    </row>
    <row r="100" spans="1:12" x14ac:dyDescent="0.25">
      <c r="A100" s="160"/>
      <c r="B100" s="161" t="s">
        <v>122</v>
      </c>
      <c r="C100" s="162">
        <v>207</v>
      </c>
      <c r="D100" s="162">
        <v>8</v>
      </c>
      <c r="E100" s="162">
        <v>500</v>
      </c>
      <c r="F100" s="162">
        <v>587</v>
      </c>
      <c r="G100" s="162">
        <v>618</v>
      </c>
      <c r="H100" s="162">
        <v>486</v>
      </c>
      <c r="I100" s="163">
        <f t="shared" si="25"/>
        <v>-0.21359223300970875</v>
      </c>
      <c r="J100" s="162">
        <f t="shared" si="24"/>
        <v>-132</v>
      </c>
      <c r="K100" s="163">
        <f t="shared" si="26"/>
        <v>1.609520945629985E-4</v>
      </c>
      <c r="L100" s="79"/>
    </row>
    <row r="101" spans="1:12" x14ac:dyDescent="0.25">
      <c r="A101" s="160"/>
      <c r="B101" s="161" t="s">
        <v>118</v>
      </c>
      <c r="C101" s="162">
        <v>171</v>
      </c>
      <c r="D101" s="162">
        <v>81</v>
      </c>
      <c r="E101" s="162">
        <v>235</v>
      </c>
      <c r="F101" s="162">
        <v>204</v>
      </c>
      <c r="G101" s="162">
        <v>391</v>
      </c>
      <c r="H101" s="162">
        <v>363</v>
      </c>
      <c r="I101" s="163">
        <f t="shared" si="25"/>
        <v>-7.1611253196930957E-2</v>
      </c>
      <c r="J101" s="162">
        <f t="shared" si="24"/>
        <v>-28</v>
      </c>
      <c r="K101" s="163">
        <f t="shared" si="26"/>
        <v>1.2021730519828901E-4</v>
      </c>
      <c r="L101" s="79"/>
    </row>
    <row r="102" spans="1:12" x14ac:dyDescent="0.25">
      <c r="A102" s="160"/>
      <c r="B102" s="161" t="s">
        <v>127</v>
      </c>
      <c r="C102" s="162">
        <v>324</v>
      </c>
      <c r="D102" s="162">
        <v>5</v>
      </c>
      <c r="E102" s="162">
        <v>202</v>
      </c>
      <c r="F102" s="162">
        <v>130</v>
      </c>
      <c r="G102" s="162">
        <v>167</v>
      </c>
      <c r="H102" s="162">
        <v>68</v>
      </c>
      <c r="I102" s="163">
        <f t="shared" si="25"/>
        <v>-0.59281437125748504</v>
      </c>
      <c r="J102" s="162">
        <f t="shared" si="24"/>
        <v>-99</v>
      </c>
      <c r="K102" s="163">
        <f t="shared" si="26"/>
        <v>2.2520046152847526E-5</v>
      </c>
      <c r="L102" s="79"/>
    </row>
    <row r="103" spans="1:12" x14ac:dyDescent="0.25">
      <c r="A103" s="160" t="s">
        <v>143</v>
      </c>
      <c r="B103" s="161" t="s">
        <v>130</v>
      </c>
      <c r="C103" s="162">
        <v>93</v>
      </c>
      <c r="D103" s="162">
        <v>23</v>
      </c>
      <c r="E103" s="162">
        <v>107</v>
      </c>
      <c r="F103" s="162">
        <v>236</v>
      </c>
      <c r="G103" s="162">
        <v>448</v>
      </c>
      <c r="H103" s="162">
        <v>203</v>
      </c>
      <c r="I103" s="163">
        <f t="shared" si="25"/>
        <v>-0.546875</v>
      </c>
      <c r="J103" s="162">
        <f t="shared" si="24"/>
        <v>-245</v>
      </c>
      <c r="K103" s="163">
        <f t="shared" si="26"/>
        <v>6.7228961309236004E-5</v>
      </c>
      <c r="L103" s="79"/>
    </row>
    <row r="104" spans="1:12" x14ac:dyDescent="0.25">
      <c r="A104" s="160" t="s">
        <v>144</v>
      </c>
      <c r="B104" s="166" t="s">
        <v>144</v>
      </c>
      <c r="C104" s="167">
        <f t="shared" ref="C104:H104" si="27">C96-SUM(C97:C103)</f>
        <v>2055</v>
      </c>
      <c r="D104" s="167">
        <f t="shared" si="27"/>
        <v>606</v>
      </c>
      <c r="E104" s="167">
        <f t="shared" si="27"/>
        <v>1854</v>
      </c>
      <c r="F104" s="167">
        <f t="shared" si="27"/>
        <v>2149</v>
      </c>
      <c r="G104" s="167">
        <f t="shared" si="27"/>
        <v>3105</v>
      </c>
      <c r="H104" s="167">
        <f t="shared" si="27"/>
        <v>3264</v>
      </c>
      <c r="I104" s="168">
        <f t="shared" si="25"/>
        <v>5.1207729468599084E-2</v>
      </c>
      <c r="J104" s="167">
        <f>H104-G104</f>
        <v>159</v>
      </c>
      <c r="K104" s="168">
        <f t="shared" si="26"/>
        <v>1.0809622153366814E-3</v>
      </c>
      <c r="L104" s="79"/>
    </row>
    <row r="105" spans="1:12" s="144" customFormat="1" x14ac:dyDescent="0.25">
      <c r="A105" s="160"/>
      <c r="B105" s="153" t="s">
        <v>49</v>
      </c>
      <c r="C105" s="151"/>
      <c r="D105" s="151"/>
      <c r="E105" s="151"/>
      <c r="F105" s="151"/>
      <c r="G105" s="151"/>
      <c r="H105" s="151"/>
      <c r="I105" s="151"/>
      <c r="J105" s="151"/>
      <c r="K105" s="151"/>
    </row>
    <row r="106" spans="1:12" x14ac:dyDescent="0.25">
      <c r="A106" s="160"/>
      <c r="B106" s="154" t="s">
        <v>67</v>
      </c>
      <c r="C106" s="174">
        <v>103867</v>
      </c>
      <c r="D106" s="174">
        <v>18472</v>
      </c>
      <c r="E106" s="174">
        <v>95884</v>
      </c>
      <c r="F106" s="174">
        <v>98876</v>
      </c>
      <c r="G106" s="174">
        <v>114993</v>
      </c>
      <c r="H106" s="174">
        <v>115159</v>
      </c>
      <c r="I106" s="175">
        <f>IFERROR(H106/G106-1,"-")</f>
        <v>1.443566130112206E-3</v>
      </c>
      <c r="J106" s="174">
        <f>H106-G106</f>
        <v>166</v>
      </c>
      <c r="K106" s="175">
        <f>H106/H$8</f>
        <v>3.8138029336996594E-2</v>
      </c>
      <c r="L106" s="79"/>
    </row>
    <row r="107" spans="1:12" x14ac:dyDescent="0.25">
      <c r="A107" s="160" t="s">
        <v>95</v>
      </c>
      <c r="B107" s="157" t="s">
        <v>96</v>
      </c>
      <c r="C107" s="158">
        <v>20862</v>
      </c>
      <c r="D107" s="158">
        <v>1702</v>
      </c>
      <c r="E107" s="158">
        <v>11560</v>
      </c>
      <c r="F107" s="158">
        <v>13570</v>
      </c>
      <c r="G107" s="158">
        <v>13404</v>
      </c>
      <c r="H107" s="158">
        <v>13521</v>
      </c>
      <c r="I107" s="159">
        <f>IFERROR(H107/G107-1,"-")</f>
        <v>8.728737690241628E-3</v>
      </c>
      <c r="J107" s="158">
        <f t="shared" ref="J107:J117" si="28">H107-G107</f>
        <v>117</v>
      </c>
      <c r="K107" s="159">
        <f>H107/H$8</f>
        <v>4.4778462357742852E-3</v>
      </c>
      <c r="L107" s="79"/>
    </row>
    <row r="108" spans="1:12" x14ac:dyDescent="0.25">
      <c r="A108" s="160" t="s">
        <v>102</v>
      </c>
      <c r="B108" s="161" t="s">
        <v>102</v>
      </c>
      <c r="C108" s="162">
        <v>1028</v>
      </c>
      <c r="D108" s="162">
        <v>1347</v>
      </c>
      <c r="E108" s="162">
        <v>5530</v>
      </c>
      <c r="F108" s="162">
        <v>3124</v>
      </c>
      <c r="G108" s="162">
        <v>2305</v>
      </c>
      <c r="H108" s="162">
        <v>3931</v>
      </c>
      <c r="I108" s="163">
        <f>IFERROR(H108/G108-1,"-")</f>
        <v>0.70542299349240789</v>
      </c>
      <c r="J108" s="162">
        <f t="shared" si="28"/>
        <v>1626</v>
      </c>
      <c r="K108" s="163">
        <f>H108/H$8</f>
        <v>1.3018573739241709E-3</v>
      </c>
      <c r="L108" s="79"/>
    </row>
    <row r="109" spans="1:12" x14ac:dyDescent="0.25">
      <c r="A109" s="160" t="s">
        <v>99</v>
      </c>
      <c r="B109" s="161" t="s">
        <v>99</v>
      </c>
      <c r="C109" s="162">
        <v>19834</v>
      </c>
      <c r="D109" s="162">
        <v>355</v>
      </c>
      <c r="E109" s="162">
        <v>6030</v>
      </c>
      <c r="F109" s="162">
        <v>10446</v>
      </c>
      <c r="G109" s="162">
        <v>11099</v>
      </c>
      <c r="H109" s="162">
        <v>9590</v>
      </c>
      <c r="I109" s="163">
        <f>IFERROR(H109/G109-1,"-")</f>
        <v>-0.1359581944319308</v>
      </c>
      <c r="J109" s="162">
        <f t="shared" si="28"/>
        <v>-1509</v>
      </c>
      <c r="K109" s="163">
        <f>H109/H$8</f>
        <v>3.1759888618501145E-3</v>
      </c>
      <c r="L109" s="79"/>
    </row>
    <row r="110" spans="1:12" x14ac:dyDescent="0.25">
      <c r="A110" s="160"/>
      <c r="B110" s="157" t="s">
        <v>106</v>
      </c>
      <c r="C110" s="158">
        <v>83005</v>
      </c>
      <c r="D110" s="158">
        <v>16770</v>
      </c>
      <c r="E110" s="158">
        <v>84324</v>
      </c>
      <c r="F110" s="158">
        <v>85306</v>
      </c>
      <c r="G110" s="158">
        <v>101589</v>
      </c>
      <c r="H110" s="158">
        <v>101638</v>
      </c>
      <c r="I110" s="159">
        <f>IFERROR(H110/G110-1,"-")</f>
        <v>4.8233568595024146E-4</v>
      </c>
      <c r="J110" s="158">
        <f t="shared" si="28"/>
        <v>49</v>
      </c>
      <c r="K110" s="159">
        <f>H110/H$8</f>
        <v>3.3660183101222312E-2</v>
      </c>
      <c r="L110" s="79"/>
    </row>
    <row r="111" spans="1:12" s="56" customFormat="1" x14ac:dyDescent="0.25">
      <c r="A111" s="160"/>
      <c r="B111" s="161" t="s">
        <v>109</v>
      </c>
      <c r="C111" s="162">
        <v>42263</v>
      </c>
      <c r="D111" s="162">
        <v>14353</v>
      </c>
      <c r="E111" s="162">
        <v>50977</v>
      </c>
      <c r="F111" s="162">
        <v>48434</v>
      </c>
      <c r="G111" s="162">
        <v>58730</v>
      </c>
      <c r="H111" s="162">
        <v>52009</v>
      </c>
      <c r="I111" s="163">
        <f t="shared" ref="I111:I118" si="29">IFERROR(H111/G111-1,"-")</f>
        <v>-0.11443895794312953</v>
      </c>
      <c r="J111" s="162">
        <f t="shared" si="28"/>
        <v>-6721</v>
      </c>
      <c r="K111" s="163">
        <f t="shared" ref="K111:K118" si="30">H111/H$8</f>
        <v>1.7224192358285987E-2</v>
      </c>
      <c r="L111" s="164"/>
    </row>
    <row r="112" spans="1:12" s="56" customFormat="1" x14ac:dyDescent="0.25">
      <c r="A112" s="160"/>
      <c r="B112" s="161" t="s">
        <v>112</v>
      </c>
      <c r="C112" s="162">
        <v>8543</v>
      </c>
      <c r="D112" s="162">
        <v>1170</v>
      </c>
      <c r="E112" s="162">
        <v>4976</v>
      </c>
      <c r="F112" s="162">
        <v>4993</v>
      </c>
      <c r="G112" s="162">
        <v>5093</v>
      </c>
      <c r="H112" s="162">
        <v>7459</v>
      </c>
      <c r="I112" s="163">
        <f t="shared" si="29"/>
        <v>0.46455919890045161</v>
      </c>
      <c r="J112" s="162">
        <f t="shared" si="28"/>
        <v>2366</v>
      </c>
      <c r="K112" s="163">
        <f t="shared" si="30"/>
        <v>2.47025035667779E-3</v>
      </c>
      <c r="L112" s="164"/>
    </row>
    <row r="113" spans="1:12" x14ac:dyDescent="0.25">
      <c r="A113" s="160"/>
      <c r="B113" s="161" t="s">
        <v>115</v>
      </c>
      <c r="C113" s="162">
        <v>3070</v>
      </c>
      <c r="D113" s="162">
        <v>534</v>
      </c>
      <c r="E113" s="162">
        <v>3457</v>
      </c>
      <c r="F113" s="162">
        <v>4073</v>
      </c>
      <c r="G113" s="162">
        <v>4322</v>
      </c>
      <c r="H113" s="162">
        <v>6767</v>
      </c>
      <c r="I113" s="163">
        <f t="shared" si="29"/>
        <v>0.56571031929662197</v>
      </c>
      <c r="J113" s="162">
        <f t="shared" si="28"/>
        <v>2445</v>
      </c>
      <c r="K113" s="163">
        <f t="shared" si="30"/>
        <v>2.2410757693576357E-3</v>
      </c>
      <c r="L113" s="79"/>
    </row>
    <row r="114" spans="1:12" x14ac:dyDescent="0.25">
      <c r="A114" s="160"/>
      <c r="B114" s="161" t="s">
        <v>122</v>
      </c>
      <c r="C114" s="162">
        <v>2150</v>
      </c>
      <c r="D114" s="162">
        <v>0</v>
      </c>
      <c r="E114" s="162">
        <v>4353</v>
      </c>
      <c r="F114" s="162">
        <v>2835</v>
      </c>
      <c r="G114" s="162">
        <v>3216</v>
      </c>
      <c r="H114" s="162">
        <v>3126</v>
      </c>
      <c r="I114" s="163">
        <f t="shared" si="29"/>
        <v>-2.7985074626865725E-2</v>
      </c>
      <c r="J114" s="162">
        <f t="shared" si="28"/>
        <v>-90</v>
      </c>
      <c r="K114" s="163">
        <f t="shared" si="30"/>
        <v>1.0352597687323731E-3</v>
      </c>
      <c r="L114" s="79"/>
    </row>
    <row r="115" spans="1:12" x14ac:dyDescent="0.25">
      <c r="A115" s="160"/>
      <c r="B115" s="161" t="s">
        <v>118</v>
      </c>
      <c r="C115" s="162">
        <v>2047</v>
      </c>
      <c r="D115" s="162">
        <v>24</v>
      </c>
      <c r="E115" s="162">
        <v>3777</v>
      </c>
      <c r="F115" s="162">
        <v>3304</v>
      </c>
      <c r="G115" s="162">
        <v>3117</v>
      </c>
      <c r="H115" s="162">
        <v>2934</v>
      </c>
      <c r="I115" s="163">
        <f t="shared" si="29"/>
        <v>-5.8710298363811364E-2</v>
      </c>
      <c r="J115" s="162">
        <f t="shared" si="28"/>
        <v>-183</v>
      </c>
      <c r="K115" s="163">
        <f t="shared" si="30"/>
        <v>9.7167375606550951E-4</v>
      </c>
      <c r="L115" s="79"/>
    </row>
    <row r="116" spans="1:12" x14ac:dyDescent="0.25">
      <c r="A116" s="160"/>
      <c r="B116" s="161" t="s">
        <v>127</v>
      </c>
      <c r="C116" s="162">
        <v>854</v>
      </c>
      <c r="D116" s="162">
        <v>0</v>
      </c>
      <c r="E116" s="162">
        <v>804</v>
      </c>
      <c r="F116" s="162">
        <v>1171</v>
      </c>
      <c r="G116" s="162">
        <v>2119</v>
      </c>
      <c r="H116" s="162">
        <v>1241</v>
      </c>
      <c r="I116" s="163">
        <f t="shared" si="29"/>
        <v>-0.41434638980651251</v>
      </c>
      <c r="J116" s="162">
        <f t="shared" si="28"/>
        <v>-878</v>
      </c>
      <c r="K116" s="163">
        <f t="shared" si="30"/>
        <v>4.1099084228946736E-4</v>
      </c>
      <c r="L116" s="79"/>
    </row>
    <row r="117" spans="1:12" x14ac:dyDescent="0.25">
      <c r="A117" s="160" t="s">
        <v>143</v>
      </c>
      <c r="B117" s="161" t="s">
        <v>130</v>
      </c>
      <c r="C117" s="162">
        <v>3077</v>
      </c>
      <c r="D117" s="162">
        <v>0</v>
      </c>
      <c r="E117" s="162">
        <v>1330</v>
      </c>
      <c r="F117" s="162">
        <v>1883</v>
      </c>
      <c r="G117" s="162">
        <v>1931</v>
      </c>
      <c r="H117" s="162">
        <v>1221</v>
      </c>
      <c r="I117" s="163">
        <f t="shared" si="29"/>
        <v>-0.36768513723459351</v>
      </c>
      <c r="J117" s="162">
        <f t="shared" si="28"/>
        <v>-710</v>
      </c>
      <c r="K117" s="163">
        <f t="shared" si="30"/>
        <v>4.0436729930333574E-4</v>
      </c>
      <c r="L117" s="79"/>
    </row>
    <row r="118" spans="1:12" x14ac:dyDescent="0.25">
      <c r="A118" s="160" t="s">
        <v>144</v>
      </c>
      <c r="B118" s="166" t="s">
        <v>144</v>
      </c>
      <c r="C118" s="167">
        <f t="shared" ref="C118:H118" si="31">C110-SUM(C111:C117)</f>
        <v>21001</v>
      </c>
      <c r="D118" s="167">
        <f t="shared" si="31"/>
        <v>689</v>
      </c>
      <c r="E118" s="167">
        <f t="shared" si="31"/>
        <v>14650</v>
      </c>
      <c r="F118" s="167">
        <f t="shared" si="31"/>
        <v>18613</v>
      </c>
      <c r="G118" s="167">
        <f t="shared" si="31"/>
        <v>23061</v>
      </c>
      <c r="H118" s="167">
        <f t="shared" si="31"/>
        <v>26881</v>
      </c>
      <c r="I118" s="168">
        <f t="shared" si="29"/>
        <v>0.16564763019816997</v>
      </c>
      <c r="J118" s="167">
        <f>H118-G118</f>
        <v>3820</v>
      </c>
      <c r="K118" s="168">
        <f t="shared" si="30"/>
        <v>8.9023729505102109E-3</v>
      </c>
      <c r="L118" s="79"/>
    </row>
    <row r="119" spans="1:12" s="144" customFormat="1" x14ac:dyDescent="0.25">
      <c r="A119" s="160"/>
      <c r="B119" s="153" t="s">
        <v>50</v>
      </c>
      <c r="C119" s="151"/>
      <c r="D119" s="151"/>
      <c r="E119" s="151"/>
      <c r="F119" s="151"/>
      <c r="G119" s="151"/>
      <c r="H119" s="151"/>
      <c r="I119" s="151"/>
      <c r="J119" s="151"/>
      <c r="K119" s="151"/>
    </row>
    <row r="120" spans="1:12" x14ac:dyDescent="0.25">
      <c r="A120" s="160"/>
      <c r="B120" s="154" t="s">
        <v>67</v>
      </c>
      <c r="C120" s="174">
        <v>46163</v>
      </c>
      <c r="D120" s="174">
        <v>9068</v>
      </c>
      <c r="E120" s="174">
        <v>40065</v>
      </c>
      <c r="F120" s="174">
        <v>59578</v>
      </c>
      <c r="G120" s="174">
        <v>62651</v>
      </c>
      <c r="H120" s="174">
        <v>57077</v>
      </c>
      <c r="I120" s="175">
        <f>IFERROR(H120/G120-1,"-")</f>
        <v>-8.8969050773331615E-2</v>
      </c>
      <c r="J120" s="174">
        <f>H120-G120</f>
        <v>-5574</v>
      </c>
      <c r="K120" s="175">
        <f>H120/H$8</f>
        <v>1.8902598150971742E-2</v>
      </c>
      <c r="L120" s="79"/>
    </row>
    <row r="121" spans="1:12" x14ac:dyDescent="0.25">
      <c r="A121" s="160" t="s">
        <v>95</v>
      </c>
      <c r="B121" s="157" t="s">
        <v>96</v>
      </c>
      <c r="C121" s="158">
        <v>18094</v>
      </c>
      <c r="D121" s="158">
        <v>4627</v>
      </c>
      <c r="E121" s="158">
        <v>15015</v>
      </c>
      <c r="F121" s="158">
        <v>21636</v>
      </c>
      <c r="G121" s="158">
        <v>25181</v>
      </c>
      <c r="H121" s="158">
        <v>23120</v>
      </c>
      <c r="I121" s="159">
        <f>IFERROR(H121/G121-1,"-")</f>
        <v>-8.1847424645566047E-2</v>
      </c>
      <c r="J121" s="158">
        <f t="shared" ref="J121:J131" si="32">H121-G121</f>
        <v>-2061</v>
      </c>
      <c r="K121" s="159">
        <f>H121/H$8</f>
        <v>7.656815691968159E-3</v>
      </c>
      <c r="L121" s="79"/>
    </row>
    <row r="122" spans="1:12" x14ac:dyDescent="0.25">
      <c r="A122" s="160" t="s">
        <v>102</v>
      </c>
      <c r="B122" s="161" t="s">
        <v>102</v>
      </c>
      <c r="C122" s="162">
        <v>8601</v>
      </c>
      <c r="D122" s="162">
        <v>1706</v>
      </c>
      <c r="E122" s="162">
        <v>5493</v>
      </c>
      <c r="F122" s="162">
        <v>9852</v>
      </c>
      <c r="G122" s="162">
        <v>10259</v>
      </c>
      <c r="H122" s="162">
        <v>8258</v>
      </c>
      <c r="I122" s="163">
        <f>IFERROR(H122/G122-1,"-")</f>
        <v>-0.19504825031679496</v>
      </c>
      <c r="J122" s="162">
        <f t="shared" si="32"/>
        <v>-2001</v>
      </c>
      <c r="K122" s="163">
        <f>H122/H$8</f>
        <v>2.7348608989737483E-3</v>
      </c>
      <c r="L122" s="79"/>
    </row>
    <row r="123" spans="1:12" x14ac:dyDescent="0.25">
      <c r="A123" s="160" t="s">
        <v>99</v>
      </c>
      <c r="B123" s="161" t="s">
        <v>99</v>
      </c>
      <c r="C123" s="162">
        <v>9493</v>
      </c>
      <c r="D123" s="162">
        <v>2921</v>
      </c>
      <c r="E123" s="162">
        <v>9522</v>
      </c>
      <c r="F123" s="162">
        <v>11784</v>
      </c>
      <c r="G123" s="162">
        <v>14922</v>
      </c>
      <c r="H123" s="162">
        <v>14862</v>
      </c>
      <c r="I123" s="163">
        <f>IFERROR(H123/G123-1,"-")</f>
        <v>-4.0209087253719744E-3</v>
      </c>
      <c r="J123" s="162">
        <f t="shared" si="32"/>
        <v>-60</v>
      </c>
      <c r="K123" s="163">
        <f>H123/H$8</f>
        <v>4.9219547929944107E-3</v>
      </c>
      <c r="L123" s="79"/>
    </row>
    <row r="124" spans="1:12" x14ac:dyDescent="0.25">
      <c r="A124" s="160"/>
      <c r="B124" s="157" t="s">
        <v>106</v>
      </c>
      <c r="C124" s="158">
        <v>28069</v>
      </c>
      <c r="D124" s="158">
        <v>4441</v>
      </c>
      <c r="E124" s="158">
        <v>25050</v>
      </c>
      <c r="F124" s="158">
        <v>37942</v>
      </c>
      <c r="G124" s="158">
        <v>37470</v>
      </c>
      <c r="H124" s="158">
        <v>33957</v>
      </c>
      <c r="I124" s="159">
        <f>IFERROR(H124/G124-1,"-")</f>
        <v>-9.375500400320258E-2</v>
      </c>
      <c r="J124" s="158">
        <f t="shared" si="32"/>
        <v>-3513</v>
      </c>
      <c r="K124" s="159">
        <f>H124/H$8</f>
        <v>1.1245782459003581E-2</v>
      </c>
      <c r="L124" s="79"/>
    </row>
    <row r="125" spans="1:12" s="56" customFormat="1" x14ac:dyDescent="0.25">
      <c r="A125" s="160"/>
      <c r="B125" s="161" t="s">
        <v>109</v>
      </c>
      <c r="C125" s="162">
        <v>4037</v>
      </c>
      <c r="D125" s="162">
        <v>105</v>
      </c>
      <c r="E125" s="162">
        <v>3433</v>
      </c>
      <c r="F125" s="162">
        <v>5079</v>
      </c>
      <c r="G125" s="162">
        <v>5741</v>
      </c>
      <c r="H125" s="162">
        <v>5027</v>
      </c>
      <c r="I125" s="163">
        <f t="shared" ref="I125:I132" si="33">IFERROR(H125/G125-1,"-")</f>
        <v>-0.12436857690297853</v>
      </c>
      <c r="J125" s="162">
        <f t="shared" si="32"/>
        <v>-714</v>
      </c>
      <c r="K125" s="163">
        <f t="shared" ref="K125:K132" si="34">H125/H$8</f>
        <v>1.6648275295641842E-3</v>
      </c>
      <c r="L125" s="164"/>
    </row>
    <row r="126" spans="1:12" s="56" customFormat="1" x14ac:dyDescent="0.25">
      <c r="A126" s="160"/>
      <c r="B126" s="161" t="s">
        <v>112</v>
      </c>
      <c r="C126" s="162">
        <v>4131</v>
      </c>
      <c r="D126" s="162">
        <v>492</v>
      </c>
      <c r="E126" s="162">
        <v>3311</v>
      </c>
      <c r="F126" s="162">
        <v>6542</v>
      </c>
      <c r="G126" s="162">
        <v>6067</v>
      </c>
      <c r="H126" s="162">
        <v>6090</v>
      </c>
      <c r="I126" s="163">
        <f t="shared" si="33"/>
        <v>3.791000494478336E-3</v>
      </c>
      <c r="J126" s="162">
        <f t="shared" si="32"/>
        <v>23</v>
      </c>
      <c r="K126" s="163">
        <f t="shared" si="34"/>
        <v>2.0168688392770799E-3</v>
      </c>
      <c r="L126" s="164"/>
    </row>
    <row r="127" spans="1:12" x14ac:dyDescent="0.25">
      <c r="A127" s="160"/>
      <c r="B127" s="161" t="s">
        <v>115</v>
      </c>
      <c r="C127" s="162">
        <v>1856</v>
      </c>
      <c r="D127" s="162">
        <v>580</v>
      </c>
      <c r="E127" s="162">
        <v>1697</v>
      </c>
      <c r="F127" s="162">
        <v>3344</v>
      </c>
      <c r="G127" s="162">
        <v>2895</v>
      </c>
      <c r="H127" s="162">
        <v>2278</v>
      </c>
      <c r="I127" s="163">
        <f t="shared" si="33"/>
        <v>-0.21312607944732298</v>
      </c>
      <c r="J127" s="162">
        <f t="shared" si="32"/>
        <v>-617</v>
      </c>
      <c r="K127" s="163">
        <f t="shared" si="34"/>
        <v>7.544215461203922E-4</v>
      </c>
      <c r="L127" s="79"/>
    </row>
    <row r="128" spans="1:12" x14ac:dyDescent="0.25">
      <c r="A128" s="160"/>
      <c r="B128" s="161" t="s">
        <v>122</v>
      </c>
      <c r="C128" s="162">
        <v>661</v>
      </c>
      <c r="D128" s="162">
        <v>80</v>
      </c>
      <c r="E128" s="162">
        <v>841</v>
      </c>
      <c r="F128" s="162">
        <v>839</v>
      </c>
      <c r="G128" s="162">
        <v>913</v>
      </c>
      <c r="H128" s="162">
        <v>1114</v>
      </c>
      <c r="I128" s="163">
        <f t="shared" si="33"/>
        <v>0.22015334063526826</v>
      </c>
      <c r="J128" s="162">
        <f t="shared" si="32"/>
        <v>201</v>
      </c>
      <c r="K128" s="163">
        <f t="shared" si="34"/>
        <v>3.6893134432753157E-4</v>
      </c>
      <c r="L128" s="79"/>
    </row>
    <row r="129" spans="1:12" x14ac:dyDescent="0.25">
      <c r="A129" s="160"/>
      <c r="B129" s="161" t="s">
        <v>118</v>
      </c>
      <c r="C129" s="162">
        <v>529</v>
      </c>
      <c r="D129" s="162">
        <v>69</v>
      </c>
      <c r="E129" s="162">
        <v>413</v>
      </c>
      <c r="F129" s="162">
        <v>618</v>
      </c>
      <c r="G129" s="162">
        <v>796</v>
      </c>
      <c r="H129" s="162">
        <v>915</v>
      </c>
      <c r="I129" s="163">
        <f t="shared" si="33"/>
        <v>0.14949748743718594</v>
      </c>
      <c r="J129" s="162">
        <f t="shared" si="32"/>
        <v>119</v>
      </c>
      <c r="K129" s="163">
        <f t="shared" si="34"/>
        <v>3.030270916155219E-4</v>
      </c>
      <c r="L129" s="79"/>
    </row>
    <row r="130" spans="1:12" x14ac:dyDescent="0.25">
      <c r="A130" s="160"/>
      <c r="B130" s="161" t="s">
        <v>127</v>
      </c>
      <c r="C130" s="162">
        <v>738</v>
      </c>
      <c r="D130" s="162">
        <v>4</v>
      </c>
      <c r="E130" s="162">
        <v>507</v>
      </c>
      <c r="F130" s="162">
        <v>531</v>
      </c>
      <c r="G130" s="162">
        <v>839</v>
      </c>
      <c r="H130" s="162">
        <v>555</v>
      </c>
      <c r="I130" s="163">
        <f t="shared" si="33"/>
        <v>-0.33849821215733011</v>
      </c>
      <c r="J130" s="162">
        <f t="shared" si="32"/>
        <v>-284</v>
      </c>
      <c r="K130" s="163">
        <f t="shared" si="34"/>
        <v>1.8380331786515262E-4</v>
      </c>
      <c r="L130" s="79"/>
    </row>
    <row r="131" spans="1:12" x14ac:dyDescent="0.25">
      <c r="A131" s="160" t="s">
        <v>143</v>
      </c>
      <c r="B131" s="161" t="s">
        <v>130</v>
      </c>
      <c r="C131" s="162">
        <v>814</v>
      </c>
      <c r="D131" s="162">
        <v>32</v>
      </c>
      <c r="E131" s="162">
        <v>571</v>
      </c>
      <c r="F131" s="162">
        <v>1003</v>
      </c>
      <c r="G131" s="162">
        <v>905</v>
      </c>
      <c r="H131" s="162">
        <v>985</v>
      </c>
      <c r="I131" s="163">
        <f t="shared" si="33"/>
        <v>8.8397790055248615E-2</v>
      </c>
      <c r="J131" s="162">
        <f t="shared" si="32"/>
        <v>80</v>
      </c>
      <c r="K131" s="163">
        <f t="shared" si="34"/>
        <v>3.2620949206698259E-4</v>
      </c>
      <c r="L131" s="79"/>
    </row>
    <row r="132" spans="1:12" x14ac:dyDescent="0.25">
      <c r="A132" s="160" t="s">
        <v>144</v>
      </c>
      <c r="B132" s="166" t="s">
        <v>144</v>
      </c>
      <c r="C132" s="167">
        <f t="shared" ref="C132:H132" si="35">C124-SUM(C125:C131)</f>
        <v>15303</v>
      </c>
      <c r="D132" s="167">
        <f t="shared" si="35"/>
        <v>3079</v>
      </c>
      <c r="E132" s="167">
        <f t="shared" si="35"/>
        <v>14277</v>
      </c>
      <c r="F132" s="167">
        <f t="shared" si="35"/>
        <v>19986</v>
      </c>
      <c r="G132" s="167">
        <f t="shared" si="35"/>
        <v>19314</v>
      </c>
      <c r="H132" s="167">
        <f t="shared" si="35"/>
        <v>16993</v>
      </c>
      <c r="I132" s="168">
        <f t="shared" si="33"/>
        <v>-0.12017189603396505</v>
      </c>
      <c r="J132" s="167">
        <f>H132-G132</f>
        <v>-2321</v>
      </c>
      <c r="K132" s="168">
        <f t="shared" si="34"/>
        <v>5.6276932981667357E-3</v>
      </c>
      <c r="L132" s="79"/>
    </row>
    <row r="133" spans="1:12" s="144" customFormat="1" x14ac:dyDescent="0.25">
      <c r="A133" s="160"/>
      <c r="B133" s="153" t="s">
        <v>51</v>
      </c>
      <c r="C133" s="151"/>
      <c r="D133" s="151"/>
      <c r="E133" s="151"/>
      <c r="F133" s="151"/>
      <c r="G133" s="151"/>
      <c r="H133" s="151"/>
      <c r="I133" s="151"/>
      <c r="J133" s="151"/>
      <c r="K133" s="151"/>
    </row>
    <row r="134" spans="1:12" x14ac:dyDescent="0.25">
      <c r="A134" s="160"/>
      <c r="B134" s="154" t="s">
        <v>67</v>
      </c>
      <c r="C134" s="174">
        <v>157800</v>
      </c>
      <c r="D134" s="174">
        <v>26469</v>
      </c>
      <c r="E134" s="174">
        <v>114870</v>
      </c>
      <c r="F134" s="174">
        <v>163920</v>
      </c>
      <c r="G134" s="174">
        <v>173408</v>
      </c>
      <c r="H134" s="174">
        <v>169944</v>
      </c>
      <c r="I134" s="175">
        <f>IFERROR(H134/G134-1,"-")</f>
        <v>-1.9976010334009975E-2</v>
      </c>
      <c r="J134" s="174">
        <f>H134-G134</f>
        <v>-3464</v>
      </c>
      <c r="K134" s="175">
        <f>H134/H$8</f>
        <v>5.628156946175765E-2</v>
      </c>
      <c r="L134" s="79"/>
    </row>
    <row r="135" spans="1:12" x14ac:dyDescent="0.25">
      <c r="A135" s="160" t="s">
        <v>95</v>
      </c>
      <c r="B135" s="157" t="s">
        <v>96</v>
      </c>
      <c r="C135" s="158">
        <v>2810</v>
      </c>
      <c r="D135" s="158">
        <v>7933</v>
      </c>
      <c r="E135" s="158">
        <v>4259</v>
      </c>
      <c r="F135" s="158">
        <v>7684</v>
      </c>
      <c r="G135" s="158">
        <v>4643</v>
      </c>
      <c r="H135" s="158">
        <v>4190</v>
      </c>
      <c r="I135" s="159">
        <f>IFERROR(H135/G135-1,"-")</f>
        <v>-9.7566228731423621E-2</v>
      </c>
      <c r="J135" s="158">
        <f t="shared" ref="J135:J145" si="36">H135-G135</f>
        <v>-453</v>
      </c>
      <c r="K135" s="159">
        <f>H135/H$8</f>
        <v>1.3876322555945756E-3</v>
      </c>
      <c r="L135" s="79"/>
    </row>
    <row r="136" spans="1:12" x14ac:dyDescent="0.25">
      <c r="A136" s="160" t="s">
        <v>102</v>
      </c>
      <c r="B136" s="161" t="s">
        <v>102</v>
      </c>
      <c r="C136" s="162">
        <v>1208</v>
      </c>
      <c r="D136" s="162">
        <v>5465</v>
      </c>
      <c r="E136" s="162">
        <v>1306</v>
      </c>
      <c r="F136" s="162">
        <v>4043</v>
      </c>
      <c r="G136" s="162">
        <v>1967</v>
      </c>
      <c r="H136" s="162">
        <v>605</v>
      </c>
      <c r="I136" s="163">
        <f>IFERROR(H136/G136-1,"-")</f>
        <v>-0.69242501270971024</v>
      </c>
      <c r="J136" s="162">
        <f t="shared" si="36"/>
        <v>-1362</v>
      </c>
      <c r="K136" s="163">
        <f>H136/H$8</f>
        <v>2.0036217533048168E-4</v>
      </c>
      <c r="L136" s="79"/>
    </row>
    <row r="137" spans="1:12" x14ac:dyDescent="0.25">
      <c r="A137" s="160" t="s">
        <v>99</v>
      </c>
      <c r="B137" s="161" t="s">
        <v>99</v>
      </c>
      <c r="C137" s="162">
        <v>1602</v>
      </c>
      <c r="D137" s="162">
        <v>2468</v>
      </c>
      <c r="E137" s="162">
        <v>2953</v>
      </c>
      <c r="F137" s="162">
        <v>3641</v>
      </c>
      <c r="G137" s="162">
        <v>2676</v>
      </c>
      <c r="H137" s="162">
        <v>3585</v>
      </c>
      <c r="I137" s="163">
        <f>IFERROR(H137/G137-1,"-")</f>
        <v>0.33968609865470856</v>
      </c>
      <c r="J137" s="162">
        <f t="shared" si="36"/>
        <v>909</v>
      </c>
      <c r="K137" s="163">
        <f>H137/H$8</f>
        <v>1.1872700802640938E-3</v>
      </c>
      <c r="L137" s="79"/>
    </row>
    <row r="138" spans="1:12" x14ac:dyDescent="0.25">
      <c r="A138" s="160"/>
      <c r="B138" s="157" t="s">
        <v>106</v>
      </c>
      <c r="C138" s="158">
        <v>154990</v>
      </c>
      <c r="D138" s="158">
        <v>18536</v>
      </c>
      <c r="E138" s="158">
        <v>110611</v>
      </c>
      <c r="F138" s="158">
        <v>156236</v>
      </c>
      <c r="G138" s="158">
        <v>168765</v>
      </c>
      <c r="H138" s="158">
        <v>165754</v>
      </c>
      <c r="I138" s="159">
        <f>IFERROR(H138/G138-1,"-")</f>
        <v>-1.7841377062779551E-2</v>
      </c>
      <c r="J138" s="158">
        <f t="shared" si="36"/>
        <v>-3011</v>
      </c>
      <c r="K138" s="159">
        <f>H138/H$8</f>
        <v>5.4893937206163076E-2</v>
      </c>
      <c r="L138" s="79"/>
    </row>
    <row r="139" spans="1:12" s="56" customFormat="1" x14ac:dyDescent="0.25">
      <c r="A139" s="160"/>
      <c r="B139" s="161" t="s">
        <v>109</v>
      </c>
      <c r="C139" s="162">
        <v>75091</v>
      </c>
      <c r="D139" s="162">
        <v>774</v>
      </c>
      <c r="E139" s="162">
        <v>36008</v>
      </c>
      <c r="F139" s="162">
        <v>59113</v>
      </c>
      <c r="G139" s="162">
        <v>66871</v>
      </c>
      <c r="H139" s="162">
        <v>72901</v>
      </c>
      <c r="I139" s="163">
        <f t="shared" ref="I139:I146" si="37">IFERROR(H139/G139-1,"-")</f>
        <v>9.0173617861255329E-2</v>
      </c>
      <c r="J139" s="162">
        <f t="shared" si="36"/>
        <v>6030</v>
      </c>
      <c r="K139" s="163">
        <f t="shared" ref="K139:K146" si="38">H139/H$8</f>
        <v>2.4143145361599082E-2</v>
      </c>
      <c r="L139" s="164"/>
    </row>
    <row r="140" spans="1:12" s="56" customFormat="1" x14ac:dyDescent="0.25">
      <c r="A140" s="160"/>
      <c r="B140" s="161" t="s">
        <v>112</v>
      </c>
      <c r="C140" s="162">
        <v>10425</v>
      </c>
      <c r="D140" s="162">
        <v>1811</v>
      </c>
      <c r="E140" s="162">
        <v>10166</v>
      </c>
      <c r="F140" s="162">
        <v>13510</v>
      </c>
      <c r="G140" s="162">
        <v>15426</v>
      </c>
      <c r="H140" s="162">
        <v>14398</v>
      </c>
      <c r="I140" s="163">
        <f t="shared" si="37"/>
        <v>-6.6640736419032787E-2</v>
      </c>
      <c r="J140" s="162">
        <f t="shared" si="36"/>
        <v>-1028</v>
      </c>
      <c r="K140" s="163">
        <f t="shared" si="38"/>
        <v>4.7682885957161577E-3</v>
      </c>
      <c r="L140" s="164"/>
    </row>
    <row r="141" spans="1:12" x14ac:dyDescent="0.25">
      <c r="A141" s="160"/>
      <c r="B141" s="161" t="s">
        <v>115</v>
      </c>
      <c r="C141" s="162">
        <v>7789</v>
      </c>
      <c r="D141" s="162">
        <v>6021</v>
      </c>
      <c r="E141" s="162">
        <v>8832</v>
      </c>
      <c r="F141" s="162">
        <v>11164</v>
      </c>
      <c r="G141" s="162">
        <v>11995</v>
      </c>
      <c r="H141" s="162">
        <v>11295</v>
      </c>
      <c r="I141" s="163">
        <f t="shared" si="37"/>
        <v>-5.8357649020425173E-2</v>
      </c>
      <c r="J141" s="162">
        <f t="shared" si="36"/>
        <v>-700</v>
      </c>
      <c r="K141" s="163">
        <f t="shared" si="38"/>
        <v>3.7406459014178357E-3</v>
      </c>
      <c r="L141" s="79"/>
    </row>
    <row r="142" spans="1:12" x14ac:dyDescent="0.25">
      <c r="A142" s="160"/>
      <c r="B142" s="161" t="s">
        <v>122</v>
      </c>
      <c r="C142" s="162">
        <v>2259</v>
      </c>
      <c r="D142" s="162">
        <v>192</v>
      </c>
      <c r="E142" s="162">
        <v>5030</v>
      </c>
      <c r="F142" s="162">
        <v>5017</v>
      </c>
      <c r="G142" s="162">
        <v>5560</v>
      </c>
      <c r="H142" s="162">
        <v>4517</v>
      </c>
      <c r="I142" s="163">
        <f t="shared" si="37"/>
        <v>-0.18758992805755392</v>
      </c>
      <c r="J142" s="162">
        <f t="shared" si="36"/>
        <v>-1043</v>
      </c>
      <c r="K142" s="163">
        <f t="shared" si="38"/>
        <v>1.4959271834178276E-3</v>
      </c>
      <c r="L142" s="79"/>
    </row>
    <row r="143" spans="1:12" x14ac:dyDescent="0.25">
      <c r="A143" s="160"/>
      <c r="B143" s="161" t="s">
        <v>118</v>
      </c>
      <c r="C143" s="162">
        <v>2917</v>
      </c>
      <c r="D143" s="162">
        <v>1104</v>
      </c>
      <c r="E143" s="162">
        <v>3577</v>
      </c>
      <c r="F143" s="162">
        <v>3157</v>
      </c>
      <c r="G143" s="162">
        <v>3301</v>
      </c>
      <c r="H143" s="162">
        <v>2559</v>
      </c>
      <c r="I143" s="163">
        <f t="shared" si="37"/>
        <v>-0.22478036958497427</v>
      </c>
      <c r="J143" s="162">
        <f t="shared" si="36"/>
        <v>-742</v>
      </c>
      <c r="K143" s="163">
        <f t="shared" si="38"/>
        <v>8.4748232507554156E-4</v>
      </c>
      <c r="L143" s="79"/>
    </row>
    <row r="144" spans="1:12" x14ac:dyDescent="0.25">
      <c r="A144" s="160"/>
      <c r="B144" s="161" t="s">
        <v>127</v>
      </c>
      <c r="C144" s="162">
        <v>4664</v>
      </c>
      <c r="D144" s="162">
        <v>95</v>
      </c>
      <c r="E144" s="162">
        <v>3368</v>
      </c>
      <c r="F144" s="162">
        <v>6826</v>
      </c>
      <c r="G144" s="162">
        <v>5393</v>
      </c>
      <c r="H144" s="162">
        <v>5194</v>
      </c>
      <c r="I144" s="163">
        <f t="shared" si="37"/>
        <v>-3.6899684776562247E-2</v>
      </c>
      <c r="J144" s="162">
        <f t="shared" si="36"/>
        <v>-199</v>
      </c>
      <c r="K144" s="163">
        <f t="shared" si="38"/>
        <v>1.7201341134983831E-3</v>
      </c>
      <c r="L144" s="79"/>
    </row>
    <row r="145" spans="1:12" x14ac:dyDescent="0.25">
      <c r="A145" s="160" t="s">
        <v>143</v>
      </c>
      <c r="B145" s="161" t="s">
        <v>130</v>
      </c>
      <c r="C145" s="162">
        <v>9860</v>
      </c>
      <c r="D145" s="162">
        <v>61</v>
      </c>
      <c r="E145" s="162">
        <v>1650</v>
      </c>
      <c r="F145" s="162">
        <v>4002</v>
      </c>
      <c r="G145" s="162">
        <v>3362</v>
      </c>
      <c r="H145" s="162">
        <v>2656</v>
      </c>
      <c r="I145" s="163">
        <f t="shared" si="37"/>
        <v>-0.20999405116002379</v>
      </c>
      <c r="J145" s="162">
        <f t="shared" si="36"/>
        <v>-706</v>
      </c>
      <c r="K145" s="163">
        <f t="shared" si="38"/>
        <v>8.7960650855827991E-4</v>
      </c>
      <c r="L145" s="79"/>
    </row>
    <row r="146" spans="1:12" x14ac:dyDescent="0.25">
      <c r="A146" s="160" t="s">
        <v>144</v>
      </c>
      <c r="B146" s="166" t="s">
        <v>144</v>
      </c>
      <c r="C146" s="167">
        <f t="shared" ref="C146:H146" si="39">C138-SUM(C139:C145)</f>
        <v>41985</v>
      </c>
      <c r="D146" s="167">
        <f t="shared" si="39"/>
        <v>8478</v>
      </c>
      <c r="E146" s="167">
        <f t="shared" si="39"/>
        <v>41980</v>
      </c>
      <c r="F146" s="167">
        <f t="shared" si="39"/>
        <v>53447</v>
      </c>
      <c r="G146" s="167">
        <f t="shared" si="39"/>
        <v>56857</v>
      </c>
      <c r="H146" s="167">
        <f t="shared" si="39"/>
        <v>52234</v>
      </c>
      <c r="I146" s="168">
        <f t="shared" si="37"/>
        <v>-8.1309249520727489E-2</v>
      </c>
      <c r="J146" s="167">
        <f>H146-G146</f>
        <v>-4623</v>
      </c>
      <c r="K146" s="168">
        <f t="shared" si="38"/>
        <v>1.7298707216879965E-2</v>
      </c>
      <c r="L146" s="79"/>
    </row>
    <row r="147" spans="1:12" s="144" customFormat="1" x14ac:dyDescent="0.25">
      <c r="A147" s="160"/>
      <c r="B147" s="153" t="s">
        <v>52</v>
      </c>
      <c r="C147" s="151"/>
      <c r="D147" s="151"/>
      <c r="E147" s="151"/>
      <c r="F147" s="151"/>
      <c r="G147" s="151"/>
      <c r="H147" s="151"/>
      <c r="I147" s="151"/>
      <c r="J147" s="151"/>
      <c r="K147" s="151"/>
    </row>
    <row r="148" spans="1:12" x14ac:dyDescent="0.25">
      <c r="A148" s="160"/>
      <c r="B148" s="154" t="s">
        <v>67</v>
      </c>
      <c r="C148" s="174">
        <v>62600</v>
      </c>
      <c r="D148" s="174">
        <v>7790</v>
      </c>
      <c r="E148" s="174">
        <v>45434</v>
      </c>
      <c r="F148" s="174">
        <v>79875</v>
      </c>
      <c r="G148" s="174">
        <v>68091</v>
      </c>
      <c r="H148" s="174">
        <v>60447</v>
      </c>
      <c r="I148" s="175">
        <f>IFERROR(H148/G148-1,"-")</f>
        <v>-0.11226153236110503</v>
      </c>
      <c r="J148" s="174">
        <f>H148-G148</f>
        <v>-7644</v>
      </c>
      <c r="K148" s="175">
        <f>H148/H$8</f>
        <v>2.0018665144134917E-2</v>
      </c>
      <c r="L148" s="79"/>
    </row>
    <row r="149" spans="1:12" x14ac:dyDescent="0.25">
      <c r="A149" s="160" t="s">
        <v>95</v>
      </c>
      <c r="B149" s="157" t="s">
        <v>96</v>
      </c>
      <c r="C149" s="158">
        <v>14965</v>
      </c>
      <c r="D149" s="158">
        <v>3646</v>
      </c>
      <c r="E149" s="158">
        <v>14003</v>
      </c>
      <c r="F149" s="158">
        <v>25128</v>
      </c>
      <c r="G149" s="158">
        <v>21216</v>
      </c>
      <c r="H149" s="158">
        <v>16236</v>
      </c>
      <c r="I149" s="159">
        <f>IFERROR(H149/G149-1,"-")</f>
        <v>-0.23472850678733037</v>
      </c>
      <c r="J149" s="158">
        <f t="shared" ref="J149:J159" si="40">H149-G149</f>
        <v>-4980</v>
      </c>
      <c r="K149" s="159">
        <f>H149/H$8</f>
        <v>5.3769921961416538E-3</v>
      </c>
      <c r="L149" s="79"/>
    </row>
    <row r="150" spans="1:12" x14ac:dyDescent="0.25">
      <c r="A150" s="160" t="s">
        <v>102</v>
      </c>
      <c r="B150" s="161" t="s">
        <v>102</v>
      </c>
      <c r="C150" s="162">
        <v>1558</v>
      </c>
      <c r="D150" s="162">
        <v>2871</v>
      </c>
      <c r="E150" s="162">
        <v>10012</v>
      </c>
      <c r="F150" s="162">
        <v>17566</v>
      </c>
      <c r="G150" s="162">
        <v>16396</v>
      </c>
      <c r="H150" s="162">
        <v>10823</v>
      </c>
      <c r="I150" s="163">
        <f>IFERROR(H150/G150-1,"-")</f>
        <v>-0.3398999756038058</v>
      </c>
      <c r="J150" s="162">
        <f t="shared" si="40"/>
        <v>-5573</v>
      </c>
      <c r="K150" s="163">
        <f>H150/H$8</f>
        <v>3.5843302869451293E-3</v>
      </c>
      <c r="L150" s="79"/>
    </row>
    <row r="151" spans="1:12" x14ac:dyDescent="0.25">
      <c r="A151" s="160" t="s">
        <v>99</v>
      </c>
      <c r="B151" s="161" t="s">
        <v>99</v>
      </c>
      <c r="C151" s="162">
        <v>13407</v>
      </c>
      <c r="D151" s="162">
        <v>775</v>
      </c>
      <c r="E151" s="162">
        <v>3991</v>
      </c>
      <c r="F151" s="162">
        <v>7562</v>
      </c>
      <c r="G151" s="162">
        <v>4820</v>
      </c>
      <c r="H151" s="162">
        <v>5413</v>
      </c>
      <c r="I151" s="163">
        <f>IFERROR(H151/G151-1,"-")</f>
        <v>0.12302904564315353</v>
      </c>
      <c r="J151" s="162">
        <f t="shared" si="40"/>
        <v>593</v>
      </c>
      <c r="K151" s="163">
        <f>H151/H$8</f>
        <v>1.7926619091965246E-3</v>
      </c>
      <c r="L151" s="79"/>
    </row>
    <row r="152" spans="1:12" x14ac:dyDescent="0.25">
      <c r="A152" s="160"/>
      <c r="B152" s="157" t="s">
        <v>106</v>
      </c>
      <c r="C152" s="158">
        <v>47635</v>
      </c>
      <c r="D152" s="158">
        <v>4144</v>
      </c>
      <c r="E152" s="158">
        <v>31431</v>
      </c>
      <c r="F152" s="158">
        <v>54747</v>
      </c>
      <c r="G152" s="158">
        <v>46875</v>
      </c>
      <c r="H152" s="158">
        <v>44211</v>
      </c>
      <c r="I152" s="159">
        <f>IFERROR(H152/G152-1,"-")</f>
        <v>-5.6831999999999994E-2</v>
      </c>
      <c r="J152" s="158">
        <f t="shared" si="40"/>
        <v>-2664</v>
      </c>
      <c r="K152" s="159">
        <f>H152/H$8</f>
        <v>1.4641672947993265E-2</v>
      </c>
      <c r="L152" s="79"/>
    </row>
    <row r="153" spans="1:12" s="56" customFormat="1" x14ac:dyDescent="0.25">
      <c r="A153" s="160"/>
      <c r="B153" s="161" t="s">
        <v>109</v>
      </c>
      <c r="C153" s="162">
        <v>11705</v>
      </c>
      <c r="D153" s="162">
        <v>138</v>
      </c>
      <c r="E153" s="162">
        <v>10023</v>
      </c>
      <c r="F153" s="162">
        <v>20541</v>
      </c>
      <c r="G153" s="162">
        <v>15095</v>
      </c>
      <c r="H153" s="162">
        <v>5691</v>
      </c>
      <c r="I153" s="163">
        <f t="shared" ref="I153:I160" si="41">IFERROR(H153/G153-1,"-")</f>
        <v>-0.62298774428618753</v>
      </c>
      <c r="J153" s="162">
        <f t="shared" si="40"/>
        <v>-9404</v>
      </c>
      <c r="K153" s="163">
        <f t="shared" ref="K153:K160" si="42">H153/H$8</f>
        <v>1.8847291567037541E-3</v>
      </c>
      <c r="L153" s="164"/>
    </row>
    <row r="154" spans="1:12" s="56" customFormat="1" x14ac:dyDescent="0.25">
      <c r="A154" s="160"/>
      <c r="B154" s="161" t="s">
        <v>112</v>
      </c>
      <c r="C154" s="162">
        <v>17869</v>
      </c>
      <c r="D154" s="162">
        <v>1893</v>
      </c>
      <c r="E154" s="162">
        <v>10354</v>
      </c>
      <c r="F154" s="162">
        <v>13068</v>
      </c>
      <c r="G154" s="162">
        <v>12467</v>
      </c>
      <c r="H154" s="162">
        <v>12678</v>
      </c>
      <c r="I154" s="163">
        <f t="shared" si="41"/>
        <v>1.6924681158257737E-2</v>
      </c>
      <c r="J154" s="162">
        <f t="shared" si="40"/>
        <v>211</v>
      </c>
      <c r="K154" s="163">
        <f t="shared" si="42"/>
        <v>4.1986638989088372E-3</v>
      </c>
      <c r="L154" s="164"/>
    </row>
    <row r="155" spans="1:12" x14ac:dyDescent="0.25">
      <c r="A155" s="160"/>
      <c r="B155" s="161" t="s">
        <v>115</v>
      </c>
      <c r="C155" s="162">
        <v>5355</v>
      </c>
      <c r="D155" s="162">
        <v>804</v>
      </c>
      <c r="E155" s="162">
        <v>2357</v>
      </c>
      <c r="F155" s="162">
        <v>6715</v>
      </c>
      <c r="G155" s="162">
        <v>3883</v>
      </c>
      <c r="H155" s="162">
        <v>10673</v>
      </c>
      <c r="I155" s="163">
        <f t="shared" si="41"/>
        <v>1.7486479526139584</v>
      </c>
      <c r="J155" s="162">
        <f t="shared" si="40"/>
        <v>6790</v>
      </c>
      <c r="K155" s="163">
        <f t="shared" si="42"/>
        <v>3.5346537145491421E-3</v>
      </c>
      <c r="L155" s="79"/>
    </row>
    <row r="156" spans="1:12" x14ac:dyDescent="0.25">
      <c r="A156" s="160"/>
      <c r="B156" s="161" t="s">
        <v>122</v>
      </c>
      <c r="C156" s="162">
        <v>729</v>
      </c>
      <c r="D156" s="162">
        <v>47</v>
      </c>
      <c r="E156" s="162">
        <v>495</v>
      </c>
      <c r="F156" s="162">
        <v>1313</v>
      </c>
      <c r="G156" s="162">
        <v>1427</v>
      </c>
      <c r="H156" s="162">
        <v>1551</v>
      </c>
      <c r="I156" s="163">
        <f t="shared" si="41"/>
        <v>8.6895585143657916E-2</v>
      </c>
      <c r="J156" s="162">
        <f t="shared" si="40"/>
        <v>124</v>
      </c>
      <c r="K156" s="163">
        <f t="shared" si="42"/>
        <v>5.1365575857450759E-4</v>
      </c>
      <c r="L156" s="79"/>
    </row>
    <row r="157" spans="1:12" x14ac:dyDescent="0.25">
      <c r="A157" s="160"/>
      <c r="B157" s="161" t="s">
        <v>118</v>
      </c>
      <c r="C157" s="162">
        <v>2441</v>
      </c>
      <c r="D157" s="162">
        <v>81</v>
      </c>
      <c r="E157" s="162">
        <v>2129</v>
      </c>
      <c r="F157" s="162">
        <v>2859</v>
      </c>
      <c r="G157" s="162">
        <v>1767</v>
      </c>
      <c r="H157" s="162">
        <v>2198</v>
      </c>
      <c r="I157" s="163">
        <f t="shared" si="41"/>
        <v>0.24391624221844932</v>
      </c>
      <c r="J157" s="162">
        <f t="shared" si="40"/>
        <v>431</v>
      </c>
      <c r="K157" s="163">
        <f t="shared" si="42"/>
        <v>7.2792737417586571E-4</v>
      </c>
      <c r="L157" s="79"/>
    </row>
    <row r="158" spans="1:12" x14ac:dyDescent="0.25">
      <c r="A158" s="160"/>
      <c r="B158" s="161" t="s">
        <v>127</v>
      </c>
      <c r="C158" s="162">
        <v>1381</v>
      </c>
      <c r="D158" s="162">
        <v>14</v>
      </c>
      <c r="E158" s="162">
        <v>464</v>
      </c>
      <c r="F158" s="162">
        <v>765</v>
      </c>
      <c r="G158" s="162">
        <v>1130</v>
      </c>
      <c r="H158" s="162">
        <v>510</v>
      </c>
      <c r="I158" s="163">
        <f t="shared" si="41"/>
        <v>-0.54867256637168138</v>
      </c>
      <c r="J158" s="162">
        <f t="shared" si="40"/>
        <v>-620</v>
      </c>
      <c r="K158" s="163">
        <f t="shared" si="42"/>
        <v>1.6890034614635646E-4</v>
      </c>
      <c r="L158" s="79"/>
    </row>
    <row r="159" spans="1:12" x14ac:dyDescent="0.25">
      <c r="A159" s="160" t="s">
        <v>143</v>
      </c>
      <c r="B159" s="161" t="s">
        <v>130</v>
      </c>
      <c r="C159" s="162">
        <v>1139</v>
      </c>
      <c r="D159" s="162">
        <v>20</v>
      </c>
      <c r="E159" s="162">
        <v>840</v>
      </c>
      <c r="F159" s="162">
        <v>1408</v>
      </c>
      <c r="G159" s="162">
        <v>1483</v>
      </c>
      <c r="H159" s="162">
        <v>1046</v>
      </c>
      <c r="I159" s="163">
        <f t="shared" si="41"/>
        <v>-0.29467296021577882</v>
      </c>
      <c r="J159" s="162">
        <f t="shared" si="40"/>
        <v>-437</v>
      </c>
      <c r="K159" s="163">
        <f t="shared" si="42"/>
        <v>3.4641129817468403E-4</v>
      </c>
      <c r="L159" s="79"/>
    </row>
    <row r="160" spans="1:12" x14ac:dyDescent="0.25">
      <c r="A160" s="160" t="s">
        <v>144</v>
      </c>
      <c r="B160" s="166" t="s">
        <v>144</v>
      </c>
      <c r="C160" s="167">
        <f t="shared" ref="C160:H160" si="43">C152-SUM(C153:C159)</f>
        <v>7016</v>
      </c>
      <c r="D160" s="167">
        <f t="shared" si="43"/>
        <v>1147</v>
      </c>
      <c r="E160" s="167">
        <f t="shared" si="43"/>
        <v>4769</v>
      </c>
      <c r="F160" s="167">
        <f t="shared" si="43"/>
        <v>8078</v>
      </c>
      <c r="G160" s="167">
        <f t="shared" si="43"/>
        <v>9623</v>
      </c>
      <c r="H160" s="167">
        <f t="shared" si="43"/>
        <v>9864</v>
      </c>
      <c r="I160" s="168">
        <f t="shared" si="41"/>
        <v>2.5044165021303133E-2</v>
      </c>
      <c r="J160" s="167">
        <f>H160-G160</f>
        <v>241</v>
      </c>
      <c r="K160" s="168">
        <f t="shared" si="42"/>
        <v>3.2667314007601179E-3</v>
      </c>
      <c r="L160" s="79"/>
    </row>
    <row r="161" spans="1:14" ht="6" customHeight="1" x14ac:dyDescent="0.25">
      <c r="A161" s="160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</row>
    <row r="162" spans="1:14" x14ac:dyDescent="0.25">
      <c r="B162" s="105" t="s">
        <v>54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4AC9-6940-47CD-833F-3229493E7F39}">
  <sheetPr>
    <tabColor rgb="FFF29140"/>
    <pageSetUpPr fitToPage="1"/>
  </sheetPr>
  <dimension ref="A1:P162"/>
  <sheetViews>
    <sheetView showGridLines="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4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</row>
    <row r="5" spans="1:14" ht="6" customHeight="1" x14ac:dyDescent="0.25"/>
    <row r="6" spans="1:14" s="144" customFormat="1" ht="72" customHeight="1" x14ac:dyDescent="0.25">
      <c r="B6" s="145"/>
      <c r="C6" s="180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71" t="str">
        <f>CONCATENATE("var. ",RIGHT(H6,2),"/",RIGHT(G6,2))</f>
        <v>var. 24/23</v>
      </c>
      <c r="J6" s="171" t="str">
        <f>CONCATENATE("var. ",RIGHT(H6,2),"/",RIGHT(E6,2))</f>
        <v>var. 24/21</v>
      </c>
      <c r="K6" s="170" t="str">
        <f>CONCATENATE("dif. ",RIGHT(H6,2),"/",RIGHT(G6,2))</f>
        <v>dif. 24/23</v>
      </c>
      <c r="L6" s="170" t="str">
        <f>CONCATENATE("dif. ",RIGHT(H6,2),"/",RIGHT(E6,2))</f>
        <v>dif. 24/21</v>
      </c>
      <c r="M6" s="171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67</v>
      </c>
      <c r="C8" s="174">
        <v>34034766</v>
      </c>
      <c r="D8" s="174">
        <v>10243785</v>
      </c>
      <c r="E8" s="174">
        <v>13903380</v>
      </c>
      <c r="F8" s="174">
        <v>31405937</v>
      </c>
      <c r="G8" s="174">
        <v>34509923</v>
      </c>
      <c r="H8" s="174">
        <v>36076748</v>
      </c>
      <c r="I8" s="175">
        <f>IFERROR(H8/G8-1,"-")</f>
        <v>4.540215867766495E-2</v>
      </c>
      <c r="J8" s="175">
        <f>IFERROR(H8/E8-1,"-")</f>
        <v>1.5948185261425638</v>
      </c>
      <c r="K8" s="174">
        <f>H8-G8</f>
        <v>1566825</v>
      </c>
      <c r="L8" s="174">
        <f>H8-E8</f>
        <v>22173368</v>
      </c>
      <c r="M8" s="175">
        <f>H8/H$8</f>
        <v>1</v>
      </c>
      <c r="N8" s="79"/>
    </row>
    <row r="9" spans="1:14" x14ac:dyDescent="0.25">
      <c r="A9" s="1" t="s">
        <v>95</v>
      </c>
      <c r="B9" s="157" t="s">
        <v>96</v>
      </c>
      <c r="C9" s="158">
        <v>4613933</v>
      </c>
      <c r="D9" s="158">
        <v>1666329</v>
      </c>
      <c r="E9" s="158">
        <v>2851484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76">
        <f t="shared" ref="J9:J20" si="0">IFERROR(H9/E9-1,"-")</f>
        <v>0.48079877004394911</v>
      </c>
      <c r="K9" s="158">
        <f t="shared" ref="K9:K19" si="1">H9-G9</f>
        <v>-33722</v>
      </c>
      <c r="L9" s="158">
        <f t="shared" ref="L9:L20" si="2">H9-E9</f>
        <v>1370990</v>
      </c>
      <c r="M9" s="159">
        <f>H9/H$8</f>
        <v>0.11704142513066865</v>
      </c>
      <c r="N9" s="79"/>
    </row>
    <row r="10" spans="1:14" x14ac:dyDescent="0.25">
      <c r="A10" s="160" t="s">
        <v>102</v>
      </c>
      <c r="B10" s="161" t="s">
        <v>102</v>
      </c>
      <c r="C10" s="162">
        <v>1301233</v>
      </c>
      <c r="D10" s="162">
        <v>564792</v>
      </c>
      <c r="E10" s="162">
        <v>1116779</v>
      </c>
      <c r="F10" s="162">
        <v>1214668</v>
      </c>
      <c r="G10" s="162">
        <v>1317693</v>
      </c>
      <c r="H10" s="162">
        <v>1326202</v>
      </c>
      <c r="I10" s="163">
        <f>IFERROR(H10/G10-1,"-")</f>
        <v>6.4574980666969317E-3</v>
      </c>
      <c r="J10" s="177">
        <f t="shared" si="0"/>
        <v>0.18752412070785707</v>
      </c>
      <c r="K10" s="162">
        <f t="shared" si="1"/>
        <v>8509</v>
      </c>
      <c r="L10" s="162">
        <f t="shared" si="2"/>
        <v>209423</v>
      </c>
      <c r="M10" s="163">
        <f>H10/H$8</f>
        <v>3.676057498308883E-2</v>
      </c>
      <c r="N10" s="79"/>
    </row>
    <row r="11" spans="1:14" x14ac:dyDescent="0.25">
      <c r="A11" s="160" t="s">
        <v>99</v>
      </c>
      <c r="B11" s="161" t="s">
        <v>99</v>
      </c>
      <c r="C11" s="162">
        <v>3312700</v>
      </c>
      <c r="D11" s="162">
        <v>1101537</v>
      </c>
      <c r="E11" s="162">
        <v>1734705</v>
      </c>
      <c r="F11" s="162">
        <v>2939600</v>
      </c>
      <c r="G11" s="162">
        <v>2938503</v>
      </c>
      <c r="H11" s="162">
        <v>2896272</v>
      </c>
      <c r="I11" s="163">
        <f>IFERROR(H11/G11-1,"-")</f>
        <v>-1.4371603500149543E-2</v>
      </c>
      <c r="J11" s="177">
        <f t="shared" si="0"/>
        <v>0.66960491841552305</v>
      </c>
      <c r="K11" s="162">
        <f t="shared" si="1"/>
        <v>-42231</v>
      </c>
      <c r="L11" s="162">
        <f t="shared" si="2"/>
        <v>1161567</v>
      </c>
      <c r="M11" s="163">
        <f>H11/H$8</f>
        <v>8.0280850147579824E-2</v>
      </c>
      <c r="N11" s="79"/>
    </row>
    <row r="12" spans="1:14" x14ac:dyDescent="0.25">
      <c r="A12" s="1"/>
      <c r="B12" s="157" t="s">
        <v>106</v>
      </c>
      <c r="C12" s="158">
        <v>29420833</v>
      </c>
      <c r="D12" s="158">
        <v>8577456</v>
      </c>
      <c r="E12" s="158">
        <v>11051896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76">
        <f t="shared" si="0"/>
        <v>1.8822451821841248</v>
      </c>
      <c r="K12" s="158">
        <f t="shared" si="1"/>
        <v>1600547</v>
      </c>
      <c r="L12" s="158">
        <f t="shared" si="2"/>
        <v>20802378</v>
      </c>
      <c r="M12" s="159">
        <f>H12/H$8</f>
        <v>0.88295857486933138</v>
      </c>
      <c r="N12" s="79"/>
    </row>
    <row r="13" spans="1:14" s="56" customFormat="1" x14ac:dyDescent="0.25">
      <c r="B13" s="161" t="s">
        <v>109</v>
      </c>
      <c r="C13" s="162">
        <v>13160030</v>
      </c>
      <c r="D13" s="162">
        <v>3390819</v>
      </c>
      <c r="E13" s="162">
        <v>3350798</v>
      </c>
      <c r="F13" s="162">
        <v>12657617</v>
      </c>
      <c r="G13" s="162">
        <v>13883101</v>
      </c>
      <c r="H13" s="162">
        <v>14673664</v>
      </c>
      <c r="I13" s="163">
        <f t="shared" ref="I13:I20" si="3">IFERROR(H13/G13-1,"-")</f>
        <v>5.6944266270194221E-2</v>
      </c>
      <c r="J13" s="177">
        <f t="shared" si="0"/>
        <v>3.3791550550048077</v>
      </c>
      <c r="K13" s="162">
        <f t="shared" si="1"/>
        <v>790563</v>
      </c>
      <c r="L13" s="162">
        <f t="shared" si="2"/>
        <v>11322866</v>
      </c>
      <c r="M13" s="163">
        <f t="shared" ref="M13:M20" si="4">H13/H$8</f>
        <v>0.40673466466545155</v>
      </c>
      <c r="N13" s="164"/>
    </row>
    <row r="14" spans="1:14" s="56" customFormat="1" x14ac:dyDescent="0.25">
      <c r="B14" s="161" t="s">
        <v>112</v>
      </c>
      <c r="C14" s="162">
        <v>4424103</v>
      </c>
      <c r="D14" s="162">
        <v>1278654</v>
      </c>
      <c r="E14" s="162">
        <v>1806937</v>
      </c>
      <c r="F14" s="162">
        <v>3169256</v>
      </c>
      <c r="G14" s="162">
        <v>3598054</v>
      </c>
      <c r="H14" s="162">
        <v>3756774</v>
      </c>
      <c r="I14" s="163">
        <f t="shared" si="3"/>
        <v>4.4112734272470533E-2</v>
      </c>
      <c r="J14" s="177">
        <f t="shared" si="0"/>
        <v>1.0790841075256083</v>
      </c>
      <c r="K14" s="162">
        <f t="shared" si="1"/>
        <v>158720</v>
      </c>
      <c r="L14" s="162">
        <f t="shared" si="2"/>
        <v>1949837</v>
      </c>
      <c r="M14" s="163">
        <f t="shared" si="4"/>
        <v>0.10413283370219512</v>
      </c>
      <c r="N14" s="164"/>
    </row>
    <row r="15" spans="1:14" x14ac:dyDescent="0.25">
      <c r="A15" s="1"/>
      <c r="B15" s="161" t="s">
        <v>115</v>
      </c>
      <c r="C15" s="162">
        <v>1180822</v>
      </c>
      <c r="D15" s="162">
        <v>395218</v>
      </c>
      <c r="E15" s="162">
        <v>815902</v>
      </c>
      <c r="F15" s="162">
        <v>1288352</v>
      </c>
      <c r="G15" s="162">
        <v>1520450</v>
      </c>
      <c r="H15" s="162">
        <v>1590542</v>
      </c>
      <c r="I15" s="163">
        <f t="shared" si="3"/>
        <v>4.6099510013482892E-2</v>
      </c>
      <c r="J15" s="177">
        <f t="shared" si="0"/>
        <v>0.94942774990133616</v>
      </c>
      <c r="K15" s="162">
        <f t="shared" si="1"/>
        <v>70092</v>
      </c>
      <c r="L15" s="162">
        <f t="shared" si="2"/>
        <v>774640</v>
      </c>
      <c r="M15" s="163">
        <f t="shared" si="4"/>
        <v>4.408773207607293E-2</v>
      </c>
      <c r="N15" s="79"/>
    </row>
    <row r="16" spans="1:14" x14ac:dyDescent="0.25">
      <c r="A16" s="1"/>
      <c r="B16" s="161" t="s">
        <v>122</v>
      </c>
      <c r="C16" s="162">
        <v>1116998</v>
      </c>
      <c r="D16" s="162">
        <v>302698</v>
      </c>
      <c r="E16" s="162">
        <v>691981</v>
      </c>
      <c r="F16" s="162">
        <v>1287744</v>
      </c>
      <c r="G16" s="162">
        <v>1318357</v>
      </c>
      <c r="H16" s="162">
        <v>1375692</v>
      </c>
      <c r="I16" s="163">
        <f t="shared" si="3"/>
        <v>4.3489737605216128E-2</v>
      </c>
      <c r="J16" s="177">
        <f t="shared" si="0"/>
        <v>0.98804880480822455</v>
      </c>
      <c r="K16" s="162">
        <f t="shared" si="1"/>
        <v>57335</v>
      </c>
      <c r="L16" s="162">
        <f t="shared" si="2"/>
        <v>683711</v>
      </c>
      <c r="M16" s="163">
        <f t="shared" si="4"/>
        <v>3.8132372685032473E-2</v>
      </c>
      <c r="N16" s="79"/>
    </row>
    <row r="17" spans="1:14" x14ac:dyDescent="0.25">
      <c r="A17" s="1"/>
      <c r="B17" s="161" t="s">
        <v>118</v>
      </c>
      <c r="C17" s="162">
        <v>1084813</v>
      </c>
      <c r="D17" s="162">
        <v>443857</v>
      </c>
      <c r="E17" s="162">
        <v>726467</v>
      </c>
      <c r="F17" s="162">
        <v>1124652</v>
      </c>
      <c r="G17" s="162">
        <v>1172687</v>
      </c>
      <c r="H17" s="162">
        <v>1202962</v>
      </c>
      <c r="I17" s="163">
        <f t="shared" si="3"/>
        <v>2.5816778049044586E-2</v>
      </c>
      <c r="J17" s="177">
        <f t="shared" si="0"/>
        <v>0.65590728828701095</v>
      </c>
      <c r="K17" s="162">
        <f t="shared" si="1"/>
        <v>30275</v>
      </c>
      <c r="L17" s="162">
        <f t="shared" si="2"/>
        <v>476495</v>
      </c>
      <c r="M17" s="163">
        <f t="shared" si="4"/>
        <v>3.3344524290271398E-2</v>
      </c>
      <c r="N17" s="79"/>
    </row>
    <row r="18" spans="1:14" x14ac:dyDescent="0.25">
      <c r="A18" s="1"/>
      <c r="B18" s="161" t="s">
        <v>127</v>
      </c>
      <c r="C18" s="162">
        <v>594834</v>
      </c>
      <c r="D18" s="162">
        <v>241432</v>
      </c>
      <c r="E18" s="162">
        <v>191434</v>
      </c>
      <c r="F18" s="162">
        <v>491173</v>
      </c>
      <c r="G18" s="162">
        <v>523681</v>
      </c>
      <c r="H18" s="162">
        <v>511763</v>
      </c>
      <c r="I18" s="163">
        <f t="shared" si="3"/>
        <v>-2.2758129471949551E-2</v>
      </c>
      <c r="J18" s="177">
        <f t="shared" si="0"/>
        <v>1.6733129956016173</v>
      </c>
      <c r="K18" s="162">
        <f t="shared" si="1"/>
        <v>-11918</v>
      </c>
      <c r="L18" s="162">
        <f t="shared" si="2"/>
        <v>320329</v>
      </c>
      <c r="M18" s="163">
        <f t="shared" si="4"/>
        <v>1.4185397198217533E-2</v>
      </c>
      <c r="N18" s="79"/>
    </row>
    <row r="19" spans="1:14" x14ac:dyDescent="0.25">
      <c r="A19" s="160" t="s">
        <v>143</v>
      </c>
      <c r="B19" s="161" t="s">
        <v>130</v>
      </c>
      <c r="C19" s="162">
        <v>847396</v>
      </c>
      <c r="D19" s="162">
        <v>356220</v>
      </c>
      <c r="E19" s="162">
        <v>171613</v>
      </c>
      <c r="F19" s="162">
        <v>432862</v>
      </c>
      <c r="G19" s="162">
        <v>543249</v>
      </c>
      <c r="H19" s="162">
        <v>528059</v>
      </c>
      <c r="I19" s="163">
        <f t="shared" si="3"/>
        <v>-2.796139523496588E-2</v>
      </c>
      <c r="J19" s="177">
        <f t="shared" si="0"/>
        <v>2.0770337911463583</v>
      </c>
      <c r="K19" s="162">
        <f t="shared" si="1"/>
        <v>-15190</v>
      </c>
      <c r="L19" s="162">
        <f t="shared" si="2"/>
        <v>356446</v>
      </c>
      <c r="M19" s="163">
        <f t="shared" si="4"/>
        <v>1.463710088281793E-2</v>
      </c>
      <c r="N19" s="79"/>
    </row>
    <row r="20" spans="1:14" x14ac:dyDescent="0.25">
      <c r="A20" s="165" t="s">
        <v>144</v>
      </c>
      <c r="B20" s="166" t="s">
        <v>144</v>
      </c>
      <c r="C20" s="167">
        <f t="shared" ref="C20" si="5">C12-SUM(C13:C19)</f>
        <v>7011837</v>
      </c>
      <c r="D20" s="167">
        <f t="shared" ref="D20:H20" si="6">D12-SUM(D13:D19)</f>
        <v>2168558</v>
      </c>
      <c r="E20" s="167">
        <f t="shared" si="6"/>
        <v>3296764</v>
      </c>
      <c r="F20" s="167">
        <f t="shared" si="6"/>
        <v>6800013</v>
      </c>
      <c r="G20" s="167">
        <f t="shared" si="6"/>
        <v>7694148</v>
      </c>
      <c r="H20" s="167">
        <f t="shared" si="6"/>
        <v>8214818</v>
      </c>
      <c r="I20" s="168">
        <f t="shared" si="3"/>
        <v>6.7670910411393281E-2</v>
      </c>
      <c r="J20" s="178">
        <f t="shared" si="0"/>
        <v>1.4917822446496021</v>
      </c>
      <c r="K20" s="167">
        <f>H20-G20</f>
        <v>520670</v>
      </c>
      <c r="L20" s="167">
        <f t="shared" si="2"/>
        <v>4918054</v>
      </c>
      <c r="M20" s="168">
        <f t="shared" si="4"/>
        <v>0.22770394936927241</v>
      </c>
      <c r="N20" s="79"/>
    </row>
    <row r="21" spans="1:14" s="144" customFormat="1" x14ac:dyDescent="0.25">
      <c r="B21" s="153" t="s">
        <v>43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67</v>
      </c>
      <c r="C22" s="174">
        <v>13105945</v>
      </c>
      <c r="D22" s="174">
        <v>3913809</v>
      </c>
      <c r="E22" s="174">
        <v>5763674</v>
      </c>
      <c r="F22" s="174">
        <v>12632387</v>
      </c>
      <c r="G22" s="174">
        <v>13590517</v>
      </c>
      <c r="H22" s="174">
        <v>13839613</v>
      </c>
      <c r="I22" s="175">
        <f>IFERROR(H22/G22-1,"-")</f>
        <v>1.8328662551983843E-2</v>
      </c>
      <c r="J22" s="175">
        <f>IFERROR(H22/E22-1,"-")</f>
        <v>1.4011790049194315</v>
      </c>
      <c r="K22" s="174">
        <f>H22-G22</f>
        <v>249096</v>
      </c>
      <c r="L22" s="174">
        <f>H22-E22</f>
        <v>8075939</v>
      </c>
      <c r="M22" s="175">
        <f>H22/H$8</f>
        <v>0.38361586803777326</v>
      </c>
      <c r="N22" s="79"/>
    </row>
    <row r="23" spans="1:14" x14ac:dyDescent="0.25">
      <c r="A23" s="1" t="s">
        <v>95</v>
      </c>
      <c r="B23" s="157" t="s">
        <v>96</v>
      </c>
      <c r="C23" s="158">
        <v>1013579</v>
      </c>
      <c r="D23" s="158">
        <v>419753</v>
      </c>
      <c r="E23" s="158">
        <v>926094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76">
        <f t="shared" ref="J23:J34" si="7">IFERROR(H23/E23-1,"-")</f>
        <v>-0.19812675603124519</v>
      </c>
      <c r="K23" s="158">
        <f t="shared" ref="K23:K33" si="8">H23-G23</f>
        <v>-74632</v>
      </c>
      <c r="L23" s="158">
        <f t="shared" ref="L23:L34" si="9">H23-E23</f>
        <v>-183484</v>
      </c>
      <c r="M23" s="159">
        <f>H23/H$8</f>
        <v>2.0584172387156402E-2</v>
      </c>
      <c r="N23" s="79"/>
    </row>
    <row r="24" spans="1:14" x14ac:dyDescent="0.25">
      <c r="A24" s="160" t="s">
        <v>102</v>
      </c>
      <c r="B24" s="161" t="s">
        <v>102</v>
      </c>
      <c r="C24" s="162">
        <v>409352</v>
      </c>
      <c r="D24" s="162">
        <v>197437</v>
      </c>
      <c r="E24" s="162">
        <v>341894</v>
      </c>
      <c r="F24" s="162">
        <v>286571</v>
      </c>
      <c r="G24" s="162">
        <v>256506</v>
      </c>
      <c r="H24" s="162">
        <v>219209</v>
      </c>
      <c r="I24" s="163">
        <f>IFERROR(H24/G24-1,"-")</f>
        <v>-0.14540400614410576</v>
      </c>
      <c r="J24" s="177">
        <f t="shared" si="7"/>
        <v>-0.35883928937038967</v>
      </c>
      <c r="K24" s="162">
        <f t="shared" si="8"/>
        <v>-37297</v>
      </c>
      <c r="L24" s="162">
        <f t="shared" si="9"/>
        <v>-122685</v>
      </c>
      <c r="M24" s="163">
        <f>H24/H$8</f>
        <v>6.0761851373078305E-3</v>
      </c>
      <c r="N24" s="79"/>
    </row>
    <row r="25" spans="1:14" x14ac:dyDescent="0.25">
      <c r="A25" s="160" t="s">
        <v>99</v>
      </c>
      <c r="B25" s="161" t="s">
        <v>99</v>
      </c>
      <c r="C25" s="162">
        <v>604227</v>
      </c>
      <c r="D25" s="162">
        <v>222316</v>
      </c>
      <c r="E25" s="162">
        <v>584200</v>
      </c>
      <c r="F25" s="162">
        <v>637553</v>
      </c>
      <c r="G25" s="162">
        <v>560736</v>
      </c>
      <c r="H25" s="162">
        <v>523401</v>
      </c>
      <c r="I25" s="163">
        <f>IFERROR(H25/G25-1,"-")</f>
        <v>-6.6582134908406143E-2</v>
      </c>
      <c r="J25" s="177">
        <f t="shared" si="7"/>
        <v>-0.10407223553577538</v>
      </c>
      <c r="K25" s="162">
        <f t="shared" si="8"/>
        <v>-37335</v>
      </c>
      <c r="L25" s="162">
        <f t="shared" si="9"/>
        <v>-60799</v>
      </c>
      <c r="M25" s="163">
        <f>H25/H$8</f>
        <v>1.4507987249848572E-2</v>
      </c>
      <c r="N25" s="79"/>
    </row>
    <row r="26" spans="1:14" x14ac:dyDescent="0.25">
      <c r="A26" s="1"/>
      <c r="B26" s="157" t="s">
        <v>106</v>
      </c>
      <c r="C26" s="158">
        <v>12092366</v>
      </c>
      <c r="D26" s="158">
        <v>3494056</v>
      </c>
      <c r="E26" s="158">
        <v>4837580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76">
        <f t="shared" si="7"/>
        <v>1.7073460283860937</v>
      </c>
      <c r="K26" s="158">
        <f t="shared" si="8"/>
        <v>323728</v>
      </c>
      <c r="L26" s="158">
        <f t="shared" si="9"/>
        <v>8259423</v>
      </c>
      <c r="M26" s="159">
        <f>H26/H$8</f>
        <v>0.36303169565061683</v>
      </c>
      <c r="N26" s="79"/>
    </row>
    <row r="27" spans="1:14" s="56" customFormat="1" x14ac:dyDescent="0.25">
      <c r="B27" s="161" t="s">
        <v>109</v>
      </c>
      <c r="C27" s="162">
        <v>5650065</v>
      </c>
      <c r="D27" s="162">
        <v>1483938</v>
      </c>
      <c r="E27" s="162">
        <v>1575483</v>
      </c>
      <c r="F27" s="162">
        <v>5839663</v>
      </c>
      <c r="G27" s="162">
        <v>6456134</v>
      </c>
      <c r="H27" s="162">
        <v>6689570</v>
      </c>
      <c r="I27" s="163">
        <f t="shared" ref="I27:I34" si="10">IFERROR(H27/G27-1,"-")</f>
        <v>3.6157242089460917E-2</v>
      </c>
      <c r="J27" s="177">
        <f t="shared" si="7"/>
        <v>3.2460439116131372</v>
      </c>
      <c r="K27" s="162">
        <f t="shared" si="8"/>
        <v>233436</v>
      </c>
      <c r="L27" s="162">
        <f t="shared" si="9"/>
        <v>5114087</v>
      </c>
      <c r="M27" s="163">
        <f t="shared" ref="M27:M34" si="11">H27/H$8</f>
        <v>0.1854260810869095</v>
      </c>
      <c r="N27" s="164"/>
    </row>
    <row r="28" spans="1:14" s="56" customFormat="1" x14ac:dyDescent="0.25">
      <c r="B28" s="161" t="s">
        <v>112</v>
      </c>
      <c r="C28" s="162">
        <v>1813831</v>
      </c>
      <c r="D28" s="162">
        <v>510569</v>
      </c>
      <c r="E28" s="162">
        <v>851193</v>
      </c>
      <c r="F28" s="162">
        <v>1420539</v>
      </c>
      <c r="G28" s="162">
        <v>1496214</v>
      </c>
      <c r="H28" s="162">
        <v>1483358</v>
      </c>
      <c r="I28" s="163">
        <f t="shared" si="10"/>
        <v>-8.5923537675760553E-3</v>
      </c>
      <c r="J28" s="177">
        <f t="shared" si="7"/>
        <v>0.7426811545677654</v>
      </c>
      <c r="K28" s="162">
        <f t="shared" si="8"/>
        <v>-12856</v>
      </c>
      <c r="L28" s="162">
        <f t="shared" si="9"/>
        <v>632165</v>
      </c>
      <c r="M28" s="163">
        <f t="shared" si="11"/>
        <v>4.111673258354661E-2</v>
      </c>
      <c r="N28" s="164"/>
    </row>
    <row r="29" spans="1:14" x14ac:dyDescent="0.25">
      <c r="A29" s="1"/>
      <c r="B29" s="161" t="s">
        <v>115</v>
      </c>
      <c r="C29" s="162">
        <v>428540</v>
      </c>
      <c r="D29" s="162">
        <v>173273</v>
      </c>
      <c r="E29" s="162">
        <v>321437</v>
      </c>
      <c r="F29" s="162">
        <v>466813</v>
      </c>
      <c r="G29" s="162">
        <v>535409</v>
      </c>
      <c r="H29" s="162">
        <v>462244</v>
      </c>
      <c r="I29" s="163">
        <f t="shared" si="10"/>
        <v>-0.13665254039435271</v>
      </c>
      <c r="J29" s="177">
        <f t="shared" si="7"/>
        <v>0.43805473545360374</v>
      </c>
      <c r="K29" s="162">
        <f t="shared" si="8"/>
        <v>-73165</v>
      </c>
      <c r="L29" s="162">
        <f t="shared" si="9"/>
        <v>140807</v>
      </c>
      <c r="M29" s="163">
        <f t="shared" si="11"/>
        <v>1.281279565441985E-2</v>
      </c>
      <c r="N29" s="79"/>
    </row>
    <row r="30" spans="1:14" x14ac:dyDescent="0.25">
      <c r="A30" s="1"/>
      <c r="B30" s="161" t="s">
        <v>122</v>
      </c>
      <c r="C30" s="162">
        <v>502164</v>
      </c>
      <c r="D30" s="162">
        <v>134940</v>
      </c>
      <c r="E30" s="162">
        <v>321774</v>
      </c>
      <c r="F30" s="162">
        <v>583899</v>
      </c>
      <c r="G30" s="162">
        <v>553235</v>
      </c>
      <c r="H30" s="162">
        <v>562616</v>
      </c>
      <c r="I30" s="163">
        <f t="shared" si="10"/>
        <v>1.695662783446461E-2</v>
      </c>
      <c r="J30" s="177">
        <f t="shared" si="7"/>
        <v>0.7484818537234208</v>
      </c>
      <c r="K30" s="162">
        <f t="shared" si="8"/>
        <v>9381</v>
      </c>
      <c r="L30" s="162">
        <f t="shared" si="9"/>
        <v>240842</v>
      </c>
      <c r="M30" s="163">
        <f t="shared" si="11"/>
        <v>1.5594975467300988E-2</v>
      </c>
      <c r="N30" s="79"/>
    </row>
    <row r="31" spans="1:14" x14ac:dyDescent="0.25">
      <c r="A31" s="1"/>
      <c r="B31" s="161" t="s">
        <v>118</v>
      </c>
      <c r="C31" s="162">
        <v>566275</v>
      </c>
      <c r="D31" s="162">
        <v>241515</v>
      </c>
      <c r="E31" s="162">
        <v>414396</v>
      </c>
      <c r="F31" s="162">
        <v>639629</v>
      </c>
      <c r="G31" s="162">
        <v>619738</v>
      </c>
      <c r="H31" s="162">
        <v>632422</v>
      </c>
      <c r="I31" s="163">
        <f t="shared" si="10"/>
        <v>2.0466713353062049E-2</v>
      </c>
      <c r="J31" s="177">
        <f t="shared" si="7"/>
        <v>0.52612959584551966</v>
      </c>
      <c r="K31" s="162">
        <f t="shared" si="8"/>
        <v>12684</v>
      </c>
      <c r="L31" s="162">
        <f t="shared" si="9"/>
        <v>218026</v>
      </c>
      <c r="M31" s="163">
        <f t="shared" si="11"/>
        <v>1.7529905966025539E-2</v>
      </c>
      <c r="N31" s="79"/>
    </row>
    <row r="32" spans="1:14" x14ac:dyDescent="0.25">
      <c r="A32" s="1"/>
      <c r="B32" s="161" t="s">
        <v>127</v>
      </c>
      <c r="C32" s="162">
        <v>242464</v>
      </c>
      <c r="D32" s="162">
        <v>95128</v>
      </c>
      <c r="E32" s="162">
        <v>58069</v>
      </c>
      <c r="F32" s="162">
        <v>177706</v>
      </c>
      <c r="G32" s="162">
        <v>184473</v>
      </c>
      <c r="H32" s="162">
        <v>184792</v>
      </c>
      <c r="I32" s="163">
        <f t="shared" si="10"/>
        <v>1.7292503509998003E-3</v>
      </c>
      <c r="J32" s="177">
        <f t="shared" si="7"/>
        <v>2.1822831459126211</v>
      </c>
      <c r="K32" s="162">
        <f t="shared" si="8"/>
        <v>319</v>
      </c>
      <c r="L32" s="162">
        <f t="shared" si="9"/>
        <v>126723</v>
      </c>
      <c r="M32" s="163">
        <f t="shared" si="11"/>
        <v>5.122191168671855E-3</v>
      </c>
      <c r="N32" s="79"/>
    </row>
    <row r="33" spans="1:14" x14ac:dyDescent="0.25">
      <c r="A33" s="160" t="s">
        <v>143</v>
      </c>
      <c r="B33" s="161" t="s">
        <v>130</v>
      </c>
      <c r="C33" s="162">
        <v>276453</v>
      </c>
      <c r="D33" s="162">
        <v>106598</v>
      </c>
      <c r="E33" s="162">
        <v>43884</v>
      </c>
      <c r="F33" s="162">
        <v>147837</v>
      </c>
      <c r="G33" s="162">
        <v>187545</v>
      </c>
      <c r="H33" s="162">
        <v>166807</v>
      </c>
      <c r="I33" s="163">
        <f t="shared" si="10"/>
        <v>-0.11057612839585163</v>
      </c>
      <c r="J33" s="177">
        <f t="shared" si="7"/>
        <v>2.8010892352565855</v>
      </c>
      <c r="K33" s="162">
        <f t="shared" si="8"/>
        <v>-20738</v>
      </c>
      <c r="L33" s="162">
        <f t="shared" si="9"/>
        <v>122923</v>
      </c>
      <c r="M33" s="163">
        <f t="shared" si="11"/>
        <v>4.6236706257448707E-3</v>
      </c>
      <c r="N33" s="79"/>
    </row>
    <row r="34" spans="1:14" x14ac:dyDescent="0.25">
      <c r="A34" s="165" t="s">
        <v>144</v>
      </c>
      <c r="B34" s="166" t="s">
        <v>144</v>
      </c>
      <c r="C34" s="167">
        <f t="shared" ref="C34" si="12">C26-SUM(C27:C33)</f>
        <v>2612574</v>
      </c>
      <c r="D34" s="167">
        <f t="shared" ref="D34:H34" si="13">D26-SUM(D27:D33)</f>
        <v>748095</v>
      </c>
      <c r="E34" s="167">
        <f t="shared" si="13"/>
        <v>1251344</v>
      </c>
      <c r="F34" s="167">
        <f t="shared" si="13"/>
        <v>2432177</v>
      </c>
      <c r="G34" s="167">
        <f t="shared" si="13"/>
        <v>2740527</v>
      </c>
      <c r="H34" s="167">
        <f t="shared" si="13"/>
        <v>2915194</v>
      </c>
      <c r="I34" s="168">
        <f t="shared" si="10"/>
        <v>6.3734821806170849E-2</v>
      </c>
      <c r="J34" s="178">
        <f t="shared" si="7"/>
        <v>1.3296503599329998</v>
      </c>
      <c r="K34" s="167">
        <f>H34-G34</f>
        <v>174667</v>
      </c>
      <c r="L34" s="167">
        <f t="shared" si="9"/>
        <v>1663850</v>
      </c>
      <c r="M34" s="168">
        <f t="shared" si="11"/>
        <v>8.0805343097997639E-2</v>
      </c>
      <c r="N34" s="79"/>
    </row>
    <row r="35" spans="1:14" s="144" customFormat="1" x14ac:dyDescent="0.25">
      <c r="B35" s="153" t="s">
        <v>44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67</v>
      </c>
      <c r="C36" s="174">
        <v>10093577</v>
      </c>
      <c r="D36" s="174">
        <v>2858440</v>
      </c>
      <c r="E36" s="174">
        <v>3367162</v>
      </c>
      <c r="F36" s="174">
        <v>8865243</v>
      </c>
      <c r="G36" s="174">
        <v>9739308</v>
      </c>
      <c r="H36" s="174">
        <v>10014981</v>
      </c>
      <c r="I36" s="175">
        <f>IFERROR(H36/G36-1,"-")</f>
        <v>2.8305193757092395E-2</v>
      </c>
      <c r="J36" s="175">
        <f>IFERROR(H36/E36-1,"-")</f>
        <v>1.9743092253951549</v>
      </c>
      <c r="K36" s="174">
        <f>H36-G36</f>
        <v>275673</v>
      </c>
      <c r="L36" s="174">
        <f>H36-E36</f>
        <v>6647819</v>
      </c>
      <c r="M36" s="175">
        <f>H36/H$8</f>
        <v>0.2776020998344973</v>
      </c>
      <c r="N36" s="79"/>
    </row>
    <row r="37" spans="1:14" x14ac:dyDescent="0.25">
      <c r="A37" s="1" t="s">
        <v>95</v>
      </c>
      <c r="B37" s="157" t="s">
        <v>96</v>
      </c>
      <c r="C37" s="158">
        <v>614530</v>
      </c>
      <c r="D37" s="158">
        <v>241430</v>
      </c>
      <c r="E37" s="158">
        <v>350874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76">
        <f t="shared" ref="J37:J48" si="14">IFERROR(H37/E37-1,"-")</f>
        <v>0.57249325968866316</v>
      </c>
      <c r="K37" s="158">
        <f t="shared" ref="K37:K47" si="15">H37-G37</f>
        <v>-25116</v>
      </c>
      <c r="L37" s="158">
        <f t="shared" ref="L37:L48" si="16">H37-E37</f>
        <v>200873</v>
      </c>
      <c r="M37" s="159">
        <f>H37/H$8</f>
        <v>1.529370108414428E-2</v>
      </c>
      <c r="N37" s="79"/>
    </row>
    <row r="38" spans="1:14" x14ac:dyDescent="0.25">
      <c r="A38" s="160" t="s">
        <v>102</v>
      </c>
      <c r="B38" s="161" t="s">
        <v>102</v>
      </c>
      <c r="C38" s="162">
        <v>210543</v>
      </c>
      <c r="D38" s="162">
        <v>92534</v>
      </c>
      <c r="E38" s="162">
        <v>131066</v>
      </c>
      <c r="F38" s="162">
        <v>155108</v>
      </c>
      <c r="G38" s="162">
        <v>218201</v>
      </c>
      <c r="H38" s="162">
        <v>239030</v>
      </c>
      <c r="I38" s="163">
        <f>IFERROR(H38/G38-1,"-")</f>
        <v>9.5457857663347134E-2</v>
      </c>
      <c r="J38" s="177">
        <f t="shared" si="14"/>
        <v>0.82373765888941453</v>
      </c>
      <c r="K38" s="162">
        <f t="shared" si="15"/>
        <v>20829</v>
      </c>
      <c r="L38" s="162">
        <f t="shared" si="16"/>
        <v>107964</v>
      </c>
      <c r="M38" s="163">
        <f>H38/H$8</f>
        <v>6.6255971852008395E-3</v>
      </c>
      <c r="N38" s="79"/>
    </row>
    <row r="39" spans="1:14" x14ac:dyDescent="0.25">
      <c r="A39" s="160" t="s">
        <v>99</v>
      </c>
      <c r="B39" s="161" t="s">
        <v>99</v>
      </c>
      <c r="C39" s="162">
        <v>403987</v>
      </c>
      <c r="D39" s="162">
        <v>148896</v>
      </c>
      <c r="E39" s="162">
        <v>219808</v>
      </c>
      <c r="F39" s="162">
        <v>358110</v>
      </c>
      <c r="G39" s="162">
        <v>358662</v>
      </c>
      <c r="H39" s="162">
        <v>312717</v>
      </c>
      <c r="I39" s="163">
        <f>IFERROR(H39/G39-1,"-")</f>
        <v>-0.1281011091222376</v>
      </c>
      <c r="J39" s="177">
        <f t="shared" si="14"/>
        <v>0.4226825229291018</v>
      </c>
      <c r="K39" s="162">
        <f t="shared" si="15"/>
        <v>-45945</v>
      </c>
      <c r="L39" s="162">
        <f t="shared" si="16"/>
        <v>92909</v>
      </c>
      <c r="M39" s="163">
        <f>H39/H$8</f>
        <v>8.6681038989434422E-3</v>
      </c>
      <c r="N39" s="79"/>
    </row>
    <row r="40" spans="1:14" x14ac:dyDescent="0.25">
      <c r="A40" s="1"/>
      <c r="B40" s="157" t="s">
        <v>106</v>
      </c>
      <c r="C40" s="158">
        <v>9479047</v>
      </c>
      <c r="D40" s="158">
        <v>2617010</v>
      </c>
      <c r="E40" s="158">
        <v>3016288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76">
        <f t="shared" si="14"/>
        <v>2.1373774652818298</v>
      </c>
      <c r="K40" s="158">
        <f t="shared" si="15"/>
        <v>300789</v>
      </c>
      <c r="L40" s="158">
        <f t="shared" si="16"/>
        <v>6446946</v>
      </c>
      <c r="M40" s="159">
        <f>H40/H$8</f>
        <v>0.262308398750353</v>
      </c>
      <c r="N40" s="79"/>
    </row>
    <row r="41" spans="1:14" s="56" customFormat="1" x14ac:dyDescent="0.25">
      <c r="B41" s="161" t="s">
        <v>109</v>
      </c>
      <c r="C41" s="162">
        <v>5094935</v>
      </c>
      <c r="D41" s="162">
        <v>1173619</v>
      </c>
      <c r="E41" s="162">
        <v>1066343</v>
      </c>
      <c r="F41" s="162">
        <v>4256430</v>
      </c>
      <c r="G41" s="162">
        <v>4628153</v>
      </c>
      <c r="H41" s="162">
        <v>4858902</v>
      </c>
      <c r="I41" s="163">
        <f t="shared" ref="I41:I48" si="17">IFERROR(H41/G41-1,"-")</f>
        <v>4.9857686208731655E-2</v>
      </c>
      <c r="J41" s="177">
        <f t="shared" si="14"/>
        <v>3.5566032693045297</v>
      </c>
      <c r="K41" s="162">
        <f t="shared" si="15"/>
        <v>230749</v>
      </c>
      <c r="L41" s="162">
        <f t="shared" si="16"/>
        <v>3792559</v>
      </c>
      <c r="M41" s="163">
        <f t="shared" ref="M41:M48" si="18">H41/H$8</f>
        <v>0.13468237214728998</v>
      </c>
      <c r="N41" s="164"/>
    </row>
    <row r="42" spans="1:14" s="56" customFormat="1" x14ac:dyDescent="0.25">
      <c r="B42" s="161" t="s">
        <v>112</v>
      </c>
      <c r="C42" s="162">
        <v>470924</v>
      </c>
      <c r="D42" s="162">
        <v>139836</v>
      </c>
      <c r="E42" s="162">
        <v>174981</v>
      </c>
      <c r="F42" s="162">
        <v>311196</v>
      </c>
      <c r="G42" s="162">
        <v>358380</v>
      </c>
      <c r="H42" s="162">
        <v>358116</v>
      </c>
      <c r="I42" s="163">
        <f t="shared" si="17"/>
        <v>-7.3664825046038107E-4</v>
      </c>
      <c r="J42" s="177">
        <f t="shared" si="14"/>
        <v>1.0465993450717508</v>
      </c>
      <c r="K42" s="162">
        <f t="shared" si="15"/>
        <v>-264</v>
      </c>
      <c r="L42" s="162">
        <f t="shared" si="16"/>
        <v>183135</v>
      </c>
      <c r="M42" s="163">
        <f t="shared" si="18"/>
        <v>9.9265044620984125E-3</v>
      </c>
      <c r="N42" s="164"/>
    </row>
    <row r="43" spans="1:14" x14ac:dyDescent="0.25">
      <c r="A43" s="1"/>
      <c r="B43" s="161" t="s">
        <v>115</v>
      </c>
      <c r="C43" s="162">
        <v>178407</v>
      </c>
      <c r="D43" s="162">
        <v>67848</v>
      </c>
      <c r="E43" s="162">
        <v>127385</v>
      </c>
      <c r="F43" s="162">
        <v>198903</v>
      </c>
      <c r="G43" s="162">
        <v>247793</v>
      </c>
      <c r="H43" s="162">
        <v>245648</v>
      </c>
      <c r="I43" s="163">
        <f t="shared" si="17"/>
        <v>-8.6564188657468621E-3</v>
      </c>
      <c r="J43" s="177">
        <f t="shared" si="14"/>
        <v>0.92839031283118101</v>
      </c>
      <c r="K43" s="162">
        <f t="shared" si="15"/>
        <v>-2145</v>
      </c>
      <c r="L43" s="162">
        <f t="shared" si="16"/>
        <v>118263</v>
      </c>
      <c r="M43" s="163">
        <f t="shared" si="18"/>
        <v>6.8090394400293509E-3</v>
      </c>
      <c r="N43" s="79"/>
    </row>
    <row r="44" spans="1:14" x14ac:dyDescent="0.25">
      <c r="A44" s="1"/>
      <c r="B44" s="161" t="s">
        <v>122</v>
      </c>
      <c r="C44" s="162">
        <v>451476</v>
      </c>
      <c r="D44" s="162">
        <v>124287</v>
      </c>
      <c r="E44" s="162">
        <v>239923</v>
      </c>
      <c r="F44" s="162">
        <v>477050</v>
      </c>
      <c r="G44" s="162">
        <v>501096</v>
      </c>
      <c r="H44" s="162">
        <v>499671</v>
      </c>
      <c r="I44" s="163">
        <f t="shared" si="17"/>
        <v>-2.8437664639111571E-3</v>
      </c>
      <c r="J44" s="177">
        <f t="shared" si="14"/>
        <v>1.0826306773423138</v>
      </c>
      <c r="K44" s="162">
        <f t="shared" si="15"/>
        <v>-1425</v>
      </c>
      <c r="L44" s="162">
        <f t="shared" si="16"/>
        <v>259748</v>
      </c>
      <c r="M44" s="163">
        <f t="shared" si="18"/>
        <v>1.3850222863768098E-2</v>
      </c>
      <c r="N44" s="79"/>
    </row>
    <row r="45" spans="1:14" x14ac:dyDescent="0.25">
      <c r="A45" s="1"/>
      <c r="B45" s="161" t="s">
        <v>118</v>
      </c>
      <c r="C45" s="162">
        <v>353625</v>
      </c>
      <c r="D45" s="162">
        <v>131712</v>
      </c>
      <c r="E45" s="162">
        <v>184201</v>
      </c>
      <c r="F45" s="162">
        <v>318686</v>
      </c>
      <c r="G45" s="162">
        <v>374932</v>
      </c>
      <c r="H45" s="162">
        <v>372782</v>
      </c>
      <c r="I45" s="163">
        <f t="shared" si="17"/>
        <v>-5.7343731663341835E-3</v>
      </c>
      <c r="J45" s="177">
        <f t="shared" si="14"/>
        <v>1.0237783725386942</v>
      </c>
      <c r="K45" s="162">
        <f t="shared" si="15"/>
        <v>-2150</v>
      </c>
      <c r="L45" s="162">
        <f t="shared" si="16"/>
        <v>188581</v>
      </c>
      <c r="M45" s="163">
        <f t="shared" si="18"/>
        <v>1.0333026690764921E-2</v>
      </c>
      <c r="N45" s="79"/>
    </row>
    <row r="46" spans="1:14" x14ac:dyDescent="0.25">
      <c r="A46" s="1"/>
      <c r="B46" s="161" t="s">
        <v>127</v>
      </c>
      <c r="C46" s="162">
        <v>227686</v>
      </c>
      <c r="D46" s="162">
        <v>86739</v>
      </c>
      <c r="E46" s="162">
        <v>81833</v>
      </c>
      <c r="F46" s="162">
        <v>185692</v>
      </c>
      <c r="G46" s="162">
        <v>188339</v>
      </c>
      <c r="H46" s="162">
        <v>187108</v>
      </c>
      <c r="I46" s="163">
        <f t="shared" si="17"/>
        <v>-6.5360865248301758E-3</v>
      </c>
      <c r="J46" s="177">
        <f t="shared" si="14"/>
        <v>1.2864614519814745</v>
      </c>
      <c r="K46" s="162">
        <f t="shared" si="15"/>
        <v>-1231</v>
      </c>
      <c r="L46" s="162">
        <f t="shared" si="16"/>
        <v>105275</v>
      </c>
      <c r="M46" s="163">
        <f t="shared" si="18"/>
        <v>5.1863876422564474E-3</v>
      </c>
      <c r="N46" s="79"/>
    </row>
    <row r="47" spans="1:14" x14ac:dyDescent="0.25">
      <c r="A47" s="160" t="s">
        <v>143</v>
      </c>
      <c r="B47" s="161" t="s">
        <v>130</v>
      </c>
      <c r="C47" s="162">
        <v>366669</v>
      </c>
      <c r="D47" s="162">
        <v>150036</v>
      </c>
      <c r="E47" s="162">
        <v>88248</v>
      </c>
      <c r="F47" s="162">
        <v>188228</v>
      </c>
      <c r="G47" s="162">
        <v>224522</v>
      </c>
      <c r="H47" s="162">
        <v>217369</v>
      </c>
      <c r="I47" s="163">
        <f t="shared" si="17"/>
        <v>-3.1858793347645187E-2</v>
      </c>
      <c r="J47" s="177">
        <f t="shared" si="14"/>
        <v>1.4631606382014324</v>
      </c>
      <c r="K47" s="162">
        <f t="shared" si="15"/>
        <v>-7153</v>
      </c>
      <c r="L47" s="162">
        <f t="shared" si="16"/>
        <v>129121</v>
      </c>
      <c r="M47" s="163">
        <f t="shared" si="18"/>
        <v>6.0251827576033182E-3</v>
      </c>
      <c r="N47" s="79"/>
    </row>
    <row r="48" spans="1:14" x14ac:dyDescent="0.25">
      <c r="A48" s="165" t="s">
        <v>144</v>
      </c>
      <c r="B48" s="166" t="s">
        <v>144</v>
      </c>
      <c r="C48" s="167">
        <f t="shared" ref="C48:H48" si="19">C40-SUM(C41:C47)</f>
        <v>2335325</v>
      </c>
      <c r="D48" s="167">
        <f t="shared" si="19"/>
        <v>742933</v>
      </c>
      <c r="E48" s="167">
        <f t="shared" si="19"/>
        <v>1053374</v>
      </c>
      <c r="F48" s="167">
        <f t="shared" si="19"/>
        <v>2415840</v>
      </c>
      <c r="G48" s="167">
        <f t="shared" si="19"/>
        <v>2639230</v>
      </c>
      <c r="H48" s="167">
        <f t="shared" si="19"/>
        <v>2723638</v>
      </c>
      <c r="I48" s="168">
        <f t="shared" si="17"/>
        <v>3.1982055372210771E-2</v>
      </c>
      <c r="J48" s="178">
        <f t="shared" si="14"/>
        <v>1.5856324534305952</v>
      </c>
      <c r="K48" s="167">
        <f>H48-G48</f>
        <v>84408</v>
      </c>
      <c r="L48" s="167">
        <f t="shared" si="16"/>
        <v>1670264</v>
      </c>
      <c r="M48" s="168">
        <f t="shared" si="18"/>
        <v>7.5495662746542458E-2</v>
      </c>
      <c r="N48" s="79"/>
    </row>
    <row r="49" spans="1:14" s="144" customFormat="1" x14ac:dyDescent="0.25">
      <c r="B49" s="153" t="s">
        <v>45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67</v>
      </c>
      <c r="C50" s="174">
        <v>234787</v>
      </c>
      <c r="D50" s="174">
        <v>65275</v>
      </c>
      <c r="E50" s="174">
        <v>98762</v>
      </c>
      <c r="F50" s="174">
        <v>168339</v>
      </c>
      <c r="G50" s="174">
        <v>182035</v>
      </c>
      <c r="H50" s="174">
        <v>194642</v>
      </c>
      <c r="I50" s="175">
        <f>IFERROR(H50/G50-1,"-")</f>
        <v>6.925591232455286E-2</v>
      </c>
      <c r="J50" s="175">
        <f>IFERROR(H50/E50-1,"-")</f>
        <v>0.97081873595107426</v>
      </c>
      <c r="K50" s="174">
        <f>H50-G50</f>
        <v>12607</v>
      </c>
      <c r="L50" s="174">
        <f>H50-E50</f>
        <v>95880</v>
      </c>
      <c r="M50" s="175">
        <f>H50/H$8</f>
        <v>5.3952202121987274E-3</v>
      </c>
      <c r="N50" s="79"/>
    </row>
    <row r="51" spans="1:14" x14ac:dyDescent="0.25">
      <c r="A51" s="1" t="s">
        <v>95</v>
      </c>
      <c r="B51" s="157" t="s">
        <v>96</v>
      </c>
      <c r="C51" s="158">
        <v>30969</v>
      </c>
      <c r="D51" s="158">
        <v>6950</v>
      </c>
      <c r="E51" s="158">
        <v>17286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76">
        <f t="shared" ref="J51:J62" si="20">IFERROR(H51/E51-1,"-")</f>
        <v>0.49363646881869716</v>
      </c>
      <c r="K51" s="158">
        <f t="shared" ref="K51:K61" si="21">H51-G51</f>
        <v>-14416</v>
      </c>
      <c r="L51" s="158">
        <f t="shared" ref="L51:L62" si="22">H51-E51</f>
        <v>8533</v>
      </c>
      <c r="M51" s="159">
        <f>H51/H$8</f>
        <v>7.1566871825586942E-4</v>
      </c>
      <c r="N51" s="79"/>
    </row>
    <row r="52" spans="1:14" x14ac:dyDescent="0.25">
      <c r="A52" s="160" t="s">
        <v>102</v>
      </c>
      <c r="B52" s="161" t="s">
        <v>102</v>
      </c>
      <c r="C52" s="162">
        <v>12961</v>
      </c>
      <c r="D52" s="162">
        <v>5003</v>
      </c>
      <c r="E52" s="162">
        <v>6990</v>
      </c>
      <c r="F52" s="162">
        <v>6990</v>
      </c>
      <c r="G52" s="162">
        <v>25164</v>
      </c>
      <c r="H52" s="162">
        <v>14324</v>
      </c>
      <c r="I52" s="163">
        <f>IFERROR(H52/G52-1,"-")</f>
        <v>-0.43077412176124619</v>
      </c>
      <c r="J52" s="177">
        <f t="shared" si="20"/>
        <v>1.0492131616595137</v>
      </c>
      <c r="K52" s="162">
        <f t="shared" si="21"/>
        <v>-10840</v>
      </c>
      <c r="L52" s="162">
        <f t="shared" si="22"/>
        <v>7334</v>
      </c>
      <c r="M52" s="163">
        <f>H52/H$8</f>
        <v>3.9704243852577842E-4</v>
      </c>
      <c r="N52" s="79"/>
    </row>
    <row r="53" spans="1:14" x14ac:dyDescent="0.25">
      <c r="A53" s="160" t="s">
        <v>99</v>
      </c>
      <c r="B53" s="161" t="s">
        <v>99</v>
      </c>
      <c r="C53" s="162">
        <v>18008</v>
      </c>
      <c r="D53" s="162">
        <v>1947</v>
      </c>
      <c r="E53" s="162">
        <v>10296</v>
      </c>
      <c r="F53" s="162">
        <v>14228</v>
      </c>
      <c r="G53" s="162">
        <v>15071</v>
      </c>
      <c r="H53" s="162">
        <v>11495</v>
      </c>
      <c r="I53" s="163">
        <f>IFERROR(H53/G53-1,"-")</f>
        <v>-0.23727688939021963</v>
      </c>
      <c r="J53" s="177">
        <f t="shared" si="20"/>
        <v>0.11645299145299148</v>
      </c>
      <c r="K53" s="162">
        <f t="shared" si="21"/>
        <v>-3576</v>
      </c>
      <c r="L53" s="162">
        <f t="shared" si="22"/>
        <v>1199</v>
      </c>
      <c r="M53" s="163">
        <f>H53/H$8</f>
        <v>3.1862627973009095E-4</v>
      </c>
      <c r="N53" s="79"/>
    </row>
    <row r="54" spans="1:14" x14ac:dyDescent="0.25">
      <c r="A54" s="1"/>
      <c r="B54" s="157" t="s">
        <v>106</v>
      </c>
      <c r="C54" s="158">
        <v>203818</v>
      </c>
      <c r="D54" s="158">
        <v>58325</v>
      </c>
      <c r="E54" s="158">
        <v>81476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76">
        <f t="shared" si="20"/>
        <v>1.0720580293583386</v>
      </c>
      <c r="K54" s="158">
        <f t="shared" si="21"/>
        <v>27023</v>
      </c>
      <c r="L54" s="158">
        <f t="shared" si="22"/>
        <v>87347</v>
      </c>
      <c r="M54" s="159">
        <f>H54/H$8</f>
        <v>4.6795514939428576E-3</v>
      </c>
      <c r="N54" s="79"/>
    </row>
    <row r="55" spans="1:14" s="56" customFormat="1" x14ac:dyDescent="0.25">
      <c r="B55" s="161" t="s">
        <v>109</v>
      </c>
      <c r="C55" s="162">
        <v>67733</v>
      </c>
      <c r="D55" s="162">
        <v>19771</v>
      </c>
      <c r="E55" s="162">
        <v>20693</v>
      </c>
      <c r="F55" s="162">
        <v>65122</v>
      </c>
      <c r="G55" s="162">
        <v>55484</v>
      </c>
      <c r="H55" s="162">
        <v>69733</v>
      </c>
      <c r="I55" s="163">
        <f t="shared" ref="I55:I62" si="23">IFERROR(H55/G55-1,"-")</f>
        <v>0.25681277485401188</v>
      </c>
      <c r="J55" s="177">
        <f t="shared" si="20"/>
        <v>2.3698835354950951</v>
      </c>
      <c r="K55" s="162">
        <f t="shared" si="21"/>
        <v>14249</v>
      </c>
      <c r="L55" s="162">
        <f t="shared" si="22"/>
        <v>49040</v>
      </c>
      <c r="M55" s="163">
        <f t="shared" ref="M55:M62" si="24">H55/H$8</f>
        <v>1.9329070347471452E-3</v>
      </c>
      <c r="N55" s="164"/>
    </row>
    <row r="56" spans="1:14" s="56" customFormat="1" x14ac:dyDescent="0.25">
      <c r="B56" s="161" t="s">
        <v>112</v>
      </c>
      <c r="C56" s="162">
        <v>69940</v>
      </c>
      <c r="D56" s="162">
        <v>18669</v>
      </c>
      <c r="E56" s="162">
        <v>31230</v>
      </c>
      <c r="F56" s="162">
        <v>34084</v>
      </c>
      <c r="G56" s="162">
        <v>34465</v>
      </c>
      <c r="H56" s="162">
        <v>39071</v>
      </c>
      <c r="I56" s="163">
        <f t="shared" si="23"/>
        <v>0.13364282605541855</v>
      </c>
      <c r="J56" s="177">
        <f t="shared" si="20"/>
        <v>0.25107268651937242</v>
      </c>
      <c r="K56" s="162">
        <f t="shared" si="21"/>
        <v>4606</v>
      </c>
      <c r="L56" s="162">
        <f t="shared" si="22"/>
        <v>7841</v>
      </c>
      <c r="M56" s="163">
        <f t="shared" si="24"/>
        <v>1.0829967268668451E-3</v>
      </c>
      <c r="N56" s="164"/>
    </row>
    <row r="57" spans="1:14" x14ac:dyDescent="0.25">
      <c r="A57" s="1"/>
      <c r="B57" s="161" t="s">
        <v>115</v>
      </c>
      <c r="C57" s="162">
        <v>6792</v>
      </c>
      <c r="D57" s="162">
        <v>1519</v>
      </c>
      <c r="E57" s="162">
        <v>3873</v>
      </c>
      <c r="F57" s="162">
        <v>6397</v>
      </c>
      <c r="G57" s="162">
        <v>6784</v>
      </c>
      <c r="H57" s="162">
        <v>6674</v>
      </c>
      <c r="I57" s="163">
        <f t="shared" si="23"/>
        <v>-1.6214622641509413E-2</v>
      </c>
      <c r="J57" s="177">
        <f t="shared" si="20"/>
        <v>0.72321198037696877</v>
      </c>
      <c r="K57" s="162">
        <f t="shared" si="21"/>
        <v>-110</v>
      </c>
      <c r="L57" s="162">
        <f t="shared" si="22"/>
        <v>2801</v>
      </c>
      <c r="M57" s="163">
        <f t="shared" si="24"/>
        <v>1.849945011673447E-4</v>
      </c>
      <c r="N57" s="79"/>
    </row>
    <row r="58" spans="1:14" x14ac:dyDescent="0.25">
      <c r="A58" s="1"/>
      <c r="B58" s="161" t="s">
        <v>122</v>
      </c>
      <c r="C58" s="162">
        <v>3713</v>
      </c>
      <c r="D58" s="162">
        <v>1082</v>
      </c>
      <c r="E58" s="162">
        <v>2191</v>
      </c>
      <c r="F58" s="162">
        <v>3053</v>
      </c>
      <c r="G58" s="162">
        <v>2811</v>
      </c>
      <c r="H58" s="162">
        <v>4837</v>
      </c>
      <c r="I58" s="163">
        <f t="shared" si="23"/>
        <v>0.72073995019565995</v>
      </c>
      <c r="J58" s="177">
        <f t="shared" si="20"/>
        <v>1.2076677316293929</v>
      </c>
      <c r="K58" s="162">
        <f t="shared" si="21"/>
        <v>2026</v>
      </c>
      <c r="L58" s="162">
        <f t="shared" si="22"/>
        <v>2646</v>
      </c>
      <c r="M58" s="163">
        <f t="shared" si="24"/>
        <v>1.3407527751669858E-4</v>
      </c>
      <c r="N58" s="79"/>
    </row>
    <row r="59" spans="1:14" x14ac:dyDescent="0.25">
      <c r="A59" s="1"/>
      <c r="B59" s="161" t="s">
        <v>118</v>
      </c>
      <c r="C59" s="162">
        <v>4285</v>
      </c>
      <c r="D59" s="162">
        <v>1095</v>
      </c>
      <c r="E59" s="162">
        <v>1459</v>
      </c>
      <c r="F59" s="162">
        <v>2254</v>
      </c>
      <c r="G59" s="162">
        <v>2628</v>
      </c>
      <c r="H59" s="162">
        <v>3308</v>
      </c>
      <c r="I59" s="163">
        <f t="shared" si="23"/>
        <v>0.25875190258751912</v>
      </c>
      <c r="J59" s="177">
        <f t="shared" si="20"/>
        <v>1.2673063742289239</v>
      </c>
      <c r="K59" s="162">
        <f t="shared" si="21"/>
        <v>680</v>
      </c>
      <c r="L59" s="162">
        <f t="shared" si="22"/>
        <v>1849</v>
      </c>
      <c r="M59" s="163">
        <f t="shared" si="24"/>
        <v>9.1693408729633829E-5</v>
      </c>
      <c r="N59" s="79"/>
    </row>
    <row r="60" spans="1:14" x14ac:dyDescent="0.25">
      <c r="A60" s="1"/>
      <c r="B60" s="161" t="s">
        <v>127</v>
      </c>
      <c r="C60" s="162">
        <v>1783</v>
      </c>
      <c r="D60" s="162">
        <v>713</v>
      </c>
      <c r="E60" s="162">
        <v>445</v>
      </c>
      <c r="F60" s="162">
        <v>554</v>
      </c>
      <c r="G60" s="162">
        <v>804</v>
      </c>
      <c r="H60" s="162">
        <v>636</v>
      </c>
      <c r="I60" s="163">
        <f t="shared" si="23"/>
        <v>-0.20895522388059706</v>
      </c>
      <c r="J60" s="177">
        <f t="shared" si="20"/>
        <v>0.42921348314606744</v>
      </c>
      <c r="K60" s="162">
        <f t="shared" si="21"/>
        <v>-168</v>
      </c>
      <c r="L60" s="162">
        <f t="shared" si="22"/>
        <v>191</v>
      </c>
      <c r="M60" s="163">
        <f t="shared" si="24"/>
        <v>1.7629083419603121E-5</v>
      </c>
      <c r="N60" s="79"/>
    </row>
    <row r="61" spans="1:14" x14ac:dyDescent="0.25">
      <c r="A61" s="160" t="s">
        <v>143</v>
      </c>
      <c r="B61" s="161" t="s">
        <v>130</v>
      </c>
      <c r="C61" s="162">
        <v>3475</v>
      </c>
      <c r="D61" s="162">
        <v>1531</v>
      </c>
      <c r="E61" s="162">
        <v>432</v>
      </c>
      <c r="F61" s="162">
        <v>418</v>
      </c>
      <c r="G61" s="162">
        <v>635</v>
      </c>
      <c r="H61" s="162">
        <v>633</v>
      </c>
      <c r="I61" s="163">
        <f t="shared" si="23"/>
        <v>-3.1496062992125706E-3</v>
      </c>
      <c r="J61" s="177">
        <f t="shared" si="20"/>
        <v>0.46527777777777768</v>
      </c>
      <c r="K61" s="162">
        <f t="shared" si="21"/>
        <v>-2</v>
      </c>
      <c r="L61" s="162">
        <f t="shared" si="22"/>
        <v>201</v>
      </c>
      <c r="M61" s="163">
        <f t="shared" si="24"/>
        <v>1.7545927365737068E-5</v>
      </c>
      <c r="N61" s="79"/>
    </row>
    <row r="62" spans="1:14" x14ac:dyDescent="0.25">
      <c r="A62" s="165" t="s">
        <v>144</v>
      </c>
      <c r="B62" s="166" t="s">
        <v>144</v>
      </c>
      <c r="C62" s="167">
        <f t="shared" ref="C62:H62" si="25">C54-SUM(C55:C61)</f>
        <v>46097</v>
      </c>
      <c r="D62" s="167">
        <f t="shared" si="25"/>
        <v>13945</v>
      </c>
      <c r="E62" s="167">
        <f t="shared" si="25"/>
        <v>21153</v>
      </c>
      <c r="F62" s="167">
        <f t="shared" si="25"/>
        <v>35239</v>
      </c>
      <c r="G62" s="167">
        <f t="shared" si="25"/>
        <v>38189</v>
      </c>
      <c r="H62" s="167">
        <f t="shared" si="25"/>
        <v>43931</v>
      </c>
      <c r="I62" s="168">
        <f t="shared" si="23"/>
        <v>0.15035743276859836</v>
      </c>
      <c r="J62" s="178">
        <f t="shared" si="20"/>
        <v>1.0768212546683684</v>
      </c>
      <c r="K62" s="167">
        <f>H62-G62</f>
        <v>5742</v>
      </c>
      <c r="L62" s="167">
        <f t="shared" si="22"/>
        <v>22778</v>
      </c>
      <c r="M62" s="168">
        <f t="shared" si="24"/>
        <v>1.2177095341298501E-3</v>
      </c>
      <c r="N62" s="79"/>
    </row>
    <row r="63" spans="1:14" s="144" customFormat="1" x14ac:dyDescent="0.25">
      <c r="B63" s="153" t="s">
        <v>46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67</v>
      </c>
      <c r="C64" s="174">
        <v>834528</v>
      </c>
      <c r="D64" s="174">
        <v>295880</v>
      </c>
      <c r="E64" s="174">
        <v>419370</v>
      </c>
      <c r="F64" s="174">
        <v>1014697</v>
      </c>
      <c r="G64" s="174">
        <v>1034949</v>
      </c>
      <c r="H64" s="174">
        <v>1361415</v>
      </c>
      <c r="I64" s="175">
        <f>IFERROR(H64/G64-1,"-")</f>
        <v>0.31544163045715301</v>
      </c>
      <c r="J64" s="175">
        <f>IFERROR(H64/E64-1,"-")</f>
        <v>2.2463337863938766</v>
      </c>
      <c r="K64" s="174">
        <f>H64-G64</f>
        <v>326466</v>
      </c>
      <c r="L64" s="174">
        <f>H64-E64</f>
        <v>942045</v>
      </c>
      <c r="M64" s="175">
        <f>H64/H$8</f>
        <v>3.7736633024683934E-2</v>
      </c>
      <c r="N64" s="79"/>
    </row>
    <row r="65" spans="1:14" x14ac:dyDescent="0.25">
      <c r="A65" s="1" t="s">
        <v>95</v>
      </c>
      <c r="B65" s="157" t="s">
        <v>96</v>
      </c>
      <c r="C65" s="158">
        <v>158439</v>
      </c>
      <c r="D65" s="158">
        <v>84704</v>
      </c>
      <c r="E65" s="158">
        <v>83752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76">
        <f t="shared" ref="J65:J76" si="26">IFERROR(H65/E65-1,"-")</f>
        <v>2.0607627280542555</v>
      </c>
      <c r="K65" s="158">
        <f t="shared" ref="K65:K75" si="27">H65-G65</f>
        <v>82878</v>
      </c>
      <c r="L65" s="158">
        <f t="shared" ref="L65:L76" si="28">H65-E65</f>
        <v>172593</v>
      </c>
      <c r="M65" s="159">
        <f>H65/H$8</f>
        <v>7.1055462094310714E-3</v>
      </c>
      <c r="N65" s="79"/>
    </row>
    <row r="66" spans="1:14" x14ac:dyDescent="0.25">
      <c r="A66" s="160" t="s">
        <v>102</v>
      </c>
      <c r="B66" s="161" t="s">
        <v>102</v>
      </c>
      <c r="C66" s="162">
        <v>67992</v>
      </c>
      <c r="D66" s="162">
        <v>23458</v>
      </c>
      <c r="E66" s="162">
        <v>59324</v>
      </c>
      <c r="F66" s="162">
        <v>72718</v>
      </c>
      <c r="G66" s="162">
        <v>91538</v>
      </c>
      <c r="H66" s="162">
        <v>124261</v>
      </c>
      <c r="I66" s="163">
        <f>IFERROR(H66/G66-1,"-")</f>
        <v>0.35747995368043872</v>
      </c>
      <c r="J66" s="177">
        <f t="shared" si="26"/>
        <v>1.094616007012339</v>
      </c>
      <c r="K66" s="162">
        <f t="shared" si="27"/>
        <v>32723</v>
      </c>
      <c r="L66" s="162">
        <f t="shared" si="28"/>
        <v>64937</v>
      </c>
      <c r="M66" s="163">
        <f>H66/H$8</f>
        <v>3.4443514698165147E-3</v>
      </c>
      <c r="N66" s="79"/>
    </row>
    <row r="67" spans="1:14" x14ac:dyDescent="0.25">
      <c r="A67" s="160" t="s">
        <v>99</v>
      </c>
      <c r="B67" s="161" t="s">
        <v>99</v>
      </c>
      <c r="C67" s="162">
        <v>90447</v>
      </c>
      <c r="D67" s="162">
        <v>61246</v>
      </c>
      <c r="E67" s="162">
        <v>24428</v>
      </c>
      <c r="F67" s="162">
        <v>46538</v>
      </c>
      <c r="G67" s="162">
        <v>81929</v>
      </c>
      <c r="H67" s="162">
        <v>132084</v>
      </c>
      <c r="I67" s="163">
        <f>IFERROR(H67/G67-1,"-")</f>
        <v>0.61217639663611179</v>
      </c>
      <c r="J67" s="177">
        <f t="shared" si="26"/>
        <v>4.4070738496806943</v>
      </c>
      <c r="K67" s="162">
        <f t="shared" si="27"/>
        <v>50155</v>
      </c>
      <c r="L67" s="162">
        <f t="shared" si="28"/>
        <v>107656</v>
      </c>
      <c r="M67" s="163">
        <f>H67/H$8</f>
        <v>3.6611947396145571E-3</v>
      </c>
      <c r="N67" s="79"/>
    </row>
    <row r="68" spans="1:14" x14ac:dyDescent="0.25">
      <c r="A68" s="1"/>
      <c r="B68" s="157" t="s">
        <v>106</v>
      </c>
      <c r="C68" s="158">
        <v>676089</v>
      </c>
      <c r="D68" s="158">
        <v>211176</v>
      </c>
      <c r="E68" s="158">
        <v>335618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76">
        <f t="shared" si="26"/>
        <v>2.2926422301545211</v>
      </c>
      <c r="K68" s="158">
        <f t="shared" si="27"/>
        <v>243588</v>
      </c>
      <c r="L68" s="158">
        <f t="shared" si="28"/>
        <v>769452</v>
      </c>
      <c r="M68" s="159">
        <f>H68/H$8</f>
        <v>3.063108681525286E-2</v>
      </c>
      <c r="N68" s="79"/>
    </row>
    <row r="69" spans="1:14" s="56" customFormat="1" x14ac:dyDescent="0.25">
      <c r="B69" s="161" t="s">
        <v>109</v>
      </c>
      <c r="C69" s="162">
        <v>286315</v>
      </c>
      <c r="D69" s="162">
        <v>94120</v>
      </c>
      <c r="E69" s="162">
        <v>85414</v>
      </c>
      <c r="F69" s="162">
        <v>399420</v>
      </c>
      <c r="G69" s="162">
        <v>324780</v>
      </c>
      <c r="H69" s="162">
        <v>454766</v>
      </c>
      <c r="I69" s="163">
        <f t="shared" ref="I69:I76" si="29">IFERROR(H69/G69-1,"-")</f>
        <v>0.40022784654227483</v>
      </c>
      <c r="J69" s="177">
        <f t="shared" si="26"/>
        <v>4.3242559767719575</v>
      </c>
      <c r="K69" s="162">
        <f t="shared" si="27"/>
        <v>129986</v>
      </c>
      <c r="L69" s="162">
        <f t="shared" si="28"/>
        <v>369352</v>
      </c>
      <c r="M69" s="163">
        <f t="shared" ref="M69:M76" si="30">H69/H$8</f>
        <v>1.2605515330816403E-2</v>
      </c>
      <c r="N69" s="164"/>
    </row>
    <row r="70" spans="1:14" s="56" customFormat="1" x14ac:dyDescent="0.25">
      <c r="B70" s="161" t="s">
        <v>112</v>
      </c>
      <c r="C70" s="162">
        <v>94492</v>
      </c>
      <c r="D70" s="162">
        <v>27344</v>
      </c>
      <c r="E70" s="162">
        <v>36140</v>
      </c>
      <c r="F70" s="162">
        <v>56705</v>
      </c>
      <c r="G70" s="162">
        <v>85292</v>
      </c>
      <c r="H70" s="162">
        <v>78559</v>
      </c>
      <c r="I70" s="163">
        <f t="shared" si="29"/>
        <v>-7.8940580593725107E-2</v>
      </c>
      <c r="J70" s="177">
        <f t="shared" si="26"/>
        <v>1.1737410071942445</v>
      </c>
      <c r="K70" s="162">
        <f t="shared" si="27"/>
        <v>-6733</v>
      </c>
      <c r="L70" s="162">
        <f t="shared" si="28"/>
        <v>42419</v>
      </c>
      <c r="M70" s="163">
        <f t="shared" si="30"/>
        <v>2.1775521452210714E-3</v>
      </c>
      <c r="N70" s="164"/>
    </row>
    <row r="71" spans="1:14" x14ac:dyDescent="0.25">
      <c r="A71" s="1"/>
      <c r="B71" s="161" t="s">
        <v>115</v>
      </c>
      <c r="C71" s="162">
        <v>75234</v>
      </c>
      <c r="D71" s="162">
        <v>21566</v>
      </c>
      <c r="E71" s="162">
        <v>44372</v>
      </c>
      <c r="F71" s="162">
        <v>126795</v>
      </c>
      <c r="G71" s="162">
        <v>108706</v>
      </c>
      <c r="H71" s="162">
        <v>131979</v>
      </c>
      <c r="I71" s="163">
        <f t="shared" si="29"/>
        <v>0.21409121851599733</v>
      </c>
      <c r="J71" s="177">
        <f t="shared" si="26"/>
        <v>1.9743757324438835</v>
      </c>
      <c r="K71" s="162">
        <f t="shared" si="27"/>
        <v>23273</v>
      </c>
      <c r="L71" s="162">
        <f t="shared" si="28"/>
        <v>87607</v>
      </c>
      <c r="M71" s="163">
        <f t="shared" si="30"/>
        <v>3.6582842777292453E-3</v>
      </c>
      <c r="N71" s="79"/>
    </row>
    <row r="72" spans="1:14" x14ac:dyDescent="0.25">
      <c r="A72" s="1"/>
      <c r="B72" s="161" t="s">
        <v>122</v>
      </c>
      <c r="C72" s="162">
        <v>11792</v>
      </c>
      <c r="D72" s="162">
        <v>3914</v>
      </c>
      <c r="E72" s="162">
        <v>28426</v>
      </c>
      <c r="F72" s="162">
        <v>25157</v>
      </c>
      <c r="G72" s="162">
        <v>26613</v>
      </c>
      <c r="H72" s="162">
        <v>47499</v>
      </c>
      <c r="I72" s="163">
        <f t="shared" si="29"/>
        <v>0.7848044188930221</v>
      </c>
      <c r="J72" s="177">
        <f t="shared" si="26"/>
        <v>0.67097023851403637</v>
      </c>
      <c r="K72" s="162">
        <f t="shared" si="27"/>
        <v>20886</v>
      </c>
      <c r="L72" s="162">
        <f t="shared" si="28"/>
        <v>19073</v>
      </c>
      <c r="M72" s="163">
        <f t="shared" si="30"/>
        <v>1.3166098008612083E-3</v>
      </c>
      <c r="N72" s="79"/>
    </row>
    <row r="73" spans="1:14" x14ac:dyDescent="0.25">
      <c r="A73" s="1"/>
      <c r="B73" s="161" t="s">
        <v>118</v>
      </c>
      <c r="C73" s="162">
        <v>17507</v>
      </c>
      <c r="D73" s="162">
        <v>8571</v>
      </c>
      <c r="E73" s="162">
        <v>16869</v>
      </c>
      <c r="F73" s="162">
        <v>22926</v>
      </c>
      <c r="G73" s="162">
        <v>17467</v>
      </c>
      <c r="H73" s="162">
        <v>27574</v>
      </c>
      <c r="I73" s="163">
        <f t="shared" si="29"/>
        <v>0.5786339955344364</v>
      </c>
      <c r="J73" s="177">
        <f t="shared" si="26"/>
        <v>0.63459600450530562</v>
      </c>
      <c r="K73" s="162">
        <f t="shared" si="27"/>
        <v>10107</v>
      </c>
      <c r="L73" s="162">
        <f t="shared" si="28"/>
        <v>10705</v>
      </c>
      <c r="M73" s="163">
        <f t="shared" si="30"/>
        <v>7.6431500976751005E-4</v>
      </c>
      <c r="N73" s="79"/>
    </row>
    <row r="74" spans="1:14" x14ac:dyDescent="0.25">
      <c r="A74" s="1"/>
      <c r="B74" s="161" t="s">
        <v>127</v>
      </c>
      <c r="C74" s="162">
        <v>15819</v>
      </c>
      <c r="D74" s="162">
        <v>5541</v>
      </c>
      <c r="E74" s="162">
        <v>14404</v>
      </c>
      <c r="F74" s="162">
        <v>20957</v>
      </c>
      <c r="G74" s="162">
        <v>26801</v>
      </c>
      <c r="H74" s="162">
        <v>24320</v>
      </c>
      <c r="I74" s="163">
        <f t="shared" si="29"/>
        <v>-9.2571172717435868E-2</v>
      </c>
      <c r="J74" s="177">
        <f t="shared" si="26"/>
        <v>0.68841988336573179</v>
      </c>
      <c r="K74" s="162">
        <f t="shared" si="27"/>
        <v>-2481</v>
      </c>
      <c r="L74" s="162">
        <f t="shared" si="28"/>
        <v>9916</v>
      </c>
      <c r="M74" s="163">
        <f t="shared" si="30"/>
        <v>6.7411841000746518E-4</v>
      </c>
      <c r="N74" s="79"/>
    </row>
    <row r="75" spans="1:14" x14ac:dyDescent="0.25">
      <c r="A75" s="160" t="s">
        <v>143</v>
      </c>
      <c r="B75" s="161" t="s">
        <v>130</v>
      </c>
      <c r="C75" s="162">
        <v>12733</v>
      </c>
      <c r="D75" s="162">
        <v>5018</v>
      </c>
      <c r="E75" s="162">
        <v>1659</v>
      </c>
      <c r="F75" s="162">
        <v>6100</v>
      </c>
      <c r="G75" s="162">
        <v>7680</v>
      </c>
      <c r="H75" s="162">
        <v>21506</v>
      </c>
      <c r="I75" s="163">
        <f t="shared" si="29"/>
        <v>1.8002604166666667</v>
      </c>
      <c r="J75" s="177">
        <f t="shared" si="26"/>
        <v>11.963230861965039</v>
      </c>
      <c r="K75" s="162">
        <f t="shared" si="27"/>
        <v>13826</v>
      </c>
      <c r="L75" s="162">
        <f t="shared" si="28"/>
        <v>19847</v>
      </c>
      <c r="M75" s="163">
        <f t="shared" si="30"/>
        <v>5.9611803148110795E-4</v>
      </c>
      <c r="N75" s="79"/>
    </row>
    <row r="76" spans="1:14" x14ac:dyDescent="0.25">
      <c r="A76" s="165" t="s">
        <v>144</v>
      </c>
      <c r="B76" s="166" t="s">
        <v>144</v>
      </c>
      <c r="C76" s="167">
        <f t="shared" ref="C76:H76" si="31">C68-SUM(C69:C75)</f>
        <v>162197</v>
      </c>
      <c r="D76" s="167">
        <f t="shared" si="31"/>
        <v>45102</v>
      </c>
      <c r="E76" s="167">
        <f t="shared" si="31"/>
        <v>108334</v>
      </c>
      <c r="F76" s="167">
        <f t="shared" si="31"/>
        <v>237381</v>
      </c>
      <c r="G76" s="167">
        <f t="shared" si="31"/>
        <v>264143</v>
      </c>
      <c r="H76" s="167">
        <f t="shared" si="31"/>
        <v>318867</v>
      </c>
      <c r="I76" s="168">
        <f t="shared" si="29"/>
        <v>0.20717565863944909</v>
      </c>
      <c r="J76" s="178">
        <f t="shared" si="26"/>
        <v>1.9433695792641275</v>
      </c>
      <c r="K76" s="167">
        <f>H76-G76</f>
        <v>54724</v>
      </c>
      <c r="L76" s="167">
        <f t="shared" si="28"/>
        <v>210533</v>
      </c>
      <c r="M76" s="168">
        <f t="shared" si="30"/>
        <v>8.8385738093688486E-3</v>
      </c>
      <c r="N76" s="79"/>
    </row>
    <row r="77" spans="1:14" s="144" customFormat="1" x14ac:dyDescent="0.25">
      <c r="B77" s="153" t="s">
        <v>47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67</v>
      </c>
      <c r="C78" s="174">
        <v>5492551</v>
      </c>
      <c r="D78" s="174">
        <v>1546641</v>
      </c>
      <c r="E78" s="174">
        <v>1967362</v>
      </c>
      <c r="F78" s="174">
        <v>4352393</v>
      </c>
      <c r="G78" s="174">
        <v>5123327</v>
      </c>
      <c r="H78" s="174">
        <v>5751799</v>
      </c>
      <c r="I78" s="175">
        <f>IFERROR(H78/G78-1,"-")</f>
        <v>0.12266872678632468</v>
      </c>
      <c r="J78" s="175">
        <f>IFERROR(H78/E78-1,"-")</f>
        <v>1.9236098897915075</v>
      </c>
      <c r="K78" s="174">
        <f>H78-G78</f>
        <v>628472</v>
      </c>
      <c r="L78" s="174">
        <f>H78-E78</f>
        <v>3784437</v>
      </c>
      <c r="M78" s="175">
        <f>H78/H$8</f>
        <v>0.15943230249023554</v>
      </c>
      <c r="N78" s="79"/>
    </row>
    <row r="79" spans="1:14" x14ac:dyDescent="0.25">
      <c r="A79" s="1" t="s">
        <v>95</v>
      </c>
      <c r="B79" s="157" t="s">
        <v>96</v>
      </c>
      <c r="C79" s="158">
        <v>1871426</v>
      </c>
      <c r="D79" s="158">
        <v>472177</v>
      </c>
      <c r="E79" s="158">
        <v>765462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76">
        <f t="shared" ref="J79:J90" si="32">IFERROR(H79/E79-1,"-")</f>
        <v>1.1952742265455374</v>
      </c>
      <c r="K79" s="158">
        <f t="shared" ref="K79:K89" si="33">H79-G79</f>
        <v>39291</v>
      </c>
      <c r="L79" s="158">
        <f t="shared" ref="L79:L90" si="34">H79-E79</f>
        <v>914937</v>
      </c>
      <c r="M79" s="159">
        <f>H79/H$8</f>
        <v>4.6578449920153558E-2</v>
      </c>
      <c r="N79" s="79"/>
    </row>
    <row r="80" spans="1:14" x14ac:dyDescent="0.25">
      <c r="A80" s="160" t="s">
        <v>102</v>
      </c>
      <c r="B80" s="161" t="s">
        <v>102</v>
      </c>
      <c r="C80" s="162">
        <v>208038</v>
      </c>
      <c r="D80" s="162">
        <v>71537</v>
      </c>
      <c r="E80" s="162">
        <v>181910</v>
      </c>
      <c r="F80" s="162">
        <v>247663</v>
      </c>
      <c r="G80" s="162">
        <v>255714</v>
      </c>
      <c r="H80" s="162">
        <v>287334</v>
      </c>
      <c r="I80" s="163">
        <f>IFERROR(H80/G80-1,"-")</f>
        <v>0.1236537694455524</v>
      </c>
      <c r="J80" s="177">
        <f t="shared" si="32"/>
        <v>0.5795393326370184</v>
      </c>
      <c r="K80" s="162">
        <f t="shared" si="33"/>
        <v>31620</v>
      </c>
      <c r="L80" s="162">
        <f t="shared" si="34"/>
        <v>105424</v>
      </c>
      <c r="M80" s="163">
        <f>H80/H$8</f>
        <v>7.9645205271827724E-3</v>
      </c>
      <c r="N80" s="79"/>
    </row>
    <row r="81" spans="1:14" x14ac:dyDescent="0.25">
      <c r="A81" s="160" t="s">
        <v>99</v>
      </c>
      <c r="B81" s="161" t="s">
        <v>99</v>
      </c>
      <c r="C81" s="162">
        <v>1663388</v>
      </c>
      <c r="D81" s="162">
        <v>400640</v>
      </c>
      <c r="E81" s="162">
        <v>583552</v>
      </c>
      <c r="F81" s="162">
        <v>1408725</v>
      </c>
      <c r="G81" s="162">
        <v>1385394</v>
      </c>
      <c r="H81" s="162">
        <v>1393065</v>
      </c>
      <c r="I81" s="163">
        <f>IFERROR(H81/G81-1,"-")</f>
        <v>5.5370529971978666E-3</v>
      </c>
      <c r="J81" s="177">
        <f t="shared" si="32"/>
        <v>1.3872165633910947</v>
      </c>
      <c r="K81" s="162">
        <f t="shared" si="33"/>
        <v>7671</v>
      </c>
      <c r="L81" s="162">
        <f t="shared" si="34"/>
        <v>809513</v>
      </c>
      <c r="M81" s="163">
        <f>H81/H$8</f>
        <v>3.8613929392970786E-2</v>
      </c>
      <c r="N81" s="79"/>
    </row>
    <row r="82" spans="1:14" x14ac:dyDescent="0.25">
      <c r="A82" s="1"/>
      <c r="B82" s="157" t="s">
        <v>106</v>
      </c>
      <c r="C82" s="158">
        <v>3621125</v>
      </c>
      <c r="D82" s="158">
        <v>1074464</v>
      </c>
      <c r="E82" s="158">
        <v>1201900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76">
        <f t="shared" si="32"/>
        <v>2.3874698394209171</v>
      </c>
      <c r="K82" s="158">
        <f t="shared" si="33"/>
        <v>589181</v>
      </c>
      <c r="L82" s="158">
        <f t="shared" si="34"/>
        <v>2869500</v>
      </c>
      <c r="M82" s="159">
        <f>H82/H$8</f>
        <v>0.11285385257008199</v>
      </c>
      <c r="N82" s="79"/>
    </row>
    <row r="83" spans="1:14" s="56" customFormat="1" x14ac:dyDescent="0.25">
      <c r="B83" s="161" t="s">
        <v>109</v>
      </c>
      <c r="C83" s="162">
        <v>574884</v>
      </c>
      <c r="D83" s="162">
        <v>163077</v>
      </c>
      <c r="E83" s="162">
        <v>114301</v>
      </c>
      <c r="F83" s="162">
        <v>504044</v>
      </c>
      <c r="G83" s="162">
        <v>666541</v>
      </c>
      <c r="H83" s="162">
        <v>786563</v>
      </c>
      <c r="I83" s="163">
        <f t="shared" ref="I83:I90" si="35">IFERROR(H83/G83-1,"-")</f>
        <v>0.18006694261868361</v>
      </c>
      <c r="J83" s="177">
        <f t="shared" si="32"/>
        <v>5.8815058485927505</v>
      </c>
      <c r="K83" s="162">
        <f t="shared" si="33"/>
        <v>120022</v>
      </c>
      <c r="L83" s="162">
        <f t="shared" si="34"/>
        <v>672262</v>
      </c>
      <c r="M83" s="163">
        <f t="shared" ref="M83:M90" si="36">H83/H$8</f>
        <v>2.1802491732347939E-2</v>
      </c>
      <c r="N83" s="164"/>
    </row>
    <row r="84" spans="1:14" s="56" customFormat="1" x14ac:dyDescent="0.25">
      <c r="B84" s="161" t="s">
        <v>112</v>
      </c>
      <c r="C84" s="162">
        <v>1562789</v>
      </c>
      <c r="D84" s="162">
        <v>445011</v>
      </c>
      <c r="E84" s="162">
        <v>478237</v>
      </c>
      <c r="F84" s="162">
        <v>1014024</v>
      </c>
      <c r="G84" s="162">
        <v>1210830</v>
      </c>
      <c r="H84" s="162">
        <v>1374516</v>
      </c>
      <c r="I84" s="163">
        <f t="shared" si="35"/>
        <v>0.13518495577413847</v>
      </c>
      <c r="J84" s="177">
        <f t="shared" si="32"/>
        <v>1.8741314452875875</v>
      </c>
      <c r="K84" s="162">
        <f t="shared" si="33"/>
        <v>163686</v>
      </c>
      <c r="L84" s="162">
        <f t="shared" si="34"/>
        <v>896279</v>
      </c>
      <c r="M84" s="163">
        <f t="shared" si="36"/>
        <v>3.8099775511916983E-2</v>
      </c>
      <c r="N84" s="164"/>
    </row>
    <row r="85" spans="1:14" x14ac:dyDescent="0.25">
      <c r="A85" s="1"/>
      <c r="B85" s="161" t="s">
        <v>115</v>
      </c>
      <c r="C85" s="162">
        <v>173660</v>
      </c>
      <c r="D85" s="162">
        <v>48969</v>
      </c>
      <c r="E85" s="162">
        <v>105849</v>
      </c>
      <c r="F85" s="162">
        <v>179405</v>
      </c>
      <c r="G85" s="162">
        <v>275311</v>
      </c>
      <c r="H85" s="162">
        <v>384207</v>
      </c>
      <c r="I85" s="163">
        <f t="shared" si="35"/>
        <v>0.3955381368706663</v>
      </c>
      <c r="J85" s="177">
        <f t="shared" si="32"/>
        <v>2.6297650426551029</v>
      </c>
      <c r="K85" s="162">
        <f t="shared" si="33"/>
        <v>108896</v>
      </c>
      <c r="L85" s="162">
        <f t="shared" si="34"/>
        <v>278358</v>
      </c>
      <c r="M85" s="163">
        <f t="shared" si="36"/>
        <v>1.0649712662571472E-2</v>
      </c>
      <c r="N85" s="79"/>
    </row>
    <row r="86" spans="1:14" x14ac:dyDescent="0.25">
      <c r="A86" s="1"/>
      <c r="B86" s="161" t="s">
        <v>122</v>
      </c>
      <c r="C86" s="162">
        <v>75235</v>
      </c>
      <c r="D86" s="162">
        <v>15102</v>
      </c>
      <c r="E86" s="162">
        <v>38224</v>
      </c>
      <c r="F86" s="162">
        <v>75513</v>
      </c>
      <c r="G86" s="162">
        <v>90350</v>
      </c>
      <c r="H86" s="162">
        <v>134266</v>
      </c>
      <c r="I86" s="163">
        <f t="shared" si="35"/>
        <v>0.48606530160486994</v>
      </c>
      <c r="J86" s="177">
        <f t="shared" si="32"/>
        <v>2.5126098786102973</v>
      </c>
      <c r="K86" s="162">
        <f t="shared" si="33"/>
        <v>43916</v>
      </c>
      <c r="L86" s="162">
        <f t="shared" si="34"/>
        <v>96042</v>
      </c>
      <c r="M86" s="163">
        <f t="shared" si="36"/>
        <v>3.7216769094597993E-3</v>
      </c>
      <c r="N86" s="79"/>
    </row>
    <row r="87" spans="1:14" x14ac:dyDescent="0.25">
      <c r="A87" s="1"/>
      <c r="B87" s="161" t="s">
        <v>118</v>
      </c>
      <c r="C87" s="162">
        <v>46816</v>
      </c>
      <c r="D87" s="162">
        <v>14962</v>
      </c>
      <c r="E87" s="162">
        <v>33300</v>
      </c>
      <c r="F87" s="162">
        <v>33738</v>
      </c>
      <c r="G87" s="162">
        <v>45567</v>
      </c>
      <c r="H87" s="162">
        <v>58820</v>
      </c>
      <c r="I87" s="163">
        <f t="shared" si="35"/>
        <v>0.29084644589286102</v>
      </c>
      <c r="J87" s="177">
        <f t="shared" si="32"/>
        <v>0.76636636636636646</v>
      </c>
      <c r="K87" s="162">
        <f t="shared" si="33"/>
        <v>13253</v>
      </c>
      <c r="L87" s="162">
        <f t="shared" si="34"/>
        <v>25520</v>
      </c>
      <c r="M87" s="163">
        <f t="shared" si="36"/>
        <v>1.6304130294670684E-3</v>
      </c>
      <c r="N87" s="79"/>
    </row>
    <row r="88" spans="1:14" x14ac:dyDescent="0.25">
      <c r="A88" s="1"/>
      <c r="B88" s="161" t="s">
        <v>127</v>
      </c>
      <c r="C88" s="162">
        <v>74813</v>
      </c>
      <c r="D88" s="162">
        <v>30460</v>
      </c>
      <c r="E88" s="162">
        <v>20871</v>
      </c>
      <c r="F88" s="162">
        <v>63463</v>
      </c>
      <c r="G88" s="162">
        <v>74935</v>
      </c>
      <c r="H88" s="162">
        <v>68632</v>
      </c>
      <c r="I88" s="163">
        <f t="shared" si="35"/>
        <v>-8.4112897844798806E-2</v>
      </c>
      <c r="J88" s="177">
        <f t="shared" si="32"/>
        <v>2.2883905898136168</v>
      </c>
      <c r="K88" s="162">
        <f t="shared" si="33"/>
        <v>-6303</v>
      </c>
      <c r="L88" s="162">
        <f t="shared" si="34"/>
        <v>47761</v>
      </c>
      <c r="M88" s="163">
        <f t="shared" si="36"/>
        <v>1.9023887629783039E-3</v>
      </c>
      <c r="N88" s="79"/>
    </row>
    <row r="89" spans="1:14" x14ac:dyDescent="0.25">
      <c r="A89" s="160" t="s">
        <v>143</v>
      </c>
      <c r="B89" s="161" t="s">
        <v>130</v>
      </c>
      <c r="C89" s="162">
        <v>112745</v>
      </c>
      <c r="D89" s="162">
        <v>50030</v>
      </c>
      <c r="E89" s="162">
        <v>22441</v>
      </c>
      <c r="F89" s="162">
        <v>59972</v>
      </c>
      <c r="G89" s="162">
        <v>81697</v>
      </c>
      <c r="H89" s="162">
        <v>79675</v>
      </c>
      <c r="I89" s="163">
        <f t="shared" si="35"/>
        <v>-2.4749990819736389E-2</v>
      </c>
      <c r="J89" s="177">
        <f t="shared" si="32"/>
        <v>2.5504211042288669</v>
      </c>
      <c r="K89" s="162">
        <f t="shared" si="33"/>
        <v>-2022</v>
      </c>
      <c r="L89" s="162">
        <f t="shared" si="34"/>
        <v>57234</v>
      </c>
      <c r="M89" s="163">
        <f t="shared" si="36"/>
        <v>2.2084861972592432E-3</v>
      </c>
      <c r="N89" s="79"/>
    </row>
    <row r="90" spans="1:14" x14ac:dyDescent="0.25">
      <c r="A90" s="165" t="s">
        <v>144</v>
      </c>
      <c r="B90" s="166" t="s">
        <v>144</v>
      </c>
      <c r="C90" s="167">
        <f t="shared" ref="C90:H90" si="37">C82-SUM(C83:C89)</f>
        <v>1000183</v>
      </c>
      <c r="D90" s="167">
        <f t="shared" si="37"/>
        <v>306853</v>
      </c>
      <c r="E90" s="167">
        <f t="shared" si="37"/>
        <v>388677</v>
      </c>
      <c r="F90" s="167">
        <f t="shared" si="37"/>
        <v>765846</v>
      </c>
      <c r="G90" s="167">
        <f t="shared" si="37"/>
        <v>1036988</v>
      </c>
      <c r="H90" s="167">
        <f t="shared" si="37"/>
        <v>1184721</v>
      </c>
      <c r="I90" s="168">
        <f t="shared" si="35"/>
        <v>0.14246355791966736</v>
      </c>
      <c r="J90" s="178">
        <f t="shared" si="32"/>
        <v>2.0480862001096027</v>
      </c>
      <c r="K90" s="167">
        <f>H90-G90</f>
        <v>147733</v>
      </c>
      <c r="L90" s="167">
        <f t="shared" si="34"/>
        <v>796044</v>
      </c>
      <c r="M90" s="168">
        <f t="shared" si="36"/>
        <v>3.2838907764081174E-2</v>
      </c>
      <c r="N90" s="79"/>
    </row>
    <row r="91" spans="1:14" s="144" customFormat="1" x14ac:dyDescent="0.25">
      <c r="B91" s="153" t="s">
        <v>48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67</v>
      </c>
      <c r="C92" s="174">
        <v>136126</v>
      </c>
      <c r="D92" s="174">
        <v>59047</v>
      </c>
      <c r="E92" s="174">
        <v>83402</v>
      </c>
      <c r="F92" s="174">
        <v>137757</v>
      </c>
      <c r="G92" s="174">
        <v>148334</v>
      </c>
      <c r="H92" s="174">
        <v>152300</v>
      </c>
      <c r="I92" s="175">
        <f>IFERROR(H92/G92-1,"-")</f>
        <v>2.6736958485579887E-2</v>
      </c>
      <c r="J92" s="175">
        <f>IFERROR(H92/E92-1,"-")</f>
        <v>0.82609529747488075</v>
      </c>
      <c r="K92" s="174">
        <f>H92-G92</f>
        <v>3966</v>
      </c>
      <c r="L92" s="174">
        <f>H92-E92</f>
        <v>68898</v>
      </c>
      <c r="M92" s="175">
        <f>H92/H$8</f>
        <v>4.2215556679332626E-3</v>
      </c>
      <c r="N92" s="79"/>
    </row>
    <row r="93" spans="1:14" x14ac:dyDescent="0.25">
      <c r="A93" s="1" t="s">
        <v>95</v>
      </c>
      <c r="B93" s="157" t="s">
        <v>96</v>
      </c>
      <c r="C93" s="158">
        <v>72932</v>
      </c>
      <c r="D93" s="158">
        <v>31800</v>
      </c>
      <c r="E93" s="158">
        <v>42063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76">
        <f t="shared" ref="J93:J104" si="38">IFERROR(H93/E93-1,"-")</f>
        <v>0.68939447970900791</v>
      </c>
      <c r="K93" s="158">
        <f t="shared" ref="K93:K103" si="39">H93-G93</f>
        <v>-1371</v>
      </c>
      <c r="L93" s="158">
        <f t="shared" ref="L93:L104" si="40">H93-E93</f>
        <v>28998</v>
      </c>
      <c r="M93" s="159">
        <f>H93/H$8</f>
        <v>1.9697174479251845E-3</v>
      </c>
      <c r="N93" s="79"/>
    </row>
    <row r="94" spans="1:14" x14ac:dyDescent="0.25">
      <c r="A94" s="160" t="s">
        <v>102</v>
      </c>
      <c r="B94" s="161" t="s">
        <v>102</v>
      </c>
      <c r="C94" s="162">
        <v>33003</v>
      </c>
      <c r="D94" s="162">
        <v>15549</v>
      </c>
      <c r="E94" s="162">
        <v>20037</v>
      </c>
      <c r="F94" s="162">
        <v>30228</v>
      </c>
      <c r="G94" s="162">
        <v>19606</v>
      </c>
      <c r="H94" s="162">
        <v>21646</v>
      </c>
      <c r="I94" s="163">
        <f>IFERROR(H94/G94-1,"-")</f>
        <v>0.10404978067938386</v>
      </c>
      <c r="J94" s="177">
        <f t="shared" si="38"/>
        <v>8.0301442331686346E-2</v>
      </c>
      <c r="K94" s="162">
        <f t="shared" si="39"/>
        <v>2040</v>
      </c>
      <c r="L94" s="162">
        <f t="shared" si="40"/>
        <v>1609</v>
      </c>
      <c r="M94" s="163">
        <f>H94/H$8</f>
        <v>5.9999864732819042E-4</v>
      </c>
      <c r="N94" s="79"/>
    </row>
    <row r="95" spans="1:14" x14ac:dyDescent="0.25">
      <c r="A95" s="160" t="s">
        <v>99</v>
      </c>
      <c r="B95" s="161" t="s">
        <v>99</v>
      </c>
      <c r="C95" s="162">
        <v>39929</v>
      </c>
      <c r="D95" s="162">
        <v>16251</v>
      </c>
      <c r="E95" s="162">
        <v>22026</v>
      </c>
      <c r="F95" s="162">
        <v>40723</v>
      </c>
      <c r="G95" s="162">
        <v>52826</v>
      </c>
      <c r="H95" s="162">
        <v>49415</v>
      </c>
      <c r="I95" s="163">
        <f>IFERROR(H95/G95-1,"-")</f>
        <v>-6.4570476659220888E-2</v>
      </c>
      <c r="J95" s="177">
        <f t="shared" si="38"/>
        <v>1.2434849723054571</v>
      </c>
      <c r="K95" s="162">
        <f t="shared" si="39"/>
        <v>-3411</v>
      </c>
      <c r="L95" s="162">
        <f t="shared" si="40"/>
        <v>27389</v>
      </c>
      <c r="M95" s="163">
        <f>H95/H$8</f>
        <v>1.3697188005969939E-3</v>
      </c>
      <c r="N95" s="79"/>
    </row>
    <row r="96" spans="1:14" x14ac:dyDescent="0.25">
      <c r="A96" s="1"/>
      <c r="B96" s="157" t="s">
        <v>106</v>
      </c>
      <c r="C96" s="158">
        <v>63194</v>
      </c>
      <c r="D96" s="158">
        <v>27247</v>
      </c>
      <c r="E96" s="158">
        <v>41339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76">
        <f t="shared" si="38"/>
        <v>0.96519025617455667</v>
      </c>
      <c r="K96" s="158">
        <f t="shared" si="39"/>
        <v>5337</v>
      </c>
      <c r="L96" s="158">
        <f t="shared" si="40"/>
        <v>39900</v>
      </c>
      <c r="M96" s="159">
        <f>H96/H$8</f>
        <v>2.2518382200080785E-3</v>
      </c>
      <c r="N96" s="79"/>
    </row>
    <row r="97" spans="1:14" s="56" customFormat="1" x14ac:dyDescent="0.25">
      <c r="B97" s="161" t="s">
        <v>109</v>
      </c>
      <c r="C97" s="162">
        <v>8082</v>
      </c>
      <c r="D97" s="162">
        <v>5019</v>
      </c>
      <c r="E97" s="162">
        <v>3494</v>
      </c>
      <c r="F97" s="162">
        <v>9249</v>
      </c>
      <c r="G97" s="162">
        <v>11177</v>
      </c>
      <c r="H97" s="162">
        <v>12296</v>
      </c>
      <c r="I97" s="163">
        <f t="shared" ref="I97:I104" si="41">IFERROR(H97/G97-1,"-")</f>
        <v>0.10011631028003931</v>
      </c>
      <c r="J97" s="177">
        <f t="shared" si="38"/>
        <v>2.5191757298225528</v>
      </c>
      <c r="K97" s="162">
        <f t="shared" si="39"/>
        <v>1119</v>
      </c>
      <c r="L97" s="162">
        <f t="shared" si="40"/>
        <v>8802</v>
      </c>
      <c r="M97" s="163">
        <f t="shared" ref="M97:M104" si="42">H97/H$8</f>
        <v>3.4082894611232699E-4</v>
      </c>
      <c r="N97" s="164"/>
    </row>
    <row r="98" spans="1:14" s="56" customFormat="1" x14ac:dyDescent="0.25">
      <c r="B98" s="161" t="s">
        <v>112</v>
      </c>
      <c r="C98" s="162">
        <v>21366</v>
      </c>
      <c r="D98" s="162">
        <v>7473</v>
      </c>
      <c r="E98" s="162">
        <v>15393</v>
      </c>
      <c r="F98" s="162">
        <v>21050</v>
      </c>
      <c r="G98" s="162">
        <v>22639</v>
      </c>
      <c r="H98" s="162">
        <v>25055</v>
      </c>
      <c r="I98" s="163">
        <f t="shared" si="41"/>
        <v>0.10671849463315519</v>
      </c>
      <c r="J98" s="177">
        <f t="shared" si="38"/>
        <v>0.6276879100890016</v>
      </c>
      <c r="K98" s="162">
        <f t="shared" si="39"/>
        <v>2416</v>
      </c>
      <c r="L98" s="162">
        <f t="shared" si="40"/>
        <v>9662</v>
      </c>
      <c r="M98" s="163">
        <f t="shared" si="42"/>
        <v>6.9449164320464806E-4</v>
      </c>
      <c r="N98" s="164"/>
    </row>
    <row r="99" spans="1:14" x14ac:dyDescent="0.25">
      <c r="A99" s="1"/>
      <c r="B99" s="161" t="s">
        <v>115</v>
      </c>
      <c r="C99" s="162">
        <v>8657</v>
      </c>
      <c r="D99" s="162">
        <v>4658</v>
      </c>
      <c r="E99" s="162">
        <v>7148</v>
      </c>
      <c r="F99" s="162">
        <v>7881</v>
      </c>
      <c r="G99" s="162">
        <v>8902</v>
      </c>
      <c r="H99" s="162">
        <v>9750</v>
      </c>
      <c r="I99" s="163">
        <f t="shared" si="41"/>
        <v>9.5259492248932931E-2</v>
      </c>
      <c r="J99" s="177">
        <f t="shared" si="38"/>
        <v>0.36401790710688298</v>
      </c>
      <c r="K99" s="162">
        <f t="shared" si="39"/>
        <v>848</v>
      </c>
      <c r="L99" s="162">
        <f t="shared" si="40"/>
        <v>2602</v>
      </c>
      <c r="M99" s="163">
        <f t="shared" si="42"/>
        <v>2.7025717506467048E-4</v>
      </c>
      <c r="N99" s="79"/>
    </row>
    <row r="100" spans="1:14" x14ac:dyDescent="0.25">
      <c r="A100" s="1"/>
      <c r="B100" s="161" t="s">
        <v>122</v>
      </c>
      <c r="C100" s="162">
        <v>2390</v>
      </c>
      <c r="D100" s="162">
        <v>940</v>
      </c>
      <c r="E100" s="162">
        <v>1385</v>
      </c>
      <c r="F100" s="162">
        <v>4981</v>
      </c>
      <c r="G100" s="162">
        <v>3623</v>
      </c>
      <c r="H100" s="162">
        <v>3800</v>
      </c>
      <c r="I100" s="163">
        <f t="shared" si="41"/>
        <v>4.8854540436102711E-2</v>
      </c>
      <c r="J100" s="177">
        <f t="shared" si="38"/>
        <v>1.743682310469314</v>
      </c>
      <c r="K100" s="162">
        <f t="shared" si="39"/>
        <v>177</v>
      </c>
      <c r="L100" s="162">
        <f t="shared" si="40"/>
        <v>2415</v>
      </c>
      <c r="M100" s="163">
        <f t="shared" si="42"/>
        <v>1.0533100156366643E-4</v>
      </c>
      <c r="N100" s="79"/>
    </row>
    <row r="101" spans="1:14" x14ac:dyDescent="0.25">
      <c r="A101" s="1"/>
      <c r="B101" s="161" t="s">
        <v>118</v>
      </c>
      <c r="C101" s="162">
        <v>1298</v>
      </c>
      <c r="D101" s="162">
        <v>788</v>
      </c>
      <c r="E101" s="162">
        <v>1315</v>
      </c>
      <c r="F101" s="162">
        <v>1892</v>
      </c>
      <c r="G101" s="162">
        <v>1812</v>
      </c>
      <c r="H101" s="162">
        <v>2358</v>
      </c>
      <c r="I101" s="163">
        <f t="shared" si="41"/>
        <v>0.30132450331125837</v>
      </c>
      <c r="J101" s="177">
        <f t="shared" si="38"/>
        <v>0.79315589353612159</v>
      </c>
      <c r="K101" s="162">
        <f t="shared" si="39"/>
        <v>546</v>
      </c>
      <c r="L101" s="162">
        <f t="shared" si="40"/>
        <v>1043</v>
      </c>
      <c r="M101" s="163">
        <f t="shared" si="42"/>
        <v>6.5360658338717225E-5</v>
      </c>
      <c r="N101" s="79"/>
    </row>
    <row r="102" spans="1:14" x14ac:dyDescent="0.25">
      <c r="A102" s="1"/>
      <c r="B102" s="161" t="s">
        <v>127</v>
      </c>
      <c r="C102" s="162">
        <v>444</v>
      </c>
      <c r="D102" s="162">
        <v>599</v>
      </c>
      <c r="E102" s="162">
        <v>275</v>
      </c>
      <c r="F102" s="162">
        <v>817</v>
      </c>
      <c r="G102" s="162">
        <v>420</v>
      </c>
      <c r="H102" s="162">
        <v>782</v>
      </c>
      <c r="I102" s="163">
        <f t="shared" si="41"/>
        <v>0.86190476190476195</v>
      </c>
      <c r="J102" s="177">
        <f t="shared" si="38"/>
        <v>1.8436363636363637</v>
      </c>
      <c r="K102" s="162">
        <f t="shared" si="39"/>
        <v>362</v>
      </c>
      <c r="L102" s="162">
        <f t="shared" si="40"/>
        <v>507</v>
      </c>
      <c r="M102" s="163">
        <f t="shared" si="42"/>
        <v>2.1676011374417671E-5</v>
      </c>
      <c r="N102" s="79"/>
    </row>
    <row r="103" spans="1:14" x14ac:dyDescent="0.25">
      <c r="A103" s="160" t="s">
        <v>143</v>
      </c>
      <c r="B103" s="161" t="s">
        <v>130</v>
      </c>
      <c r="C103" s="162">
        <v>699</v>
      </c>
      <c r="D103" s="162">
        <v>259</v>
      </c>
      <c r="E103" s="162">
        <v>259</v>
      </c>
      <c r="F103" s="162">
        <v>385</v>
      </c>
      <c r="G103" s="162">
        <v>950</v>
      </c>
      <c r="H103" s="162">
        <v>1244</v>
      </c>
      <c r="I103" s="163">
        <f t="shared" si="41"/>
        <v>0.30947368421052635</v>
      </c>
      <c r="J103" s="177">
        <f t="shared" si="38"/>
        <v>3.8030888030888033</v>
      </c>
      <c r="K103" s="162">
        <f t="shared" si="39"/>
        <v>294</v>
      </c>
      <c r="L103" s="162">
        <f t="shared" si="40"/>
        <v>985</v>
      </c>
      <c r="M103" s="163">
        <f t="shared" si="42"/>
        <v>3.4482043669789748E-5</v>
      </c>
      <c r="N103" s="79"/>
    </row>
    <row r="104" spans="1:14" x14ac:dyDescent="0.25">
      <c r="A104" s="165" t="s">
        <v>144</v>
      </c>
      <c r="B104" s="166" t="s">
        <v>144</v>
      </c>
      <c r="C104" s="167">
        <f t="shared" ref="C104:H104" si="43">C96-SUM(C97:C103)</f>
        <v>20258</v>
      </c>
      <c r="D104" s="167">
        <f t="shared" si="43"/>
        <v>7511</v>
      </c>
      <c r="E104" s="167">
        <f t="shared" si="43"/>
        <v>12070</v>
      </c>
      <c r="F104" s="167">
        <f t="shared" si="43"/>
        <v>20551</v>
      </c>
      <c r="G104" s="167">
        <f t="shared" si="43"/>
        <v>26379</v>
      </c>
      <c r="H104" s="167">
        <f t="shared" si="43"/>
        <v>25954</v>
      </c>
      <c r="I104" s="168">
        <f t="shared" si="41"/>
        <v>-1.6111300655824667E-2</v>
      </c>
      <c r="J104" s="178">
        <f t="shared" si="38"/>
        <v>1.1502899751449878</v>
      </c>
      <c r="K104" s="167">
        <f>H104-G104</f>
        <v>-425</v>
      </c>
      <c r="L104" s="167">
        <f t="shared" si="40"/>
        <v>13884</v>
      </c>
      <c r="M104" s="168">
        <f t="shared" si="42"/>
        <v>7.1941074067984176E-4</v>
      </c>
      <c r="N104" s="79"/>
    </row>
    <row r="105" spans="1:14" s="144" customFormat="1" x14ac:dyDescent="0.25">
      <c r="B105" s="153" t="s">
        <v>49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67</v>
      </c>
      <c r="C106" s="174">
        <v>1055815</v>
      </c>
      <c r="D106" s="174">
        <v>442013</v>
      </c>
      <c r="E106" s="174">
        <v>749212</v>
      </c>
      <c r="F106" s="174">
        <v>1316064</v>
      </c>
      <c r="G106" s="174">
        <v>1447168</v>
      </c>
      <c r="H106" s="174">
        <v>1453294</v>
      </c>
      <c r="I106" s="175">
        <f>IFERROR(H106/G106-1,"-")</f>
        <v>4.2330952591544957E-3</v>
      </c>
      <c r="J106" s="175">
        <f>IFERROR(H106/E106-1,"-")</f>
        <v>0.9397633780558774</v>
      </c>
      <c r="K106" s="174">
        <f>H106-G106</f>
        <v>6126</v>
      </c>
      <c r="L106" s="174">
        <f>H106-E106</f>
        <v>704082</v>
      </c>
      <c r="M106" s="175">
        <f>H106/H$8</f>
        <v>4.0283398049070274E-2</v>
      </c>
      <c r="N106" s="79"/>
    </row>
    <row r="107" spans="1:14" x14ac:dyDescent="0.25">
      <c r="A107" s="1" t="s">
        <v>95</v>
      </c>
      <c r="B107" s="157" t="s">
        <v>96</v>
      </c>
      <c r="C107" s="158">
        <v>162637</v>
      </c>
      <c r="D107" s="158">
        <v>125264</v>
      </c>
      <c r="E107" s="158">
        <v>199003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76">
        <f t="shared" ref="J107:J118" si="44">IFERROR(H107/E107-1,"-")</f>
        <v>4.4300839685833981E-2</v>
      </c>
      <c r="K107" s="158">
        <f t="shared" ref="K107:K117" si="45">H107-G107</f>
        <v>-11277</v>
      </c>
      <c r="L107" s="158">
        <f t="shared" ref="L107:L118" si="46">H107-E107</f>
        <v>8816</v>
      </c>
      <c r="M107" s="159">
        <f>H107/H$8</f>
        <v>5.7604693194630513E-3</v>
      </c>
      <c r="N107" s="79"/>
    </row>
    <row r="108" spans="1:14" x14ac:dyDescent="0.25">
      <c r="A108" s="160" t="s">
        <v>102</v>
      </c>
      <c r="B108" s="161" t="s">
        <v>102</v>
      </c>
      <c r="C108" s="162">
        <v>42419</v>
      </c>
      <c r="D108" s="162">
        <v>16702</v>
      </c>
      <c r="E108" s="162">
        <v>106031</v>
      </c>
      <c r="F108" s="162">
        <v>75504</v>
      </c>
      <c r="G108" s="162">
        <v>57419</v>
      </c>
      <c r="H108" s="162">
        <v>59079</v>
      </c>
      <c r="I108" s="163">
        <f>IFERROR(H108/G108-1,"-")</f>
        <v>2.8910291018652279E-2</v>
      </c>
      <c r="J108" s="177">
        <f t="shared" si="44"/>
        <v>-0.44281389404985338</v>
      </c>
      <c r="K108" s="162">
        <f t="shared" si="45"/>
        <v>1660</v>
      </c>
      <c r="L108" s="162">
        <f t="shared" si="46"/>
        <v>-46952</v>
      </c>
      <c r="M108" s="163">
        <f>H108/H$8</f>
        <v>1.6375921687841709E-3</v>
      </c>
      <c r="N108" s="79"/>
    </row>
    <row r="109" spans="1:14" x14ac:dyDescent="0.25">
      <c r="A109" s="160" t="s">
        <v>99</v>
      </c>
      <c r="B109" s="161" t="s">
        <v>99</v>
      </c>
      <c r="C109" s="162">
        <v>120218</v>
      </c>
      <c r="D109" s="162">
        <v>108562</v>
      </c>
      <c r="E109" s="162">
        <v>92972</v>
      </c>
      <c r="F109" s="162">
        <v>145075</v>
      </c>
      <c r="G109" s="162">
        <v>161677</v>
      </c>
      <c r="H109" s="162">
        <v>148740</v>
      </c>
      <c r="I109" s="163">
        <f>IFERROR(H109/G109-1,"-")</f>
        <v>-8.0017565887541164E-2</v>
      </c>
      <c r="J109" s="177">
        <f t="shared" si="44"/>
        <v>0.59983650991696424</v>
      </c>
      <c r="K109" s="162">
        <f t="shared" si="45"/>
        <v>-12937</v>
      </c>
      <c r="L109" s="162">
        <f t="shared" si="46"/>
        <v>55768</v>
      </c>
      <c r="M109" s="163">
        <f>H109/H$8</f>
        <v>4.1228771506788804E-3</v>
      </c>
      <c r="N109" s="79"/>
    </row>
    <row r="110" spans="1:14" x14ac:dyDescent="0.25">
      <c r="A110" s="1"/>
      <c r="B110" s="157" t="s">
        <v>106</v>
      </c>
      <c r="C110" s="158">
        <v>893178</v>
      </c>
      <c r="D110" s="158">
        <v>316749</v>
      </c>
      <c r="E110" s="158">
        <v>550209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76">
        <f t="shared" si="44"/>
        <v>1.2636398168695897</v>
      </c>
      <c r="K110" s="158">
        <f t="shared" si="45"/>
        <v>17403</v>
      </c>
      <c r="L110" s="158">
        <f t="shared" si="46"/>
        <v>695266</v>
      </c>
      <c r="M110" s="159">
        <f>H110/H$8</f>
        <v>3.4522928729607223E-2</v>
      </c>
      <c r="N110" s="79"/>
    </row>
    <row r="111" spans="1:14" s="56" customFormat="1" x14ac:dyDescent="0.25">
      <c r="B111" s="161" t="s">
        <v>109</v>
      </c>
      <c r="C111" s="162">
        <v>476582</v>
      </c>
      <c r="D111" s="162">
        <v>181253</v>
      </c>
      <c r="E111" s="162">
        <v>251557</v>
      </c>
      <c r="F111" s="162">
        <v>673877</v>
      </c>
      <c r="G111" s="162">
        <v>775590</v>
      </c>
      <c r="H111" s="162">
        <v>761721</v>
      </c>
      <c r="I111" s="163">
        <f t="shared" ref="I111:I118" si="47">IFERROR(H111/G111-1,"-")</f>
        <v>-1.7881870575948589E-2</v>
      </c>
      <c r="J111" s="177">
        <f t="shared" si="44"/>
        <v>2.0280254574509953</v>
      </c>
      <c r="K111" s="162">
        <f t="shared" si="45"/>
        <v>-13869</v>
      </c>
      <c r="L111" s="162">
        <f t="shared" si="46"/>
        <v>510164</v>
      </c>
      <c r="M111" s="163">
        <f t="shared" ref="M111:M118" si="48">H111/H$8</f>
        <v>2.111390416896778E-2</v>
      </c>
      <c r="N111" s="164"/>
    </row>
    <row r="112" spans="1:14" s="56" customFormat="1" x14ac:dyDescent="0.25">
      <c r="B112" s="161" t="s">
        <v>112</v>
      </c>
      <c r="C112" s="162">
        <v>91753</v>
      </c>
      <c r="D112" s="162">
        <v>22554</v>
      </c>
      <c r="E112" s="162">
        <v>57079</v>
      </c>
      <c r="F112" s="162">
        <v>45927</v>
      </c>
      <c r="G112" s="162">
        <v>60304</v>
      </c>
      <c r="H112" s="162">
        <v>60756</v>
      </c>
      <c r="I112" s="163">
        <f t="shared" si="47"/>
        <v>7.4953568585831576E-3</v>
      </c>
      <c r="J112" s="177">
        <f t="shared" si="44"/>
        <v>6.4419488778710177E-2</v>
      </c>
      <c r="K112" s="162">
        <f t="shared" si="45"/>
        <v>452</v>
      </c>
      <c r="L112" s="162">
        <f t="shared" si="46"/>
        <v>3677</v>
      </c>
      <c r="M112" s="163">
        <f t="shared" si="48"/>
        <v>1.6840764028952942E-3</v>
      </c>
      <c r="N112" s="164"/>
    </row>
    <row r="113" spans="1:14" x14ac:dyDescent="0.25">
      <c r="A113" s="1"/>
      <c r="B113" s="161" t="s">
        <v>115</v>
      </c>
      <c r="C113" s="162">
        <v>92528</v>
      </c>
      <c r="D113" s="162">
        <v>13883</v>
      </c>
      <c r="E113" s="162">
        <v>67210</v>
      </c>
      <c r="F113" s="162">
        <v>65652</v>
      </c>
      <c r="G113" s="162">
        <v>76293</v>
      </c>
      <c r="H113" s="162">
        <v>85229</v>
      </c>
      <c r="I113" s="163">
        <f t="shared" si="47"/>
        <v>0.1171273904552188</v>
      </c>
      <c r="J113" s="177">
        <f t="shared" si="44"/>
        <v>0.26809998512126176</v>
      </c>
      <c r="K113" s="162">
        <f t="shared" si="45"/>
        <v>8936</v>
      </c>
      <c r="L113" s="162">
        <f t="shared" si="46"/>
        <v>18019</v>
      </c>
      <c r="M113" s="163">
        <f t="shared" si="48"/>
        <v>2.362435771649928E-3</v>
      </c>
      <c r="N113" s="79"/>
    </row>
    <row r="114" spans="1:14" x14ac:dyDescent="0.25">
      <c r="A114" s="1"/>
      <c r="B114" s="161" t="s">
        <v>122</v>
      </c>
      <c r="C114" s="162">
        <v>18644</v>
      </c>
      <c r="D114" s="162">
        <v>9005</v>
      </c>
      <c r="E114" s="162">
        <v>29461</v>
      </c>
      <c r="F114" s="162">
        <v>41263</v>
      </c>
      <c r="G114" s="162">
        <v>42135</v>
      </c>
      <c r="H114" s="162">
        <v>41377</v>
      </c>
      <c r="I114" s="163">
        <f t="shared" si="47"/>
        <v>-1.7989794707487849E-2</v>
      </c>
      <c r="J114" s="177">
        <f t="shared" si="44"/>
        <v>0.40446692237194926</v>
      </c>
      <c r="K114" s="162">
        <f t="shared" si="45"/>
        <v>-758</v>
      </c>
      <c r="L114" s="162">
        <f t="shared" si="46"/>
        <v>11916</v>
      </c>
      <c r="M114" s="163">
        <f t="shared" si="48"/>
        <v>1.1469160136052174E-3</v>
      </c>
      <c r="N114" s="79"/>
    </row>
    <row r="115" spans="1:14" x14ac:dyDescent="0.25">
      <c r="A115" s="1"/>
      <c r="B115" s="161" t="s">
        <v>118</v>
      </c>
      <c r="C115" s="162">
        <v>29965</v>
      </c>
      <c r="D115" s="162">
        <v>19818</v>
      </c>
      <c r="E115" s="162">
        <v>36897</v>
      </c>
      <c r="F115" s="162">
        <v>41249</v>
      </c>
      <c r="G115" s="162">
        <v>42266</v>
      </c>
      <c r="H115" s="162">
        <v>33197</v>
      </c>
      <c r="I115" s="163">
        <f t="shared" si="47"/>
        <v>-0.21456963043581134</v>
      </c>
      <c r="J115" s="177">
        <f t="shared" si="44"/>
        <v>-0.10027915548689592</v>
      </c>
      <c r="K115" s="162">
        <f t="shared" si="45"/>
        <v>-9069</v>
      </c>
      <c r="L115" s="162">
        <f t="shared" si="46"/>
        <v>-3700</v>
      </c>
      <c r="M115" s="163">
        <f t="shared" si="48"/>
        <v>9.2017717339711437E-4</v>
      </c>
      <c r="N115" s="79"/>
    </row>
    <row r="116" spans="1:14" x14ac:dyDescent="0.25">
      <c r="A116" s="1"/>
      <c r="B116" s="161" t="s">
        <v>127</v>
      </c>
      <c r="C116" s="162">
        <v>5890</v>
      </c>
      <c r="D116" s="162">
        <v>2343</v>
      </c>
      <c r="E116" s="162">
        <v>2314</v>
      </c>
      <c r="F116" s="162">
        <v>11983</v>
      </c>
      <c r="G116" s="162">
        <v>11780</v>
      </c>
      <c r="H116" s="162">
        <v>11633</v>
      </c>
      <c r="I116" s="163">
        <f t="shared" si="47"/>
        <v>-1.2478777589134071E-2</v>
      </c>
      <c r="J116" s="177">
        <f t="shared" si="44"/>
        <v>4.0272255834053583</v>
      </c>
      <c r="K116" s="162">
        <f t="shared" si="45"/>
        <v>-147</v>
      </c>
      <c r="L116" s="162">
        <f t="shared" si="46"/>
        <v>9319</v>
      </c>
      <c r="M116" s="163">
        <f t="shared" si="48"/>
        <v>3.2245145820792941E-4</v>
      </c>
      <c r="N116" s="79"/>
    </row>
    <row r="117" spans="1:14" x14ac:dyDescent="0.25">
      <c r="A117" s="160" t="s">
        <v>143</v>
      </c>
      <c r="B117" s="161" t="s">
        <v>130</v>
      </c>
      <c r="C117" s="162">
        <v>13480</v>
      </c>
      <c r="D117" s="162">
        <v>7286</v>
      </c>
      <c r="E117" s="162">
        <v>3610</v>
      </c>
      <c r="F117" s="162">
        <v>7507</v>
      </c>
      <c r="G117" s="162">
        <v>7656</v>
      </c>
      <c r="H117" s="162">
        <v>10984</v>
      </c>
      <c r="I117" s="163">
        <f t="shared" si="47"/>
        <v>0.4346917450365726</v>
      </c>
      <c r="J117" s="177">
        <f t="shared" si="44"/>
        <v>2.0426592797783933</v>
      </c>
      <c r="K117" s="162">
        <f t="shared" si="45"/>
        <v>3328</v>
      </c>
      <c r="L117" s="162">
        <f t="shared" si="46"/>
        <v>7374</v>
      </c>
      <c r="M117" s="163">
        <f t="shared" si="48"/>
        <v>3.0446203188824001E-4</v>
      </c>
      <c r="N117" s="79"/>
    </row>
    <row r="118" spans="1:14" x14ac:dyDescent="0.25">
      <c r="A118" s="165" t="s">
        <v>144</v>
      </c>
      <c r="B118" s="166" t="s">
        <v>144</v>
      </c>
      <c r="C118" s="167">
        <f t="shared" ref="C118:H118" si="49">C110-SUM(C111:C117)</f>
        <v>164336</v>
      </c>
      <c r="D118" s="167">
        <f t="shared" si="49"/>
        <v>60607</v>
      </c>
      <c r="E118" s="167">
        <f t="shared" si="49"/>
        <v>102081</v>
      </c>
      <c r="F118" s="167">
        <f t="shared" si="49"/>
        <v>208027</v>
      </c>
      <c r="G118" s="167">
        <f t="shared" si="49"/>
        <v>212048</v>
      </c>
      <c r="H118" s="167">
        <f t="shared" si="49"/>
        <v>240578</v>
      </c>
      <c r="I118" s="168">
        <f t="shared" si="47"/>
        <v>0.13454500867728059</v>
      </c>
      <c r="J118" s="178">
        <f t="shared" si="44"/>
        <v>1.3567363172382714</v>
      </c>
      <c r="K118" s="167">
        <f>H118-G118</f>
        <v>28530</v>
      </c>
      <c r="L118" s="167">
        <f t="shared" si="46"/>
        <v>138497</v>
      </c>
      <c r="M118" s="168">
        <f t="shared" si="48"/>
        <v>6.6685057089957223E-3</v>
      </c>
      <c r="N118" s="79"/>
    </row>
    <row r="119" spans="1:14" s="144" customFormat="1" x14ac:dyDescent="0.25">
      <c r="B119" s="153" t="s">
        <v>50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67</v>
      </c>
      <c r="C120" s="174">
        <v>503437</v>
      </c>
      <c r="D120" s="174">
        <v>216673</v>
      </c>
      <c r="E120" s="174">
        <v>359169</v>
      </c>
      <c r="F120" s="174">
        <v>543499</v>
      </c>
      <c r="G120" s="174">
        <v>576462</v>
      </c>
      <c r="H120" s="174">
        <v>584273</v>
      </c>
      <c r="I120" s="175">
        <f>IFERROR(H120/G120-1,"-")</f>
        <v>1.3549895743344642E-2</v>
      </c>
      <c r="J120" s="175">
        <f>IFERROR(H120/E120-1,"-")</f>
        <v>0.6267356035738052</v>
      </c>
      <c r="K120" s="174">
        <f>H120-G120</f>
        <v>7811</v>
      </c>
      <c r="L120" s="174">
        <f>H120-E120</f>
        <v>225104</v>
      </c>
      <c r="M120" s="175">
        <f>H120/H$8</f>
        <v>1.6195279020160019E-2</v>
      </c>
      <c r="N120" s="79"/>
    </row>
    <row r="121" spans="1:14" x14ac:dyDescent="0.25">
      <c r="A121" s="1" t="s">
        <v>95</v>
      </c>
      <c r="B121" s="157" t="s">
        <v>96</v>
      </c>
      <c r="C121" s="158">
        <v>235408</v>
      </c>
      <c r="D121" s="158">
        <v>116562</v>
      </c>
      <c r="E121" s="158">
        <v>206631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76">
        <f t="shared" ref="J121:J132" si="50">IFERROR(H121/E121-1,"-")</f>
        <v>0.49251080428396521</v>
      </c>
      <c r="K121" s="158">
        <f t="shared" ref="K121:K131" si="51">H121-G121</f>
        <v>6049</v>
      </c>
      <c r="L121" s="158">
        <f t="shared" ref="L121:L132" si="52">H121-E121</f>
        <v>101768</v>
      </c>
      <c r="M121" s="159">
        <f>H121/H$8</f>
        <v>8.5484146187455694E-3</v>
      </c>
      <c r="N121" s="79"/>
    </row>
    <row r="122" spans="1:14" x14ac:dyDescent="0.25">
      <c r="A122" s="160" t="s">
        <v>102</v>
      </c>
      <c r="B122" s="161" t="s">
        <v>102</v>
      </c>
      <c r="C122" s="162">
        <v>110711</v>
      </c>
      <c r="D122" s="162">
        <v>45374</v>
      </c>
      <c r="E122" s="162">
        <v>96469</v>
      </c>
      <c r="F122" s="162">
        <v>128559</v>
      </c>
      <c r="G122" s="162">
        <v>120954</v>
      </c>
      <c r="H122" s="162">
        <v>133909</v>
      </c>
      <c r="I122" s="163">
        <f>IFERROR(H122/G122-1,"-")</f>
        <v>0.10710683400300947</v>
      </c>
      <c r="J122" s="177">
        <f t="shared" si="50"/>
        <v>0.38810395049186774</v>
      </c>
      <c r="K122" s="162">
        <f t="shared" si="51"/>
        <v>12955</v>
      </c>
      <c r="L122" s="162">
        <f t="shared" si="52"/>
        <v>37440</v>
      </c>
      <c r="M122" s="163">
        <f>H122/H$8</f>
        <v>3.7117813390497392E-3</v>
      </c>
      <c r="N122" s="79"/>
    </row>
    <row r="123" spans="1:14" x14ac:dyDescent="0.25">
      <c r="A123" s="160" t="s">
        <v>99</v>
      </c>
      <c r="B123" s="161" t="s">
        <v>99</v>
      </c>
      <c r="C123" s="162">
        <v>124697</v>
      </c>
      <c r="D123" s="162">
        <v>71188</v>
      </c>
      <c r="E123" s="162">
        <v>110162</v>
      </c>
      <c r="F123" s="162">
        <v>143385</v>
      </c>
      <c r="G123" s="162">
        <v>181396</v>
      </c>
      <c r="H123" s="162">
        <v>174490</v>
      </c>
      <c r="I123" s="163">
        <f>IFERROR(H123/G123-1,"-")</f>
        <v>-3.807140179496793E-2</v>
      </c>
      <c r="J123" s="177">
        <f t="shared" si="50"/>
        <v>0.58394001561336939</v>
      </c>
      <c r="K123" s="162">
        <f t="shared" si="51"/>
        <v>-6906</v>
      </c>
      <c r="L123" s="162">
        <f t="shared" si="52"/>
        <v>64328</v>
      </c>
      <c r="M123" s="163">
        <f>H123/H$8</f>
        <v>4.8366332796958306E-3</v>
      </c>
      <c r="N123" s="79"/>
    </row>
    <row r="124" spans="1:14" x14ac:dyDescent="0.25">
      <c r="A124" s="1"/>
      <c r="B124" s="157" t="s">
        <v>106</v>
      </c>
      <c r="C124" s="158">
        <v>268029</v>
      </c>
      <c r="D124" s="158">
        <v>100111</v>
      </c>
      <c r="E124" s="158">
        <v>152538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76">
        <f t="shared" si="50"/>
        <v>0.80855917869645588</v>
      </c>
      <c r="K124" s="158">
        <f t="shared" si="51"/>
        <v>1762</v>
      </c>
      <c r="L124" s="158">
        <f t="shared" si="52"/>
        <v>123336</v>
      </c>
      <c r="M124" s="159">
        <f>H124/H$8</f>
        <v>7.6468644014144509E-3</v>
      </c>
      <c r="N124" s="79"/>
    </row>
    <row r="125" spans="1:14" s="56" customFormat="1" x14ac:dyDescent="0.25">
      <c r="B125" s="161" t="s">
        <v>109</v>
      </c>
      <c r="C125" s="162">
        <v>33000</v>
      </c>
      <c r="D125" s="162">
        <v>11431</v>
      </c>
      <c r="E125" s="162">
        <v>11117</v>
      </c>
      <c r="F125" s="162">
        <v>33351</v>
      </c>
      <c r="G125" s="162">
        <v>40267</v>
      </c>
      <c r="H125" s="162">
        <v>36521</v>
      </c>
      <c r="I125" s="163">
        <f t="shared" ref="I125:I132" si="53">IFERROR(H125/G125-1,"-")</f>
        <v>-9.3029031216628977E-2</v>
      </c>
      <c r="J125" s="177">
        <f t="shared" si="50"/>
        <v>2.2851488710983179</v>
      </c>
      <c r="K125" s="162">
        <f t="shared" si="51"/>
        <v>-3746</v>
      </c>
      <c r="L125" s="162">
        <f t="shared" si="52"/>
        <v>25404</v>
      </c>
      <c r="M125" s="163">
        <f t="shared" ref="M125:M132" si="54">H125/H$8</f>
        <v>1.0123140810807006E-3</v>
      </c>
      <c r="N125" s="164"/>
    </row>
    <row r="126" spans="1:14" s="56" customFormat="1" x14ac:dyDescent="0.25">
      <c r="B126" s="161" t="s">
        <v>112</v>
      </c>
      <c r="C126" s="162">
        <v>30865</v>
      </c>
      <c r="D126" s="162">
        <v>11548</v>
      </c>
      <c r="E126" s="162">
        <v>23428</v>
      </c>
      <c r="F126" s="162">
        <v>34791</v>
      </c>
      <c r="G126" s="162">
        <v>43445</v>
      </c>
      <c r="H126" s="162">
        <v>42161</v>
      </c>
      <c r="I126" s="163">
        <f t="shared" si="53"/>
        <v>-2.9554609276096211E-2</v>
      </c>
      <c r="J126" s="177">
        <f t="shared" si="50"/>
        <v>0.79959877070172447</v>
      </c>
      <c r="K126" s="162">
        <f t="shared" si="51"/>
        <v>-1284</v>
      </c>
      <c r="L126" s="162">
        <f t="shared" si="52"/>
        <v>18733</v>
      </c>
      <c r="M126" s="163">
        <f t="shared" si="54"/>
        <v>1.1686474623488791E-3</v>
      </c>
      <c r="N126" s="164"/>
    </row>
    <row r="127" spans="1:14" x14ac:dyDescent="0.25">
      <c r="A127" s="1"/>
      <c r="B127" s="161" t="s">
        <v>115</v>
      </c>
      <c r="C127" s="162">
        <v>20310</v>
      </c>
      <c r="D127" s="162">
        <v>7014</v>
      </c>
      <c r="E127" s="162">
        <v>18250</v>
      </c>
      <c r="F127" s="162">
        <v>23874</v>
      </c>
      <c r="G127" s="162">
        <v>26737</v>
      </c>
      <c r="H127" s="162">
        <v>26375</v>
      </c>
      <c r="I127" s="163">
        <f t="shared" si="53"/>
        <v>-1.3539290122302372E-2</v>
      </c>
      <c r="J127" s="177">
        <f t="shared" si="50"/>
        <v>0.4452054794520548</v>
      </c>
      <c r="K127" s="162">
        <f t="shared" si="51"/>
        <v>-362</v>
      </c>
      <c r="L127" s="162">
        <f t="shared" si="52"/>
        <v>8125</v>
      </c>
      <c r="M127" s="163">
        <f t="shared" si="54"/>
        <v>7.3108030690571108E-4</v>
      </c>
      <c r="N127" s="79"/>
    </row>
    <row r="128" spans="1:14" x14ac:dyDescent="0.25">
      <c r="A128" s="1"/>
      <c r="B128" s="161" t="s">
        <v>122</v>
      </c>
      <c r="C128" s="162">
        <v>4930</v>
      </c>
      <c r="D128" s="162">
        <v>1882</v>
      </c>
      <c r="E128" s="162">
        <v>3678</v>
      </c>
      <c r="F128" s="162">
        <v>6463</v>
      </c>
      <c r="G128" s="162">
        <v>7383</v>
      </c>
      <c r="H128" s="162">
        <v>7428</v>
      </c>
      <c r="I128" s="163">
        <f t="shared" si="53"/>
        <v>6.0950832994717263E-3</v>
      </c>
      <c r="J128" s="177">
        <f t="shared" si="50"/>
        <v>1.0195758564437196</v>
      </c>
      <c r="K128" s="162">
        <f t="shared" si="51"/>
        <v>45</v>
      </c>
      <c r="L128" s="162">
        <f t="shared" si="52"/>
        <v>3750</v>
      </c>
      <c r="M128" s="163">
        <f t="shared" si="54"/>
        <v>2.0589438937234587E-4</v>
      </c>
      <c r="N128" s="79"/>
    </row>
    <row r="129" spans="1:14" x14ac:dyDescent="0.25">
      <c r="A129" s="1"/>
      <c r="B129" s="161" t="s">
        <v>118</v>
      </c>
      <c r="C129" s="162">
        <v>3923</v>
      </c>
      <c r="D129" s="162">
        <v>1919</v>
      </c>
      <c r="E129" s="162">
        <v>3450</v>
      </c>
      <c r="F129" s="162">
        <v>4851</v>
      </c>
      <c r="G129" s="162">
        <v>5958</v>
      </c>
      <c r="H129" s="162">
        <v>5916</v>
      </c>
      <c r="I129" s="163">
        <f t="shared" si="53"/>
        <v>-7.0493454179254567E-3</v>
      </c>
      <c r="J129" s="177">
        <f t="shared" si="50"/>
        <v>0.71478260869565213</v>
      </c>
      <c r="K129" s="162">
        <f t="shared" si="51"/>
        <v>-42</v>
      </c>
      <c r="L129" s="162">
        <f t="shared" si="52"/>
        <v>2466</v>
      </c>
      <c r="M129" s="163">
        <f t="shared" si="54"/>
        <v>1.6398373822385542E-4</v>
      </c>
      <c r="N129" s="79"/>
    </row>
    <row r="130" spans="1:14" x14ac:dyDescent="0.25">
      <c r="A130" s="1"/>
      <c r="B130" s="161" t="s">
        <v>127</v>
      </c>
      <c r="C130" s="162">
        <v>4303</v>
      </c>
      <c r="D130" s="162">
        <v>1701</v>
      </c>
      <c r="E130" s="162">
        <v>1442</v>
      </c>
      <c r="F130" s="162">
        <v>2747</v>
      </c>
      <c r="G130" s="162">
        <v>3505</v>
      </c>
      <c r="H130" s="162">
        <v>3870</v>
      </c>
      <c r="I130" s="163">
        <f t="shared" si="53"/>
        <v>0.10413694721825961</v>
      </c>
      <c r="J130" s="177">
        <f t="shared" si="50"/>
        <v>1.6837725381414703</v>
      </c>
      <c r="K130" s="162">
        <f t="shared" si="51"/>
        <v>365</v>
      </c>
      <c r="L130" s="162">
        <f t="shared" si="52"/>
        <v>2428</v>
      </c>
      <c r="M130" s="163">
        <f t="shared" si="54"/>
        <v>1.0727130948720765E-4</v>
      </c>
      <c r="N130" s="79"/>
    </row>
    <row r="131" spans="1:14" x14ac:dyDescent="0.25">
      <c r="A131" s="160" t="s">
        <v>143</v>
      </c>
      <c r="B131" s="161" t="s">
        <v>130</v>
      </c>
      <c r="C131" s="162">
        <v>5879</v>
      </c>
      <c r="D131" s="162">
        <v>2155</v>
      </c>
      <c r="E131" s="162">
        <v>2010</v>
      </c>
      <c r="F131" s="162">
        <v>4022</v>
      </c>
      <c r="G131" s="162">
        <v>4912</v>
      </c>
      <c r="H131" s="162">
        <v>5417</v>
      </c>
      <c r="I131" s="163">
        <f t="shared" si="53"/>
        <v>0.10280944625407162</v>
      </c>
      <c r="J131" s="177">
        <f t="shared" si="50"/>
        <v>1.6950248756218906</v>
      </c>
      <c r="K131" s="162">
        <f t="shared" si="51"/>
        <v>505</v>
      </c>
      <c r="L131" s="162">
        <f t="shared" si="52"/>
        <v>3407</v>
      </c>
      <c r="M131" s="163">
        <f t="shared" si="54"/>
        <v>1.5015211459746872E-4</v>
      </c>
      <c r="N131" s="79"/>
    </row>
    <row r="132" spans="1:14" x14ac:dyDescent="0.25">
      <c r="A132" s="165" t="s">
        <v>144</v>
      </c>
      <c r="B132" s="166" t="s">
        <v>144</v>
      </c>
      <c r="C132" s="167">
        <f t="shared" ref="C132:H132" si="55">C124-SUM(C125:C131)</f>
        <v>164819</v>
      </c>
      <c r="D132" s="167">
        <f t="shared" si="55"/>
        <v>62461</v>
      </c>
      <c r="E132" s="167">
        <f t="shared" si="55"/>
        <v>89163</v>
      </c>
      <c r="F132" s="167">
        <f t="shared" si="55"/>
        <v>161456</v>
      </c>
      <c r="G132" s="167">
        <f t="shared" si="55"/>
        <v>141905</v>
      </c>
      <c r="H132" s="167">
        <f t="shared" si="55"/>
        <v>148186</v>
      </c>
      <c r="I132" s="168">
        <f t="shared" si="53"/>
        <v>4.4262006271801546E-2</v>
      </c>
      <c r="J132" s="178">
        <f t="shared" si="50"/>
        <v>0.66196740800556286</v>
      </c>
      <c r="K132" s="167">
        <f>H132-G132</f>
        <v>6281</v>
      </c>
      <c r="L132" s="167">
        <f t="shared" si="52"/>
        <v>59023</v>
      </c>
      <c r="M132" s="168">
        <f t="shared" si="54"/>
        <v>4.1075209993982828E-3</v>
      </c>
      <c r="N132" s="79"/>
    </row>
    <row r="133" spans="1:14" s="144" customFormat="1" x14ac:dyDescent="0.25">
      <c r="B133" s="153" t="s">
        <v>51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67</v>
      </c>
      <c r="C134" s="174">
        <v>1856756</v>
      </c>
      <c r="D134" s="174">
        <v>610766</v>
      </c>
      <c r="E134" s="174">
        <v>774989</v>
      </c>
      <c r="F134" s="174">
        <v>1753117</v>
      </c>
      <c r="G134" s="174">
        <v>1886738</v>
      </c>
      <c r="H134" s="174">
        <v>1988780</v>
      </c>
      <c r="I134" s="175">
        <f>IFERROR(H134/G134-1,"-")</f>
        <v>5.4083820859069931E-2</v>
      </c>
      <c r="J134" s="175">
        <f>IFERROR(H134/E134-1,"-")</f>
        <v>1.566204165478478</v>
      </c>
      <c r="K134" s="174">
        <f>H134-G134</f>
        <v>102042</v>
      </c>
      <c r="L134" s="174">
        <f>H134-E134</f>
        <v>1213791</v>
      </c>
      <c r="M134" s="175">
        <f>H134/H$8</f>
        <v>5.512636560257593E-2</v>
      </c>
      <c r="N134" s="79"/>
    </row>
    <row r="135" spans="1:14" x14ac:dyDescent="0.25">
      <c r="A135" s="1" t="s">
        <v>95</v>
      </c>
      <c r="B135" s="157" t="s">
        <v>96</v>
      </c>
      <c r="C135" s="158">
        <v>192906</v>
      </c>
      <c r="D135" s="158">
        <v>77176</v>
      </c>
      <c r="E135" s="158">
        <v>141993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76">
        <f t="shared" ref="J135:J146" si="56">IFERROR(H135/E135-1,"-")</f>
        <v>-0.26940060425513934</v>
      </c>
      <c r="K135" s="158">
        <f t="shared" ref="K135:K145" si="57">H135-G135</f>
        <v>-10343</v>
      </c>
      <c r="L135" s="158">
        <f t="shared" ref="L135:L146" si="58">H135-E135</f>
        <v>-38253</v>
      </c>
      <c r="M135" s="159">
        <f>H135/H$8</f>
        <v>2.8755363426880938E-3</v>
      </c>
      <c r="N135" s="79"/>
    </row>
    <row r="136" spans="1:14" x14ac:dyDescent="0.25">
      <c r="A136" s="160" t="s">
        <v>102</v>
      </c>
      <c r="B136" s="161" t="s">
        <v>102</v>
      </c>
      <c r="C136" s="162">
        <v>94828</v>
      </c>
      <c r="D136" s="162">
        <v>51058</v>
      </c>
      <c r="E136" s="162">
        <v>86437</v>
      </c>
      <c r="F136" s="162">
        <v>57546</v>
      </c>
      <c r="G136" s="162">
        <v>60090</v>
      </c>
      <c r="H136" s="162">
        <v>47885</v>
      </c>
      <c r="I136" s="163">
        <f>IFERROR(H136/G136-1,"-")</f>
        <v>-0.2031119986686637</v>
      </c>
      <c r="J136" s="177">
        <f t="shared" si="56"/>
        <v>-0.44601270289343686</v>
      </c>
      <c r="K136" s="162">
        <f t="shared" si="57"/>
        <v>-12205</v>
      </c>
      <c r="L136" s="162">
        <f t="shared" si="58"/>
        <v>-38552</v>
      </c>
      <c r="M136" s="163">
        <f>H136/H$8</f>
        <v>1.3273092131253072E-3</v>
      </c>
      <c r="N136" s="79"/>
    </row>
    <row r="137" spans="1:14" x14ac:dyDescent="0.25">
      <c r="A137" s="160" t="s">
        <v>99</v>
      </c>
      <c r="B137" s="161" t="s">
        <v>99</v>
      </c>
      <c r="C137" s="162">
        <v>98078</v>
      </c>
      <c r="D137" s="162">
        <v>26118</v>
      </c>
      <c r="E137" s="162">
        <v>55556</v>
      </c>
      <c r="F137" s="162">
        <v>47673</v>
      </c>
      <c r="G137" s="162">
        <v>53993</v>
      </c>
      <c r="H137" s="162">
        <v>55855</v>
      </c>
      <c r="I137" s="163">
        <f>IFERROR(H137/G137-1,"-")</f>
        <v>3.4485951882651467E-2</v>
      </c>
      <c r="J137" s="177">
        <f t="shared" si="56"/>
        <v>5.3819569443445126E-3</v>
      </c>
      <c r="K137" s="162">
        <f t="shared" si="57"/>
        <v>1862</v>
      </c>
      <c r="L137" s="162">
        <f t="shared" si="58"/>
        <v>299</v>
      </c>
      <c r="M137" s="163">
        <f>H137/H$8</f>
        <v>1.5482271295627866E-3</v>
      </c>
      <c r="N137" s="79"/>
    </row>
    <row r="138" spans="1:14" x14ac:dyDescent="0.25">
      <c r="A138" s="1"/>
      <c r="B138" s="157" t="s">
        <v>106</v>
      </c>
      <c r="C138" s="158">
        <v>1663850</v>
      </c>
      <c r="D138" s="158">
        <v>533590</v>
      </c>
      <c r="E138" s="158">
        <v>632996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76">
        <f t="shared" si="56"/>
        <v>1.9779651056246803</v>
      </c>
      <c r="K138" s="158">
        <f t="shared" si="57"/>
        <v>112385</v>
      </c>
      <c r="L138" s="158">
        <f t="shared" si="58"/>
        <v>1252044</v>
      </c>
      <c r="M138" s="159">
        <f>H138/H$8</f>
        <v>5.2250829259887839E-2</v>
      </c>
      <c r="N138" s="79"/>
    </row>
    <row r="139" spans="1:14" s="56" customFormat="1" x14ac:dyDescent="0.25">
      <c r="B139" s="161" t="s">
        <v>109</v>
      </c>
      <c r="C139" s="162">
        <v>847716</v>
      </c>
      <c r="D139" s="162">
        <v>226701</v>
      </c>
      <c r="E139" s="162">
        <v>182984</v>
      </c>
      <c r="F139" s="162">
        <v>740061</v>
      </c>
      <c r="G139" s="162">
        <v>745732</v>
      </c>
      <c r="H139" s="162">
        <v>857461</v>
      </c>
      <c r="I139" s="163">
        <f t="shared" ref="I139:I146" si="59">IFERROR(H139/G139-1,"-")</f>
        <v>0.1498246018676952</v>
      </c>
      <c r="J139" s="177">
        <f t="shared" si="56"/>
        <v>3.6859889389236216</v>
      </c>
      <c r="K139" s="162">
        <f t="shared" si="57"/>
        <v>111729</v>
      </c>
      <c r="L139" s="162">
        <f t="shared" si="58"/>
        <v>674477</v>
      </c>
      <c r="M139" s="163">
        <f t="shared" ref="M139:M146" si="60">H139/H$8</f>
        <v>2.3767691034679732E-2</v>
      </c>
      <c r="N139" s="164"/>
    </row>
    <row r="140" spans="1:14" s="56" customFormat="1" x14ac:dyDescent="0.25">
      <c r="B140" s="161" t="s">
        <v>112</v>
      </c>
      <c r="C140" s="162">
        <v>113771</v>
      </c>
      <c r="D140" s="162">
        <v>45672</v>
      </c>
      <c r="E140" s="162">
        <v>69325</v>
      </c>
      <c r="F140" s="162">
        <v>132461</v>
      </c>
      <c r="G140" s="162">
        <v>181229</v>
      </c>
      <c r="H140" s="162">
        <v>190327</v>
      </c>
      <c r="I140" s="163">
        <f t="shared" si="59"/>
        <v>5.0201678539306682E-2</v>
      </c>
      <c r="J140" s="177">
        <f t="shared" si="56"/>
        <v>1.7454309412188964</v>
      </c>
      <c r="K140" s="162">
        <f t="shared" si="57"/>
        <v>9098</v>
      </c>
      <c r="L140" s="162">
        <f t="shared" si="58"/>
        <v>121002</v>
      </c>
      <c r="M140" s="163">
        <f t="shared" si="60"/>
        <v>5.2756140880547212E-3</v>
      </c>
      <c r="N140" s="164"/>
    </row>
    <row r="141" spans="1:14" x14ac:dyDescent="0.25">
      <c r="A141" s="1"/>
      <c r="B141" s="161" t="s">
        <v>115</v>
      </c>
      <c r="C141" s="162">
        <v>132722</v>
      </c>
      <c r="D141" s="162">
        <v>42455</v>
      </c>
      <c r="E141" s="162">
        <v>94016</v>
      </c>
      <c r="F141" s="162">
        <v>171222</v>
      </c>
      <c r="G141" s="162">
        <v>162316</v>
      </c>
      <c r="H141" s="162">
        <v>166671</v>
      </c>
      <c r="I141" s="163">
        <f t="shared" si="59"/>
        <v>2.6830380245939978E-2</v>
      </c>
      <c r="J141" s="177">
        <f t="shared" si="56"/>
        <v>0.77279399251191294</v>
      </c>
      <c r="K141" s="162">
        <f t="shared" si="57"/>
        <v>4355</v>
      </c>
      <c r="L141" s="162">
        <f t="shared" si="58"/>
        <v>72655</v>
      </c>
      <c r="M141" s="163">
        <f t="shared" si="60"/>
        <v>4.6199008846362763E-3</v>
      </c>
      <c r="N141" s="79"/>
    </row>
    <row r="142" spans="1:14" x14ac:dyDescent="0.25">
      <c r="A142" s="1"/>
      <c r="B142" s="161" t="s">
        <v>122</v>
      </c>
      <c r="C142" s="162">
        <v>38846</v>
      </c>
      <c r="D142" s="162">
        <v>8958</v>
      </c>
      <c r="E142" s="162">
        <v>22357</v>
      </c>
      <c r="F142" s="162">
        <v>60881</v>
      </c>
      <c r="G142" s="162">
        <v>78552</v>
      </c>
      <c r="H142" s="162">
        <v>58930</v>
      </c>
      <c r="I142" s="163">
        <f t="shared" si="59"/>
        <v>-0.24979631327019047</v>
      </c>
      <c r="J142" s="177">
        <f t="shared" si="56"/>
        <v>1.6358634879456098</v>
      </c>
      <c r="K142" s="162">
        <f t="shared" si="57"/>
        <v>-19622</v>
      </c>
      <c r="L142" s="162">
        <f t="shared" si="58"/>
        <v>36573</v>
      </c>
      <c r="M142" s="163">
        <f t="shared" si="60"/>
        <v>1.6334620847754903E-3</v>
      </c>
      <c r="N142" s="79"/>
    </row>
    <row r="143" spans="1:14" x14ac:dyDescent="0.25">
      <c r="A143" s="1"/>
      <c r="B143" s="161" t="s">
        <v>118</v>
      </c>
      <c r="C143" s="162">
        <v>39195</v>
      </c>
      <c r="D143" s="162">
        <v>12571</v>
      </c>
      <c r="E143" s="162">
        <v>20808</v>
      </c>
      <c r="F143" s="162">
        <v>32138</v>
      </c>
      <c r="G143" s="162">
        <v>40929</v>
      </c>
      <c r="H143" s="162">
        <v>41917</v>
      </c>
      <c r="I143" s="163">
        <f t="shared" si="59"/>
        <v>2.4139363287644544E-2</v>
      </c>
      <c r="J143" s="177">
        <f t="shared" si="56"/>
        <v>1.0144655901576316</v>
      </c>
      <c r="K143" s="162">
        <f t="shared" si="57"/>
        <v>988</v>
      </c>
      <c r="L143" s="162">
        <f t="shared" si="58"/>
        <v>21109</v>
      </c>
      <c r="M143" s="163">
        <f t="shared" si="60"/>
        <v>1.1618841033011068E-3</v>
      </c>
      <c r="N143" s="79"/>
    </row>
    <row r="144" spans="1:14" x14ac:dyDescent="0.25">
      <c r="A144" s="1"/>
      <c r="B144" s="161" t="s">
        <v>127</v>
      </c>
      <c r="C144" s="162">
        <v>18681</v>
      </c>
      <c r="D144" s="162">
        <v>15372</v>
      </c>
      <c r="E144" s="162">
        <v>9958</v>
      </c>
      <c r="F144" s="162">
        <v>24691</v>
      </c>
      <c r="G144" s="162">
        <v>28155</v>
      </c>
      <c r="H144" s="162">
        <v>26591</v>
      </c>
      <c r="I144" s="163">
        <f t="shared" si="59"/>
        <v>-5.554963594388207E-2</v>
      </c>
      <c r="J144" s="177">
        <f t="shared" si="56"/>
        <v>1.6703153243623219</v>
      </c>
      <c r="K144" s="162">
        <f t="shared" si="57"/>
        <v>-1564</v>
      </c>
      <c r="L144" s="162">
        <f t="shared" si="58"/>
        <v>16633</v>
      </c>
      <c r="M144" s="163">
        <f t="shared" si="60"/>
        <v>7.3706754278406693E-4</v>
      </c>
      <c r="N144" s="79"/>
    </row>
    <row r="145" spans="1:14" x14ac:dyDescent="0.25">
      <c r="A145" s="160" t="s">
        <v>143</v>
      </c>
      <c r="B145" s="161" t="s">
        <v>130</v>
      </c>
      <c r="C145" s="162">
        <v>47882</v>
      </c>
      <c r="D145" s="162">
        <v>29519</v>
      </c>
      <c r="E145" s="162">
        <v>6358</v>
      </c>
      <c r="F145" s="162">
        <v>14264</v>
      </c>
      <c r="G145" s="162">
        <v>21375</v>
      </c>
      <c r="H145" s="162">
        <v>19097</v>
      </c>
      <c r="I145" s="163">
        <f t="shared" si="59"/>
        <v>-0.10657309941520465</v>
      </c>
      <c r="J145" s="177">
        <f t="shared" si="56"/>
        <v>2.0036174897766594</v>
      </c>
      <c r="K145" s="162">
        <f t="shared" si="57"/>
        <v>-2278</v>
      </c>
      <c r="L145" s="162">
        <f t="shared" si="58"/>
        <v>12739</v>
      </c>
      <c r="M145" s="163">
        <f t="shared" si="60"/>
        <v>5.2934372022666785E-4</v>
      </c>
      <c r="N145" s="79"/>
    </row>
    <row r="146" spans="1:14" x14ac:dyDescent="0.25">
      <c r="A146" s="165" t="s">
        <v>144</v>
      </c>
      <c r="B146" s="166" t="s">
        <v>144</v>
      </c>
      <c r="C146" s="167">
        <f t="shared" ref="C146:H146" si="61">C138-SUM(C139:C145)</f>
        <v>425037</v>
      </c>
      <c r="D146" s="167">
        <f t="shared" si="61"/>
        <v>152342</v>
      </c>
      <c r="E146" s="167">
        <f t="shared" si="61"/>
        <v>227190</v>
      </c>
      <c r="F146" s="167">
        <f t="shared" si="61"/>
        <v>472180</v>
      </c>
      <c r="G146" s="167">
        <f t="shared" si="61"/>
        <v>514367</v>
      </c>
      <c r="H146" s="167">
        <f t="shared" si="61"/>
        <v>524046</v>
      </c>
      <c r="I146" s="168">
        <f t="shared" si="59"/>
        <v>1.881730359840339E-2</v>
      </c>
      <c r="J146" s="178">
        <f t="shared" si="56"/>
        <v>1.3066420176944407</v>
      </c>
      <c r="K146" s="167">
        <f>H146-G146</f>
        <v>9679</v>
      </c>
      <c r="L146" s="167">
        <f t="shared" si="58"/>
        <v>296856</v>
      </c>
      <c r="M146" s="168">
        <f t="shared" si="60"/>
        <v>1.4525865801429774E-2</v>
      </c>
      <c r="N146" s="79"/>
    </row>
    <row r="147" spans="1:14" s="144" customFormat="1" x14ac:dyDescent="0.25">
      <c r="B147" s="153" t="s">
        <v>52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67</v>
      </c>
      <c r="C148" s="174">
        <v>721244</v>
      </c>
      <c r="D148" s="174">
        <v>235241</v>
      </c>
      <c r="E148" s="174">
        <v>320278</v>
      </c>
      <c r="F148" s="174">
        <v>622441</v>
      </c>
      <c r="G148" s="174">
        <v>781085</v>
      </c>
      <c r="H148" s="174">
        <v>735651</v>
      </c>
      <c r="I148" s="175">
        <f>IFERROR(H148/G148-1,"-")</f>
        <v>-5.8167805040424514E-2</v>
      </c>
      <c r="J148" s="175">
        <f>IFERROR(H148/E148-1,"-")</f>
        <v>1.2969139310224245</v>
      </c>
      <c r="K148" s="174">
        <f>H148-G148</f>
        <v>-45434</v>
      </c>
      <c r="L148" s="174">
        <f>H148-E148</f>
        <v>415373</v>
      </c>
      <c r="M148" s="175">
        <f>H148/H$8</f>
        <v>2.0391278060871782E-2</v>
      </c>
      <c r="N148" s="79"/>
    </row>
    <row r="149" spans="1:14" x14ac:dyDescent="0.25">
      <c r="A149" s="1" t="s">
        <v>95</v>
      </c>
      <c r="B149" s="157" t="s">
        <v>96</v>
      </c>
      <c r="C149" s="158">
        <v>261107</v>
      </c>
      <c r="D149" s="158">
        <v>90513</v>
      </c>
      <c r="E149" s="158">
        <v>118326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76">
        <f t="shared" ref="J149:J160" si="62">IFERROR(H149/E149-1,"-")</f>
        <v>1.3201578689383568</v>
      </c>
      <c r="K149" s="158">
        <f t="shared" ref="K149:K159" si="63">H149-G149</f>
        <v>-24785</v>
      </c>
      <c r="L149" s="158">
        <f t="shared" ref="L149:L160" si="64">H149-E149</f>
        <v>156209</v>
      </c>
      <c r="M149" s="159">
        <f>H149/H$8</f>
        <v>7.6097490827055697E-3</v>
      </c>
      <c r="N149" s="79"/>
    </row>
    <row r="150" spans="1:14" x14ac:dyDescent="0.25">
      <c r="A150" s="160" t="s">
        <v>102</v>
      </c>
      <c r="B150" s="161" t="s">
        <v>102</v>
      </c>
      <c r="C150" s="162">
        <v>111386</v>
      </c>
      <c r="D150" s="162">
        <v>46140</v>
      </c>
      <c r="E150" s="162">
        <v>86621</v>
      </c>
      <c r="F150" s="162">
        <v>153781</v>
      </c>
      <c r="G150" s="162">
        <v>212501</v>
      </c>
      <c r="H150" s="162">
        <v>179525</v>
      </c>
      <c r="I150" s="163">
        <f>IFERROR(H150/G150-1,"-")</f>
        <v>-0.15518044620966487</v>
      </c>
      <c r="J150" s="177">
        <f t="shared" si="62"/>
        <v>1.0725343738816222</v>
      </c>
      <c r="K150" s="162">
        <f t="shared" si="63"/>
        <v>-32976</v>
      </c>
      <c r="L150" s="162">
        <f t="shared" si="64"/>
        <v>92904</v>
      </c>
      <c r="M150" s="163">
        <f>H150/H$8</f>
        <v>4.9761968567676885E-3</v>
      </c>
      <c r="N150" s="79"/>
    </row>
    <row r="151" spans="1:14" x14ac:dyDescent="0.25">
      <c r="A151" s="160" t="s">
        <v>99</v>
      </c>
      <c r="B151" s="161" t="s">
        <v>99</v>
      </c>
      <c r="C151" s="162">
        <v>149721</v>
      </c>
      <c r="D151" s="162">
        <v>44373</v>
      </c>
      <c r="E151" s="162">
        <v>31705</v>
      </c>
      <c r="F151" s="162">
        <v>97590</v>
      </c>
      <c r="G151" s="162">
        <v>86819</v>
      </c>
      <c r="H151" s="162">
        <v>95010</v>
      </c>
      <c r="I151" s="163">
        <f>IFERROR(H151/G151-1,"-")</f>
        <v>9.4345707736785744E-2</v>
      </c>
      <c r="J151" s="177">
        <f t="shared" si="62"/>
        <v>1.9966882195237345</v>
      </c>
      <c r="K151" s="162">
        <f t="shared" si="63"/>
        <v>8191</v>
      </c>
      <c r="L151" s="162">
        <f t="shared" si="64"/>
        <v>63305</v>
      </c>
      <c r="M151" s="163">
        <f>H151/H$8</f>
        <v>2.6335522259378812E-3</v>
      </c>
      <c r="N151" s="79"/>
    </row>
    <row r="152" spans="1:14" x14ac:dyDescent="0.25">
      <c r="A152" s="1"/>
      <c r="B152" s="157" t="s">
        <v>106</v>
      </c>
      <c r="C152" s="158">
        <v>460137</v>
      </c>
      <c r="D152" s="158">
        <v>144728</v>
      </c>
      <c r="E152" s="158">
        <v>201952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76">
        <f t="shared" si="62"/>
        <v>1.2832950404056409</v>
      </c>
      <c r="K152" s="158">
        <f t="shared" si="63"/>
        <v>-20649</v>
      </c>
      <c r="L152" s="158">
        <f t="shared" si="64"/>
        <v>259164</v>
      </c>
      <c r="M152" s="159">
        <f>H152/H$8</f>
        <v>1.2781528978166213E-2</v>
      </c>
      <c r="N152" s="79"/>
    </row>
    <row r="153" spans="1:14" s="56" customFormat="1" x14ac:dyDescent="0.25">
      <c r="B153" s="161" t="s">
        <v>109</v>
      </c>
      <c r="C153" s="162">
        <v>120718</v>
      </c>
      <c r="D153" s="162">
        <v>31890</v>
      </c>
      <c r="E153" s="162">
        <v>39412</v>
      </c>
      <c r="F153" s="162">
        <v>136400</v>
      </c>
      <c r="G153" s="162">
        <v>179243</v>
      </c>
      <c r="H153" s="162">
        <v>146131</v>
      </c>
      <c r="I153" s="163">
        <f t="shared" ref="I153:I160" si="65">IFERROR(H153/G153-1,"-")</f>
        <v>-0.18473245817130934</v>
      </c>
      <c r="J153" s="177">
        <f t="shared" si="62"/>
        <v>2.7077793565411548</v>
      </c>
      <c r="K153" s="162">
        <f t="shared" si="63"/>
        <v>-33112</v>
      </c>
      <c r="L153" s="162">
        <f t="shared" si="64"/>
        <v>106719</v>
      </c>
      <c r="M153" s="163">
        <f t="shared" ref="M153:M160" si="66">H153/H$8</f>
        <v>4.0505591025000367E-3</v>
      </c>
      <c r="N153" s="164"/>
    </row>
    <row r="154" spans="1:14" s="56" customFormat="1" x14ac:dyDescent="0.25">
      <c r="B154" s="161" t="s">
        <v>112</v>
      </c>
      <c r="C154" s="162">
        <v>154372</v>
      </c>
      <c r="D154" s="162">
        <v>49978</v>
      </c>
      <c r="E154" s="162">
        <v>69931</v>
      </c>
      <c r="F154" s="162">
        <v>98479</v>
      </c>
      <c r="G154" s="162">
        <v>105256</v>
      </c>
      <c r="H154" s="162">
        <v>104855</v>
      </c>
      <c r="I154" s="163">
        <f t="shared" si="65"/>
        <v>-3.8097590636163581E-3</v>
      </c>
      <c r="J154" s="177">
        <f t="shared" si="62"/>
        <v>0.49940655789277999</v>
      </c>
      <c r="K154" s="162">
        <f t="shared" si="63"/>
        <v>-401</v>
      </c>
      <c r="L154" s="162">
        <f t="shared" si="64"/>
        <v>34924</v>
      </c>
      <c r="M154" s="163">
        <f t="shared" si="66"/>
        <v>2.9064426760416432E-3</v>
      </c>
      <c r="N154" s="164"/>
    </row>
    <row r="155" spans="1:14" x14ac:dyDescent="0.25">
      <c r="A155" s="1"/>
      <c r="B155" s="161" t="s">
        <v>115</v>
      </c>
      <c r="C155" s="162">
        <v>63972</v>
      </c>
      <c r="D155" s="162">
        <v>14033</v>
      </c>
      <c r="E155" s="162">
        <v>26362</v>
      </c>
      <c r="F155" s="162">
        <v>41410</v>
      </c>
      <c r="G155" s="162">
        <v>72199</v>
      </c>
      <c r="H155" s="162">
        <v>71765</v>
      </c>
      <c r="I155" s="163">
        <f t="shared" si="65"/>
        <v>-6.0111635895233606E-3</v>
      </c>
      <c r="J155" s="177">
        <f t="shared" si="62"/>
        <v>1.7222896593581671</v>
      </c>
      <c r="K155" s="162">
        <f t="shared" si="63"/>
        <v>-434</v>
      </c>
      <c r="L155" s="162">
        <f t="shared" si="64"/>
        <v>45403</v>
      </c>
      <c r="M155" s="163">
        <f t="shared" si="66"/>
        <v>1.9892314018990845E-3</v>
      </c>
      <c r="N155" s="79"/>
    </row>
    <row r="156" spans="1:14" x14ac:dyDescent="0.25">
      <c r="A156" s="1"/>
      <c r="B156" s="161" t="s">
        <v>122</v>
      </c>
      <c r="C156" s="162">
        <v>7808</v>
      </c>
      <c r="D156" s="162">
        <v>2588</v>
      </c>
      <c r="E156" s="162">
        <v>4562</v>
      </c>
      <c r="F156" s="162">
        <v>9484</v>
      </c>
      <c r="G156" s="162">
        <v>12559</v>
      </c>
      <c r="H156" s="162">
        <v>15268</v>
      </c>
      <c r="I156" s="163">
        <f t="shared" si="65"/>
        <v>0.21570188709292148</v>
      </c>
      <c r="J156" s="177">
        <f t="shared" si="62"/>
        <v>2.3467777290661989</v>
      </c>
      <c r="K156" s="162">
        <f t="shared" si="63"/>
        <v>2709</v>
      </c>
      <c r="L156" s="162">
        <f t="shared" si="64"/>
        <v>10706</v>
      </c>
      <c r="M156" s="163">
        <f t="shared" si="66"/>
        <v>4.2320887680896295E-4</v>
      </c>
      <c r="N156" s="79"/>
    </row>
    <row r="157" spans="1:14" x14ac:dyDescent="0.25">
      <c r="A157" s="1"/>
      <c r="B157" s="161" t="s">
        <v>118</v>
      </c>
      <c r="C157" s="162">
        <v>21924</v>
      </c>
      <c r="D157" s="162">
        <v>10906</v>
      </c>
      <c r="E157" s="162">
        <v>13772</v>
      </c>
      <c r="F157" s="162">
        <v>27289</v>
      </c>
      <c r="G157" s="162">
        <v>21390</v>
      </c>
      <c r="H157" s="162">
        <v>24668</v>
      </c>
      <c r="I157" s="163">
        <f t="shared" si="65"/>
        <v>0.15324918186068248</v>
      </c>
      <c r="J157" s="177">
        <f t="shared" si="62"/>
        <v>0.791170490851002</v>
      </c>
      <c r="K157" s="162">
        <f t="shared" si="63"/>
        <v>3278</v>
      </c>
      <c r="L157" s="162">
        <f t="shared" si="64"/>
        <v>10896</v>
      </c>
      <c r="M157" s="163">
        <f t="shared" si="66"/>
        <v>6.8376451225592725E-4</v>
      </c>
      <c r="N157" s="79"/>
    </row>
    <row r="158" spans="1:14" x14ac:dyDescent="0.25">
      <c r="A158" s="1"/>
      <c r="B158" s="161" t="s">
        <v>127</v>
      </c>
      <c r="C158" s="162">
        <v>2951</v>
      </c>
      <c r="D158" s="162">
        <v>2836</v>
      </c>
      <c r="E158" s="162">
        <v>1823</v>
      </c>
      <c r="F158" s="162">
        <v>2563</v>
      </c>
      <c r="G158" s="162">
        <v>4469</v>
      </c>
      <c r="H158" s="162">
        <v>3399</v>
      </c>
      <c r="I158" s="163">
        <f t="shared" si="65"/>
        <v>-0.23942716491385097</v>
      </c>
      <c r="J158" s="177">
        <f t="shared" si="62"/>
        <v>0.86450905101481079</v>
      </c>
      <c r="K158" s="162">
        <f t="shared" si="63"/>
        <v>-1070</v>
      </c>
      <c r="L158" s="162">
        <f t="shared" si="64"/>
        <v>1576</v>
      </c>
      <c r="M158" s="163">
        <f t="shared" si="66"/>
        <v>9.4215809030237421E-5</v>
      </c>
      <c r="N158" s="79"/>
    </row>
    <row r="159" spans="1:14" x14ac:dyDescent="0.25">
      <c r="A159" s="160" t="s">
        <v>143</v>
      </c>
      <c r="B159" s="161" t="s">
        <v>130</v>
      </c>
      <c r="C159" s="162">
        <v>7381</v>
      </c>
      <c r="D159" s="162">
        <v>3788</v>
      </c>
      <c r="E159" s="162">
        <v>2712</v>
      </c>
      <c r="F159" s="162">
        <v>4129</v>
      </c>
      <c r="G159" s="162">
        <v>6277</v>
      </c>
      <c r="H159" s="162">
        <v>5327</v>
      </c>
      <c r="I159" s="163">
        <f t="shared" si="65"/>
        <v>-0.15134618448303327</v>
      </c>
      <c r="J159" s="177">
        <f t="shared" si="62"/>
        <v>0.96423303834808261</v>
      </c>
      <c r="K159" s="162">
        <f t="shared" si="63"/>
        <v>-950</v>
      </c>
      <c r="L159" s="162">
        <f t="shared" si="64"/>
        <v>2615</v>
      </c>
      <c r="M159" s="163">
        <f t="shared" si="66"/>
        <v>1.4765743298148713E-4</v>
      </c>
      <c r="N159" s="79"/>
    </row>
    <row r="160" spans="1:14" x14ac:dyDescent="0.25">
      <c r="A160" s="165" t="s">
        <v>144</v>
      </c>
      <c r="B160" s="166" t="s">
        <v>144</v>
      </c>
      <c r="C160" s="167">
        <f t="shared" ref="C160:H160" si="67">C152-SUM(C153:C159)</f>
        <v>81011</v>
      </c>
      <c r="D160" s="167">
        <f t="shared" si="67"/>
        <v>28709</v>
      </c>
      <c r="E160" s="167">
        <f t="shared" si="67"/>
        <v>43378</v>
      </c>
      <c r="F160" s="167">
        <f t="shared" si="67"/>
        <v>51316</v>
      </c>
      <c r="G160" s="167">
        <f t="shared" si="67"/>
        <v>80372</v>
      </c>
      <c r="H160" s="167">
        <f t="shared" si="67"/>
        <v>89703</v>
      </c>
      <c r="I160" s="168">
        <f t="shared" si="65"/>
        <v>0.11609764594634941</v>
      </c>
      <c r="J160" s="178">
        <f t="shared" si="62"/>
        <v>1.067937664253769</v>
      </c>
      <c r="K160" s="167">
        <f>H160-G160</f>
        <v>9331</v>
      </c>
      <c r="L160" s="167">
        <f t="shared" si="64"/>
        <v>46325</v>
      </c>
      <c r="M160" s="168">
        <f t="shared" si="66"/>
        <v>2.4864491666488344E-3</v>
      </c>
      <c r="N160" s="79"/>
    </row>
    <row r="161" spans="2:16" ht="6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</row>
    <row r="162" spans="2:16" x14ac:dyDescent="0.25">
      <c r="B162" s="105" t="s">
        <v>54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85DC9-DFD4-40B1-B8EF-75C5E4FC1CB5}">
  <sheetPr>
    <tabColor theme="3" tint="0.39997558519241921"/>
  </sheetPr>
  <dimension ref="A4:A24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DC6AF-FC4C-4B29-91E1-C91E638D54CA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234</v>
      </c>
      <c r="E1" t="s">
        <v>234</v>
      </c>
      <c r="G1" t="s">
        <v>234</v>
      </c>
    </row>
    <row r="4" spans="1:15" ht="48.75" customHeight="1" thickBot="1" x14ac:dyDescent="0.3">
      <c r="B4" s="264" t="s">
        <v>283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66</v>
      </c>
    </row>
    <row r="6" spans="1:15" ht="22.5" thickTop="1" thickBot="1" x14ac:dyDescent="0.3">
      <c r="B6" s="108" t="s">
        <v>30</v>
      </c>
      <c r="C6" s="289" t="s">
        <v>67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ht="22.5" thickTop="1" thickBot="1" x14ac:dyDescent="0.3">
      <c r="B7" s="109"/>
      <c r="C7" s="291">
        <v>2020</v>
      </c>
      <c r="D7" s="292"/>
      <c r="E7" s="293">
        <v>2021</v>
      </c>
      <c r="F7" s="292"/>
      <c r="G7" s="293">
        <v>2022</v>
      </c>
      <c r="H7" s="292"/>
      <c r="I7" s="293">
        <v>2023</v>
      </c>
      <c r="J7" s="292"/>
      <c r="K7" s="293"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CONCATENATE("dif ",RIGHT(C7,2),"/",RIGHT(C7-1,2))</f>
        <v>dif 20/19</v>
      </c>
      <c r="E8" s="115" t="s">
        <v>68</v>
      </c>
      <c r="F8" s="114" t="str">
        <f>CONCATENATE("dif ",RIGHT(E7,2),"/",RIGHT(C7,2))</f>
        <v>dif 21/20</v>
      </c>
      <c r="G8" s="115" t="s">
        <v>68</v>
      </c>
      <c r="H8" s="114" t="str">
        <f>CONCATENATE("dif ",RIGHT(G7,2),"/",RIGHT(E7,2))</f>
        <v>dif 22/21</v>
      </c>
      <c r="I8" s="115" t="s">
        <v>68</v>
      </c>
      <c r="J8" s="114" t="str">
        <f>CONCATENATE("dif ",RIGHT(I7,2),"/",RIGHT(G7,2))</f>
        <v>dif 23/22</v>
      </c>
      <c r="K8" s="115" t="s">
        <v>68</v>
      </c>
      <c r="L8" s="114" t="str">
        <f>CONCATENATE("dif ",RIGHT(K7,2),"/",RIGHT(I7,2))</f>
        <v>dif 24/23</v>
      </c>
      <c r="M8" s="115" t="s">
        <v>68</v>
      </c>
      <c r="N8" s="114" t="str">
        <f>CONCATENATE("dif ",RIGHT(M7,2),"/",RIGHT(K7,2))</f>
        <v>dif 25/24</v>
      </c>
    </row>
    <row r="9" spans="1:15" x14ac:dyDescent="0.25">
      <c r="A9" s="1" t="s">
        <v>69</v>
      </c>
      <c r="B9" s="116" t="s">
        <v>70</v>
      </c>
      <c r="C9" s="182">
        <v>8.3584141926140472</v>
      </c>
      <c r="D9" s="183">
        <v>-8.0711709978267265E-2</v>
      </c>
      <c r="E9" s="182">
        <v>6.4821499143722834</v>
      </c>
      <c r="F9" s="183">
        <f t="shared" ref="F9:J21" si="0">IFERROR(E9-C9,"-")</f>
        <v>-1.8762642782417638</v>
      </c>
      <c r="G9" s="182">
        <v>7.8675924721608022</v>
      </c>
      <c r="H9" s="183">
        <f t="shared" si="0"/>
        <v>1.3854425577885188</v>
      </c>
      <c r="I9" s="182">
        <v>7.9193492929900717</v>
      </c>
      <c r="J9" s="183">
        <f t="shared" si="0"/>
        <v>5.1756820829269579E-2</v>
      </c>
      <c r="K9" s="182">
        <v>7.7202650323008113</v>
      </c>
      <c r="L9" s="183">
        <f t="shared" ref="L9:L21" si="1">IFERROR(K9-I9,"-")</f>
        <v>-0.19908426068926044</v>
      </c>
      <c r="M9" s="182">
        <v>7.6668218635955929</v>
      </c>
      <c r="N9" s="183">
        <f t="shared" ref="N9" si="2">IFERROR(M9-K9,"-")</f>
        <v>-5.3443168705218369E-2</v>
      </c>
    </row>
    <row r="10" spans="1:15" x14ac:dyDescent="0.25">
      <c r="A10" s="1" t="s">
        <v>71</v>
      </c>
      <c r="B10" s="116" t="s">
        <v>72</v>
      </c>
      <c r="C10" s="182">
        <v>7.5206875631951462</v>
      </c>
      <c r="D10" s="183">
        <v>-0.30331625745020396</v>
      </c>
      <c r="E10" s="182">
        <v>5.3613997002119191</v>
      </c>
      <c r="F10" s="183">
        <f t="shared" si="0"/>
        <v>-2.1592878629832271</v>
      </c>
      <c r="G10" s="182">
        <v>6.9710077389092184</v>
      </c>
      <c r="H10" s="183">
        <f t="shared" si="0"/>
        <v>1.6096080386972993</v>
      </c>
      <c r="I10" s="182">
        <v>7.327375365571652</v>
      </c>
      <c r="J10" s="183">
        <f t="shared" si="0"/>
        <v>0.3563676266624336</v>
      </c>
      <c r="K10" s="182">
        <v>7.2083939787951126</v>
      </c>
      <c r="L10" s="183">
        <f t="shared" si="1"/>
        <v>-0.11898138677653947</v>
      </c>
      <c r="M10" s="182"/>
      <c r="N10" s="183"/>
    </row>
    <row r="11" spans="1:15" x14ac:dyDescent="0.25">
      <c r="A11" s="1" t="s">
        <v>73</v>
      </c>
      <c r="B11" s="116" t="s">
        <v>74</v>
      </c>
      <c r="C11" s="182">
        <v>8.5986659736659732</v>
      </c>
      <c r="D11" s="183">
        <v>1.3871514515134828</v>
      </c>
      <c r="E11" s="182">
        <v>4.9198430493273539</v>
      </c>
      <c r="F11" s="183">
        <f t="shared" si="0"/>
        <v>-3.6788229243386192</v>
      </c>
      <c r="G11" s="182">
        <v>7.5340370483881314</v>
      </c>
      <c r="H11" s="183">
        <f t="shared" si="0"/>
        <v>2.6141939990607774</v>
      </c>
      <c r="I11" s="182">
        <v>7.125946545716455</v>
      </c>
      <c r="J11" s="183">
        <f t="shared" si="0"/>
        <v>-0.40809050267167635</v>
      </c>
      <c r="K11" s="182">
        <v>6.8141729239968853</v>
      </c>
      <c r="L11" s="183">
        <f t="shared" si="1"/>
        <v>-0.31177362171956968</v>
      </c>
      <c r="M11" s="182"/>
      <c r="N11" s="183"/>
    </row>
    <row r="12" spans="1:15" x14ac:dyDescent="0.25">
      <c r="A12" s="1" t="s">
        <v>75</v>
      </c>
      <c r="B12" s="116" t="s">
        <v>76</v>
      </c>
      <c r="C12" s="182" t="s">
        <v>234</v>
      </c>
      <c r="D12" s="183" t="s">
        <v>234</v>
      </c>
      <c r="E12" s="182">
        <v>4.7232504955023629</v>
      </c>
      <c r="F12" s="183" t="str">
        <f t="shared" si="0"/>
        <v>-</v>
      </c>
      <c r="G12" s="182">
        <v>6.7202182570716973</v>
      </c>
      <c r="H12" s="183">
        <f t="shared" si="0"/>
        <v>1.9969677615693344</v>
      </c>
      <c r="I12" s="182">
        <v>6.6100999254287842</v>
      </c>
      <c r="J12" s="183">
        <f t="shared" si="0"/>
        <v>-0.11011833164291307</v>
      </c>
      <c r="K12" s="182">
        <v>6.8861707753128698</v>
      </c>
      <c r="L12" s="183">
        <f t="shared" si="1"/>
        <v>0.27607084988408559</v>
      </c>
      <c r="M12" s="182"/>
      <c r="N12" s="183"/>
    </row>
    <row r="13" spans="1:15" x14ac:dyDescent="0.25">
      <c r="A13" s="1" t="s">
        <v>77</v>
      </c>
      <c r="B13" s="116" t="s">
        <v>78</v>
      </c>
      <c r="C13" s="182" t="s">
        <v>234</v>
      </c>
      <c r="D13" s="183" t="s">
        <v>234</v>
      </c>
      <c r="E13" s="182">
        <v>4.458180606464512</v>
      </c>
      <c r="F13" s="183" t="str">
        <f t="shared" si="0"/>
        <v>-</v>
      </c>
      <c r="G13" s="182">
        <v>6.827112159401012</v>
      </c>
      <c r="H13" s="183">
        <f t="shared" si="0"/>
        <v>2.3689315529365</v>
      </c>
      <c r="I13" s="182">
        <v>6.9096158323632126</v>
      </c>
      <c r="J13" s="183">
        <f t="shared" si="0"/>
        <v>8.2503672962200625E-2</v>
      </c>
      <c r="K13" s="182">
        <v>6.7384641095313844</v>
      </c>
      <c r="L13" s="183">
        <f t="shared" si="1"/>
        <v>-0.17115172283182822</v>
      </c>
      <c r="M13" s="182"/>
      <c r="N13" s="183"/>
    </row>
    <row r="14" spans="1:15" x14ac:dyDescent="0.25">
      <c r="A14" s="1" t="s">
        <v>79</v>
      </c>
      <c r="B14" s="116" t="s">
        <v>80</v>
      </c>
      <c r="C14" s="182" t="s">
        <v>234</v>
      </c>
      <c r="D14" s="183" t="s">
        <v>234</v>
      </c>
      <c r="E14" s="182">
        <v>5.1354900166233959</v>
      </c>
      <c r="F14" s="183" t="str">
        <f t="shared" si="0"/>
        <v>-</v>
      </c>
      <c r="G14" s="182">
        <v>7.103049196835622</v>
      </c>
      <c r="H14" s="183">
        <f t="shared" si="0"/>
        <v>1.9675591802122261</v>
      </c>
      <c r="I14" s="182">
        <v>6.7967333968859229</v>
      </c>
      <c r="J14" s="183">
        <f t="shared" si="0"/>
        <v>-0.30631579994969904</v>
      </c>
      <c r="K14" s="182">
        <v>6.746200617578709</v>
      </c>
      <c r="L14" s="183">
        <f t="shared" si="1"/>
        <v>-5.0532779307213893E-2</v>
      </c>
      <c r="M14" s="182"/>
      <c r="N14" s="183"/>
    </row>
    <row r="15" spans="1:15" x14ac:dyDescent="0.25">
      <c r="A15" s="1" t="s">
        <v>81</v>
      </c>
      <c r="B15" s="116" t="s">
        <v>82</v>
      </c>
      <c r="C15" s="182" t="s">
        <v>234</v>
      </c>
      <c r="D15" s="183" t="s">
        <v>234</v>
      </c>
      <c r="E15" s="182">
        <v>5.8762640210740988</v>
      </c>
      <c r="F15" s="183" t="str">
        <f t="shared" si="0"/>
        <v>-</v>
      </c>
      <c r="G15" s="182">
        <v>7.1580594869057226</v>
      </c>
      <c r="H15" s="183">
        <f t="shared" si="0"/>
        <v>1.2817954658316237</v>
      </c>
      <c r="I15" s="182">
        <v>7.3515560678412646</v>
      </c>
      <c r="J15" s="183">
        <f t="shared" si="0"/>
        <v>0.19349658093554201</v>
      </c>
      <c r="K15" s="182">
        <v>7.3441230252705418</v>
      </c>
      <c r="L15" s="183">
        <f t="shared" si="1"/>
        <v>-7.4330425707227477E-3</v>
      </c>
      <c r="M15" s="182"/>
      <c r="N15" s="183"/>
    </row>
    <row r="16" spans="1:15" x14ac:dyDescent="0.25">
      <c r="A16" s="1" t="s">
        <v>83</v>
      </c>
      <c r="B16" s="116" t="s">
        <v>84</v>
      </c>
      <c r="C16" s="182">
        <v>5.4009281181930104</v>
      </c>
      <c r="D16" s="183">
        <v>-2.315952729307809</v>
      </c>
      <c r="E16" s="182">
        <v>6.7355987274081093</v>
      </c>
      <c r="F16" s="183">
        <f t="shared" si="0"/>
        <v>1.3346706092150988</v>
      </c>
      <c r="G16" s="182">
        <v>7.5394597811433499</v>
      </c>
      <c r="H16" s="183">
        <f t="shared" si="0"/>
        <v>0.80386105373524064</v>
      </c>
      <c r="I16" s="182">
        <v>7.6174015116125862</v>
      </c>
      <c r="J16" s="183">
        <f t="shared" si="0"/>
        <v>7.7941730469236248E-2</v>
      </c>
      <c r="K16" s="182">
        <v>7.4361541399893953</v>
      </c>
      <c r="L16" s="183">
        <f t="shared" si="1"/>
        <v>-0.18124737162319082</v>
      </c>
      <c r="M16" s="182"/>
      <c r="N16" s="183"/>
    </row>
    <row r="17" spans="1:15" x14ac:dyDescent="0.25">
      <c r="A17" s="1" t="s">
        <v>85</v>
      </c>
      <c r="B17" s="116" t="s">
        <v>86</v>
      </c>
      <c r="C17" s="182">
        <v>4.7376679810090927</v>
      </c>
      <c r="D17" s="183">
        <v>-3.0180388467112476</v>
      </c>
      <c r="E17" s="182">
        <v>7.2308130266454107</v>
      </c>
      <c r="F17" s="183">
        <f t="shared" si="0"/>
        <v>2.493145045636318</v>
      </c>
      <c r="G17" s="182">
        <v>7.2205562876170806</v>
      </c>
      <c r="H17" s="183">
        <f t="shared" si="0"/>
        <v>-1.0256739028330131E-2</v>
      </c>
      <c r="I17" s="182">
        <v>7.2048057386634614</v>
      </c>
      <c r="J17" s="183">
        <f t="shared" si="0"/>
        <v>-1.5750548953619159E-2</v>
      </c>
      <c r="K17" s="182">
        <v>7.4121032226799128</v>
      </c>
      <c r="L17" s="183">
        <f t="shared" si="1"/>
        <v>0.20729748401645143</v>
      </c>
      <c r="M17" s="182"/>
      <c r="N17" s="183"/>
    </row>
    <row r="18" spans="1:15" x14ac:dyDescent="0.25">
      <c r="A18" s="1" t="s">
        <v>87</v>
      </c>
      <c r="B18" s="116" t="s">
        <v>88</v>
      </c>
      <c r="C18" s="182">
        <v>4.6237507545777721</v>
      </c>
      <c r="D18" s="183">
        <v>-2.6818359643593395</v>
      </c>
      <c r="E18" s="182">
        <v>6.852862524082008</v>
      </c>
      <c r="F18" s="183">
        <f t="shared" si="0"/>
        <v>2.229111769504236</v>
      </c>
      <c r="G18" s="182">
        <v>7.0641728353204876</v>
      </c>
      <c r="H18" s="183">
        <f t="shared" si="0"/>
        <v>0.21131031123847954</v>
      </c>
      <c r="I18" s="182">
        <v>7.0118722097404369</v>
      </c>
      <c r="J18" s="183">
        <f t="shared" si="0"/>
        <v>-5.2300625580050664E-2</v>
      </c>
      <c r="K18" s="182">
        <v>7.0798877672037257</v>
      </c>
      <c r="L18" s="183">
        <f t="shared" si="1"/>
        <v>6.80155574632888E-2</v>
      </c>
      <c r="M18" s="182"/>
      <c r="N18" s="183"/>
    </row>
    <row r="19" spans="1:15" x14ac:dyDescent="0.25">
      <c r="A19" s="1" t="s">
        <v>89</v>
      </c>
      <c r="B19" s="116" t="s">
        <v>90</v>
      </c>
      <c r="C19" s="182">
        <v>7.0349666024117994</v>
      </c>
      <c r="D19" s="183">
        <v>-0.49654896791195746</v>
      </c>
      <c r="E19" s="182">
        <v>7.5835991820040896</v>
      </c>
      <c r="F19" s="183">
        <f t="shared" si="0"/>
        <v>0.54863257959229017</v>
      </c>
      <c r="G19" s="182">
        <v>7.3048140088825431</v>
      </c>
      <c r="H19" s="183">
        <f t="shared" si="0"/>
        <v>-0.27878517312154649</v>
      </c>
      <c r="I19" s="182">
        <v>7.4515604133442244</v>
      </c>
      <c r="J19" s="183">
        <f t="shared" si="0"/>
        <v>0.1467464044616813</v>
      </c>
      <c r="K19" s="182">
        <v>7.1652454335716929</v>
      </c>
      <c r="L19" s="183">
        <f t="shared" si="1"/>
        <v>-0.28631497977253151</v>
      </c>
      <c r="M19" s="182"/>
      <c r="N19" s="183"/>
    </row>
    <row r="20" spans="1:15" x14ac:dyDescent="0.25">
      <c r="A20" s="1" t="s">
        <v>91</v>
      </c>
      <c r="B20" s="116" t="s">
        <v>92</v>
      </c>
      <c r="C20" s="182">
        <v>7.0923387678545664</v>
      </c>
      <c r="D20" s="183">
        <v>-0.51817151933690653</v>
      </c>
      <c r="E20" s="182">
        <v>7.2716303604914039</v>
      </c>
      <c r="F20" s="183">
        <f t="shared" si="0"/>
        <v>0.17929159263683747</v>
      </c>
      <c r="G20" s="182">
        <v>7.2045591816853385</v>
      </c>
      <c r="H20" s="183">
        <f t="shared" si="0"/>
        <v>-6.707117880606539E-2</v>
      </c>
      <c r="I20" s="182">
        <v>7.1449588922544356</v>
      </c>
      <c r="J20" s="183">
        <f t="shared" si="0"/>
        <v>-5.9600289430902897E-2</v>
      </c>
      <c r="K20" s="182">
        <v>7.1532354158566109</v>
      </c>
      <c r="L20" s="183">
        <f t="shared" si="1"/>
        <v>8.2765236021753452E-3</v>
      </c>
      <c r="M20" s="182"/>
      <c r="N20" s="183"/>
    </row>
    <row r="21" spans="1:15" ht="15.75" x14ac:dyDescent="0.25">
      <c r="A21" s="1" t="s">
        <v>0</v>
      </c>
      <c r="B21" s="119" t="s">
        <v>30</v>
      </c>
      <c r="C21" s="184">
        <v>7.1048165891222386</v>
      </c>
      <c r="D21" s="185">
        <v>-0.33027359845771631</v>
      </c>
      <c r="E21" s="184">
        <v>6.5418610854156141</v>
      </c>
      <c r="F21" s="185">
        <f t="shared" si="0"/>
        <v>-0.5629555037066245</v>
      </c>
      <c r="G21" s="184">
        <v>7.1895473603752658</v>
      </c>
      <c r="H21" s="185">
        <f t="shared" si="0"/>
        <v>0.6476862749596517</v>
      </c>
      <c r="I21" s="184">
        <v>7.1971014630901768</v>
      </c>
      <c r="J21" s="185">
        <f t="shared" si="0"/>
        <v>7.5541027149110818E-3</v>
      </c>
      <c r="K21" s="184">
        <v>7.1378757417873455</v>
      </c>
      <c r="L21" s="185">
        <f t="shared" si="1"/>
        <v>-5.9225721302831325E-2</v>
      </c>
      <c r="M21" s="184">
        <v>7.6668218635955929</v>
      </c>
      <c r="N21" s="185">
        <v>-5.3443168705218369E-2</v>
      </c>
    </row>
    <row r="22" spans="1:15" ht="6" customHeight="1" x14ac:dyDescent="0.25"/>
    <row r="23" spans="1:15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4" t="s">
        <v>284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94</v>
      </c>
    </row>
    <row r="28" spans="1:15" ht="22.5" thickTop="1" thickBot="1" x14ac:dyDescent="0.3">
      <c r="B28" s="123" t="s">
        <v>95</v>
      </c>
      <c r="C28" s="289" t="s">
        <v>96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15" ht="22.5" thickTop="1" thickBot="1" x14ac:dyDescent="0.3">
      <c r="B29" s="109"/>
      <c r="C29" s="291">
        <v>2020</v>
      </c>
      <c r="D29" s="292"/>
      <c r="E29" s="293">
        <v>2021</v>
      </c>
      <c r="F29" s="292"/>
      <c r="G29" s="293">
        <v>2022</v>
      </c>
      <c r="H29" s="292"/>
      <c r="I29" s="293">
        <v>2023</v>
      </c>
      <c r="J29" s="292"/>
      <c r="K29" s="293">
        <v>2024</v>
      </c>
      <c r="L29" s="292"/>
      <c r="M29" s="293">
        <v>2025</v>
      </c>
      <c r="N29" s="294"/>
    </row>
    <row r="30" spans="1:15" ht="16.5" thickTop="1" thickBot="1" x14ac:dyDescent="0.3">
      <c r="B30" s="85"/>
      <c r="C30" s="113" t="s">
        <v>68</v>
      </c>
      <c r="D30" s="114" t="str">
        <f>CONCATENATE("dif ",RIGHT(C29,2),"/",RIGHT(C29-1,2))</f>
        <v>dif 20/19</v>
      </c>
      <c r="E30" s="115" t="s">
        <v>68</v>
      </c>
      <c r="F30" s="114" t="str">
        <f>CONCATENATE("dif ",RIGHT(E29,2),"/",RIGHT(C29,2))</f>
        <v>dif 21/20</v>
      </c>
      <c r="G30" s="115" t="s">
        <v>68</v>
      </c>
      <c r="H30" s="114" t="str">
        <f>CONCATENATE("dif ",RIGHT(G29,2),"/",RIGHT(E29,2))</f>
        <v>dif 22/21</v>
      </c>
      <c r="I30" s="115" t="s">
        <v>68</v>
      </c>
      <c r="J30" s="114" t="str">
        <f>CONCATENATE("dif ",RIGHT(I29,2),"/",RIGHT(G29,2))</f>
        <v>dif 23/22</v>
      </c>
      <c r="K30" s="115" t="s">
        <v>68</v>
      </c>
      <c r="L30" s="114" t="str">
        <f>CONCATENATE("dif ",RIGHT(K29,2),"/",RIGHT(I29,2))</f>
        <v>dif 24/23</v>
      </c>
      <c r="M30" s="115" t="s">
        <v>68</v>
      </c>
      <c r="N30" s="114" t="str">
        <f>CONCATENATE("dif ",RIGHT(M29,2),"/",RIGHT(K29,2))</f>
        <v>dif 25/24</v>
      </c>
    </row>
    <row r="31" spans="1:15" x14ac:dyDescent="0.25">
      <c r="B31" s="116" t="s">
        <v>70</v>
      </c>
      <c r="C31" s="182">
        <v>5.3996354522670309</v>
      </c>
      <c r="D31" s="183">
        <v>-1.0487566639155421</v>
      </c>
      <c r="E31" s="182">
        <v>3.2507989907485282</v>
      </c>
      <c r="F31" s="183">
        <f t="shared" ref="F31:J43" si="3">IFERROR(E31-C31,"-")</f>
        <v>-2.1488364615185027</v>
      </c>
      <c r="G31" s="182">
        <v>4.966194354568783</v>
      </c>
      <c r="H31" s="183">
        <f t="shared" si="3"/>
        <v>1.7153953638202548</v>
      </c>
      <c r="I31" s="182">
        <v>5.6963794683776348</v>
      </c>
      <c r="J31" s="183">
        <f t="shared" si="3"/>
        <v>0.73018511380885176</v>
      </c>
      <c r="K31" s="182">
        <v>5.7876056338028166</v>
      </c>
      <c r="L31" s="183">
        <f t="shared" ref="L31:N43" si="4">IFERROR(K31-I31,"-")</f>
        <v>9.1226165425181804E-2</v>
      </c>
      <c r="M31" s="182">
        <v>4.8628096806530143</v>
      </c>
      <c r="N31" s="183">
        <f t="shared" si="4"/>
        <v>-0.92479595314980223</v>
      </c>
    </row>
    <row r="32" spans="1:15" x14ac:dyDescent="0.25">
      <c r="B32" s="116" t="s">
        <v>72</v>
      </c>
      <c r="C32" s="182">
        <v>4.0778135815729799</v>
      </c>
      <c r="D32" s="183">
        <v>-1.5527726053103628</v>
      </c>
      <c r="E32" s="182">
        <v>2.6325698525002998</v>
      </c>
      <c r="F32" s="183">
        <f t="shared" si="3"/>
        <v>-1.4452437290726801</v>
      </c>
      <c r="G32" s="182">
        <v>3.9576526896264697</v>
      </c>
      <c r="H32" s="183">
        <f t="shared" si="3"/>
        <v>1.3250828371261698</v>
      </c>
      <c r="I32" s="182">
        <v>5.0522075910147173</v>
      </c>
      <c r="J32" s="183">
        <f t="shared" si="3"/>
        <v>1.0945549013882476</v>
      </c>
      <c r="K32" s="182">
        <v>5.333158653216298</v>
      </c>
      <c r="L32" s="183">
        <f t="shared" si="4"/>
        <v>0.28095106220158073</v>
      </c>
      <c r="M32" s="182"/>
      <c r="N32" s="183"/>
    </row>
    <row r="33" spans="2:15" x14ac:dyDescent="0.25">
      <c r="B33" s="116" t="s">
        <v>74</v>
      </c>
      <c r="C33" s="182">
        <v>4.4766025641025644</v>
      </c>
      <c r="D33" s="183">
        <v>-0.81736017850935383</v>
      </c>
      <c r="E33" s="182">
        <v>2.6382978723404253</v>
      </c>
      <c r="F33" s="183">
        <f t="shared" si="3"/>
        <v>-1.8383046917621391</v>
      </c>
      <c r="G33" s="182">
        <v>4.8065188089694892</v>
      </c>
      <c r="H33" s="183">
        <f t="shared" si="3"/>
        <v>2.1682209366290639</v>
      </c>
      <c r="I33" s="182">
        <v>4.6109823911028727</v>
      </c>
      <c r="J33" s="183">
        <f t="shared" si="3"/>
        <v>-0.19553641786661657</v>
      </c>
      <c r="K33" s="182">
        <v>4.5300551470588237</v>
      </c>
      <c r="L33" s="183">
        <f t="shared" si="4"/>
        <v>-8.092724404404894E-2</v>
      </c>
      <c r="M33" s="182"/>
      <c r="N33" s="183"/>
    </row>
    <row r="34" spans="2:15" x14ac:dyDescent="0.25">
      <c r="B34" s="116" t="s">
        <v>76</v>
      </c>
      <c r="C34" s="182" t="s">
        <v>234</v>
      </c>
      <c r="D34" s="183" t="s">
        <v>234</v>
      </c>
      <c r="E34" s="182">
        <v>2.7222969941677881</v>
      </c>
      <c r="F34" s="183" t="str">
        <f>IFERROR(E34-C34,"-")</f>
        <v>-</v>
      </c>
      <c r="G34" s="182">
        <v>3.9488382484361035</v>
      </c>
      <c r="H34" s="183">
        <f>IFERROR(G34-E34,"-")</f>
        <v>1.2265412542683154</v>
      </c>
      <c r="I34" s="182">
        <v>4.0137828784800398</v>
      </c>
      <c r="J34" s="183">
        <f>IFERROR(I34-G34,"-")</f>
        <v>6.4944630043936247E-2</v>
      </c>
      <c r="K34" s="182">
        <v>4.3234122593494133</v>
      </c>
      <c r="L34" s="183">
        <f>IFERROR(K34-I34,"-")</f>
        <v>0.30962938086937353</v>
      </c>
      <c r="M34" s="182"/>
      <c r="N34" s="183"/>
    </row>
    <row r="35" spans="2:15" x14ac:dyDescent="0.25">
      <c r="B35" s="116" t="s">
        <v>78</v>
      </c>
      <c r="C35" s="182" t="s">
        <v>234</v>
      </c>
      <c r="D35" s="183" t="s">
        <v>234</v>
      </c>
      <c r="E35" s="182">
        <v>2.6605492297387809</v>
      </c>
      <c r="F35" s="183" t="str">
        <f t="shared" si="3"/>
        <v>-</v>
      </c>
      <c r="G35" s="182">
        <v>3.7467770772560458</v>
      </c>
      <c r="H35" s="183">
        <f t="shared" si="3"/>
        <v>1.0862278475172649</v>
      </c>
      <c r="I35" s="182">
        <v>3.7665472874386525</v>
      </c>
      <c r="J35" s="183">
        <f t="shared" si="3"/>
        <v>1.9770210182606718E-2</v>
      </c>
      <c r="K35" s="182">
        <v>3.8825780064648066</v>
      </c>
      <c r="L35" s="183">
        <f t="shared" si="4"/>
        <v>0.11603071902615403</v>
      </c>
      <c r="M35" s="182"/>
      <c r="N35" s="183"/>
    </row>
    <row r="36" spans="2:15" x14ac:dyDescent="0.25">
      <c r="B36" s="116" t="s">
        <v>80</v>
      </c>
      <c r="C36" s="182" t="s">
        <v>234</v>
      </c>
      <c r="D36" s="183" t="s">
        <v>234</v>
      </c>
      <c r="E36" s="182">
        <v>3.1300522211889263</v>
      </c>
      <c r="F36" s="183" t="str">
        <f t="shared" si="3"/>
        <v>-</v>
      </c>
      <c r="G36" s="182">
        <v>3.8604025068408507</v>
      </c>
      <c r="H36" s="183">
        <f t="shared" si="3"/>
        <v>0.73035028565192439</v>
      </c>
      <c r="I36" s="182">
        <v>3.5541641905085322</v>
      </c>
      <c r="J36" s="183">
        <f t="shared" si="3"/>
        <v>-0.30623831633231857</v>
      </c>
      <c r="K36" s="182">
        <v>3.716340206185567</v>
      </c>
      <c r="L36" s="183">
        <f t="shared" si="4"/>
        <v>0.16217601567703488</v>
      </c>
      <c r="M36" s="182"/>
      <c r="N36" s="183"/>
    </row>
    <row r="37" spans="2:15" x14ac:dyDescent="0.25">
      <c r="B37" s="116" t="s">
        <v>82</v>
      </c>
      <c r="C37" s="182" t="s">
        <v>234</v>
      </c>
      <c r="D37" s="183" t="s">
        <v>234</v>
      </c>
      <c r="E37" s="182">
        <v>3.9157191278636505</v>
      </c>
      <c r="F37" s="183" t="str">
        <f t="shared" si="3"/>
        <v>-</v>
      </c>
      <c r="G37" s="182">
        <v>4.3538162147898936</v>
      </c>
      <c r="H37" s="183">
        <f t="shared" si="3"/>
        <v>0.43809708692624305</v>
      </c>
      <c r="I37" s="182">
        <v>4.6739476972125287</v>
      </c>
      <c r="J37" s="183">
        <f t="shared" si="3"/>
        <v>0.32013148242263512</v>
      </c>
      <c r="K37" s="182">
        <v>4.7819376528117363</v>
      </c>
      <c r="L37" s="183">
        <f t="shared" si="4"/>
        <v>0.10798995559920765</v>
      </c>
      <c r="M37" s="182"/>
      <c r="N37" s="183"/>
    </row>
    <row r="38" spans="2:15" x14ac:dyDescent="0.25">
      <c r="B38" s="116" t="s">
        <v>84</v>
      </c>
      <c r="C38" s="182">
        <v>3.6635724242808263</v>
      </c>
      <c r="D38" s="183">
        <v>-1.0078994844681115</v>
      </c>
      <c r="E38" s="182">
        <v>4.722777006892473</v>
      </c>
      <c r="F38" s="183">
        <f t="shared" si="3"/>
        <v>1.0592045826116467</v>
      </c>
      <c r="G38" s="182">
        <v>4.9381933438985737</v>
      </c>
      <c r="H38" s="183">
        <f t="shared" si="3"/>
        <v>0.21541633700610063</v>
      </c>
      <c r="I38" s="182">
        <v>4.8646268822375971</v>
      </c>
      <c r="J38" s="183">
        <f t="shared" si="3"/>
        <v>-7.3566461660976579E-2</v>
      </c>
      <c r="K38" s="182">
        <v>4.8464105008432936</v>
      </c>
      <c r="L38" s="183">
        <f t="shared" si="4"/>
        <v>-1.8216381394303482E-2</v>
      </c>
      <c r="M38" s="182"/>
      <c r="N38" s="183"/>
    </row>
    <row r="39" spans="2:15" x14ac:dyDescent="0.25">
      <c r="B39" s="116" t="s">
        <v>86</v>
      </c>
      <c r="C39" s="182">
        <v>3.0958340061359602</v>
      </c>
      <c r="D39" s="183">
        <v>-1.7125413501455569</v>
      </c>
      <c r="E39" s="182">
        <v>4.2850326846494857</v>
      </c>
      <c r="F39" s="183">
        <f t="shared" si="3"/>
        <v>1.1891986785135256</v>
      </c>
      <c r="G39" s="182">
        <v>4.6020143445750037</v>
      </c>
      <c r="H39" s="183">
        <f t="shared" si="3"/>
        <v>0.31698165992551797</v>
      </c>
      <c r="I39" s="182">
        <v>4.5418088259969798</v>
      </c>
      <c r="J39" s="183">
        <f t="shared" si="3"/>
        <v>-6.020551857802392E-2</v>
      </c>
      <c r="K39" s="182">
        <v>4.6623670798464731</v>
      </c>
      <c r="L39" s="183">
        <f t="shared" si="4"/>
        <v>0.12055825384949337</v>
      </c>
      <c r="M39" s="182"/>
      <c r="N39" s="183"/>
    </row>
    <row r="40" spans="2:15" x14ac:dyDescent="0.25">
      <c r="B40" s="116" t="s">
        <v>88</v>
      </c>
      <c r="C40" s="182">
        <v>2.8831619894415117</v>
      </c>
      <c r="D40" s="183">
        <v>-1.5524168965310747</v>
      </c>
      <c r="E40" s="182">
        <v>4.1557573981834164</v>
      </c>
      <c r="F40" s="183">
        <f t="shared" si="3"/>
        <v>1.2725954087419047</v>
      </c>
      <c r="G40" s="182">
        <v>4.7164167004458859</v>
      </c>
      <c r="H40" s="183">
        <f t="shared" si="3"/>
        <v>0.56065930226246952</v>
      </c>
      <c r="I40" s="182">
        <v>4.5896226415094343</v>
      </c>
      <c r="J40" s="183">
        <f t="shared" si="3"/>
        <v>-0.12679405893645157</v>
      </c>
      <c r="K40" s="182">
        <v>4.7061082662765177</v>
      </c>
      <c r="L40" s="183">
        <f t="shared" si="4"/>
        <v>0.11648562476708335</v>
      </c>
      <c r="M40" s="182"/>
      <c r="N40" s="183"/>
    </row>
    <row r="41" spans="2:15" x14ac:dyDescent="0.25">
      <c r="B41" s="116" t="s">
        <v>90</v>
      </c>
      <c r="C41" s="182">
        <v>3.9435465513316639</v>
      </c>
      <c r="D41" s="183">
        <v>-0.51083159667298572</v>
      </c>
      <c r="E41" s="182">
        <v>4.535933081998115</v>
      </c>
      <c r="F41" s="183">
        <f t="shared" si="3"/>
        <v>0.59238653066645108</v>
      </c>
      <c r="G41" s="182">
        <v>4.8944105589441058</v>
      </c>
      <c r="H41" s="183">
        <f t="shared" si="3"/>
        <v>0.35847747694599086</v>
      </c>
      <c r="I41" s="182">
        <v>5.3227344992050876</v>
      </c>
      <c r="J41" s="183">
        <f t="shared" si="3"/>
        <v>0.42832394026098175</v>
      </c>
      <c r="K41" s="182">
        <v>4.7238556010420547</v>
      </c>
      <c r="L41" s="183">
        <f t="shared" si="4"/>
        <v>-0.59887889816303286</v>
      </c>
      <c r="M41" s="182"/>
      <c r="N41" s="183"/>
    </row>
    <row r="42" spans="2:15" x14ac:dyDescent="0.25">
      <c r="B42" s="116" t="s">
        <v>92</v>
      </c>
      <c r="C42" s="182">
        <v>3.5629353636805443</v>
      </c>
      <c r="D42" s="183">
        <v>-0.92472791643556596</v>
      </c>
      <c r="E42" s="182">
        <v>4.2730122542034765</v>
      </c>
      <c r="F42" s="183">
        <f t="shared" si="3"/>
        <v>0.71007689052293221</v>
      </c>
      <c r="G42" s="182">
        <v>5.4105883264863186</v>
      </c>
      <c r="H42" s="183">
        <f t="shared" si="3"/>
        <v>1.1375760722828421</v>
      </c>
      <c r="I42" s="182">
        <v>4.9361162751394287</v>
      </c>
      <c r="J42" s="183">
        <f t="shared" si="3"/>
        <v>-0.47447205134688986</v>
      </c>
      <c r="K42" s="182">
        <v>4.7896975862387867</v>
      </c>
      <c r="L42" s="183">
        <f t="shared" si="4"/>
        <v>-0.14641868890064202</v>
      </c>
      <c r="M42" s="182"/>
      <c r="N42" s="183"/>
    </row>
    <row r="43" spans="2:15" ht="15.75" x14ac:dyDescent="0.25">
      <c r="B43" s="119" t="s">
        <v>30</v>
      </c>
      <c r="C43" s="184">
        <v>3.5573192538793359</v>
      </c>
      <c r="D43" s="185">
        <v>-0.98814303764438538</v>
      </c>
      <c r="E43" s="184">
        <v>3.7405244280728964</v>
      </c>
      <c r="F43" s="185">
        <f t="shared" si="3"/>
        <v>0.18320517419356053</v>
      </c>
      <c r="G43" s="184">
        <v>4.4598857186981196</v>
      </c>
      <c r="H43" s="185">
        <f t="shared" si="3"/>
        <v>0.71936129062522314</v>
      </c>
      <c r="I43" s="184">
        <v>4.5024130635991009</v>
      </c>
      <c r="J43" s="185">
        <f t="shared" si="3"/>
        <v>4.2527344900981312E-2</v>
      </c>
      <c r="K43" s="184">
        <v>4.5891397178328877</v>
      </c>
      <c r="L43" s="185">
        <f t="shared" si="4"/>
        <v>8.6726654233786782E-2</v>
      </c>
      <c r="M43" s="184">
        <v>4.8628096806530143</v>
      </c>
      <c r="N43" s="185">
        <v>-0.92479595314980223</v>
      </c>
    </row>
    <row r="44" spans="2:15" ht="6" customHeight="1" x14ac:dyDescent="0.25"/>
    <row r="45" spans="2:15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4" t="s">
        <v>285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98</v>
      </c>
    </row>
    <row r="50" spans="1:15" ht="22.5" thickTop="1" thickBot="1" x14ac:dyDescent="0.3">
      <c r="B50" s="109"/>
      <c r="C50" s="289" t="s">
        <v>99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1:15" ht="22.5" thickTop="1" thickBot="1" x14ac:dyDescent="0.3">
      <c r="B51" s="109"/>
      <c r="C51" s="291">
        <v>2020</v>
      </c>
      <c r="D51" s="292"/>
      <c r="E51" s="293">
        <v>2021</v>
      </c>
      <c r="F51" s="292"/>
      <c r="G51" s="293">
        <v>2022</v>
      </c>
      <c r="H51" s="292"/>
      <c r="I51" s="293">
        <v>2023</v>
      </c>
      <c r="J51" s="292"/>
      <c r="K51" s="293">
        <v>2024</v>
      </c>
      <c r="L51" s="292"/>
      <c r="M51" s="293">
        <v>2025</v>
      </c>
      <c r="N51" s="294"/>
    </row>
    <row r="52" spans="1:15" ht="16.5" thickTop="1" thickBot="1" x14ac:dyDescent="0.3">
      <c r="B52" s="85"/>
      <c r="C52" s="113" t="s">
        <v>68</v>
      </c>
      <c r="D52" s="114" t="str">
        <f>CONCATENATE("dif ",RIGHT(C51,2),"/",RIGHT(C51-1,2))</f>
        <v>dif 20/19</v>
      </c>
      <c r="E52" s="115" t="s">
        <v>68</v>
      </c>
      <c r="F52" s="114" t="str">
        <f>CONCATENATE("dif ",RIGHT(E51,2),"/",RIGHT(C51,2))</f>
        <v>dif 21/20</v>
      </c>
      <c r="G52" s="115" t="s">
        <v>68</v>
      </c>
      <c r="H52" s="114" t="str">
        <f>CONCATENATE("dif ",RIGHT(G51,2),"/",RIGHT(E51,2))</f>
        <v>dif 22/21</v>
      </c>
      <c r="I52" s="115" t="s">
        <v>68</v>
      </c>
      <c r="J52" s="114" t="str">
        <f>CONCATENATE("dif ",RIGHT(I51,2),"/",RIGHT(G51,2))</f>
        <v>dif 23/22</v>
      </c>
      <c r="K52" s="115" t="s">
        <v>68</v>
      </c>
      <c r="L52" s="114" t="str">
        <f>CONCATENATE("dif ",RIGHT(K51,2),"/",RIGHT(I51,2))</f>
        <v>dif 24/23</v>
      </c>
      <c r="M52" s="115" t="s">
        <v>68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70</v>
      </c>
      <c r="C53" s="182">
        <v>6.489559164733179</v>
      </c>
      <c r="D53" s="183">
        <v>-0.61754466040343292</v>
      </c>
      <c r="E53" s="182">
        <v>5.7575210589651027</v>
      </c>
      <c r="F53" s="183">
        <f t="shared" ref="F53:J65" si="5">IFERROR(E53-C53,"-")</f>
        <v>-0.73203810576807626</v>
      </c>
      <c r="G53" s="182">
        <v>6.3740490278951816</v>
      </c>
      <c r="H53" s="183">
        <f t="shared" si="5"/>
        <v>0.61652796893007888</v>
      </c>
      <c r="I53" s="182">
        <v>6.566951566951567</v>
      </c>
      <c r="J53" s="183">
        <f t="shared" si="5"/>
        <v>0.19290253905638544</v>
      </c>
      <c r="K53" s="182">
        <v>6.2255353211927158</v>
      </c>
      <c r="L53" s="183">
        <f t="shared" ref="L53:N65" si="6">IFERROR(K53-I53,"-")</f>
        <v>-0.34141624575885121</v>
      </c>
      <c r="M53" s="182">
        <v>5.7360690137561203</v>
      </c>
      <c r="N53" s="183">
        <f t="shared" si="6"/>
        <v>-0.48946630743659547</v>
      </c>
    </row>
    <row r="54" spans="1:15" x14ac:dyDescent="0.25">
      <c r="A54" s="1">
        <v>2</v>
      </c>
      <c r="B54" s="116" t="s">
        <v>72</v>
      </c>
      <c r="C54" s="182">
        <v>4.5534747292418771</v>
      </c>
      <c r="D54" s="183">
        <v>-2.2804353053601991</v>
      </c>
      <c r="E54" s="182">
        <v>4.5533578656853724</v>
      </c>
      <c r="F54" s="183">
        <f t="shared" si="5"/>
        <v>-1.1686355650475377E-4</v>
      </c>
      <c r="G54" s="182">
        <v>4.9751328777524675</v>
      </c>
      <c r="H54" s="183">
        <f t="shared" si="5"/>
        <v>0.42177501206709511</v>
      </c>
      <c r="I54" s="182">
        <v>5.4543435340572559</v>
      </c>
      <c r="J54" s="183">
        <f t="shared" si="5"/>
        <v>0.47921065630478843</v>
      </c>
      <c r="K54" s="182">
        <v>5.2079124579124576</v>
      </c>
      <c r="L54" s="183">
        <f t="shared" si="6"/>
        <v>-0.24643107614479831</v>
      </c>
      <c r="M54" s="182"/>
      <c r="N54" s="183"/>
    </row>
    <row r="55" spans="1:15" x14ac:dyDescent="0.25">
      <c r="A55" s="1">
        <v>3</v>
      </c>
      <c r="B55" s="116" t="s">
        <v>74</v>
      </c>
      <c r="C55" s="182">
        <v>4.9200463499420621</v>
      </c>
      <c r="D55" s="183">
        <v>-0.21976578878626185</v>
      </c>
      <c r="E55" s="182">
        <v>3.9244038559107053</v>
      </c>
      <c r="F55" s="183">
        <f t="shared" si="5"/>
        <v>-0.99564249403135685</v>
      </c>
      <c r="G55" s="182">
        <v>5.8718330849478386</v>
      </c>
      <c r="H55" s="183">
        <f t="shared" si="5"/>
        <v>1.9474292290371333</v>
      </c>
      <c r="I55" s="182">
        <v>5.0450780196493934</v>
      </c>
      <c r="J55" s="183">
        <f t="shared" si="5"/>
        <v>-0.82675506529844522</v>
      </c>
      <c r="K55" s="182">
        <v>4.8511896178803173</v>
      </c>
      <c r="L55" s="183">
        <f t="shared" si="6"/>
        <v>-0.19388840176907607</v>
      </c>
      <c r="M55" s="182"/>
      <c r="N55" s="183"/>
    </row>
    <row r="56" spans="1:15" x14ac:dyDescent="0.25">
      <c r="A56" s="1">
        <v>4</v>
      </c>
      <c r="B56" s="116" t="s">
        <v>76</v>
      </c>
      <c r="C56" s="182" t="s">
        <v>234</v>
      </c>
      <c r="D56" s="183" t="s">
        <v>234</v>
      </c>
      <c r="E56" s="182">
        <v>3.3561384104913889</v>
      </c>
      <c r="F56" s="183" t="str">
        <f>IFERROR(E56-C56,"-")</f>
        <v>-</v>
      </c>
      <c r="G56" s="182">
        <v>4.8981984863020998</v>
      </c>
      <c r="H56" s="183">
        <f>IFERROR(G56-E56,"-")</f>
        <v>1.5420600758107108</v>
      </c>
      <c r="I56" s="182">
        <v>4.6936875122524997</v>
      </c>
      <c r="J56" s="183">
        <f>IFERROR(I56-G56,"-")</f>
        <v>-0.20451097404960006</v>
      </c>
      <c r="K56" s="182">
        <v>4.7204922617937726</v>
      </c>
      <c r="L56" s="183">
        <f>IFERROR(K56-I56,"-")</f>
        <v>2.6804749541272876E-2</v>
      </c>
      <c r="M56" s="182"/>
      <c r="N56" s="183"/>
    </row>
    <row r="57" spans="1:15" x14ac:dyDescent="0.25">
      <c r="A57" s="1">
        <v>5</v>
      </c>
      <c r="B57" s="116" t="s">
        <v>78</v>
      </c>
      <c r="C57" s="182" t="s">
        <v>234</v>
      </c>
      <c r="D57" s="183" t="s">
        <v>234</v>
      </c>
      <c r="E57" s="182">
        <v>3.1633121855173925</v>
      </c>
      <c r="F57" s="183" t="str">
        <f t="shared" si="5"/>
        <v>-</v>
      </c>
      <c r="G57" s="182">
        <v>4.7135969141755059</v>
      </c>
      <c r="H57" s="183">
        <f t="shared" si="5"/>
        <v>1.5502847286581134</v>
      </c>
      <c r="I57" s="182">
        <v>4.5477278191873047</v>
      </c>
      <c r="J57" s="183">
        <f t="shared" si="5"/>
        <v>-0.16586909498820113</v>
      </c>
      <c r="K57" s="182">
        <v>4.3936494127881689</v>
      </c>
      <c r="L57" s="183">
        <f t="shared" si="6"/>
        <v>-0.15407840639913584</v>
      </c>
      <c r="M57" s="182"/>
      <c r="N57" s="183"/>
    </row>
    <row r="58" spans="1:15" x14ac:dyDescent="0.25">
      <c r="A58" s="1">
        <v>6</v>
      </c>
      <c r="B58" s="116" t="s">
        <v>80</v>
      </c>
      <c r="C58" s="182" t="s">
        <v>234</v>
      </c>
      <c r="D58" s="183" t="s">
        <v>234</v>
      </c>
      <c r="E58" s="182">
        <v>3.8764035667107</v>
      </c>
      <c r="F58" s="183" t="str">
        <f t="shared" si="5"/>
        <v>-</v>
      </c>
      <c r="G58" s="182">
        <v>4.5667229729729728</v>
      </c>
      <c r="H58" s="183">
        <f t="shared" si="5"/>
        <v>0.69031940626227284</v>
      </c>
      <c r="I58" s="182">
        <v>4.2290403667011685</v>
      </c>
      <c r="J58" s="183">
        <f t="shared" si="5"/>
        <v>-0.33768260627180435</v>
      </c>
      <c r="K58" s="182">
        <v>4.3297200409696144</v>
      </c>
      <c r="L58" s="183">
        <f t="shared" si="6"/>
        <v>0.10067967426844593</v>
      </c>
      <c r="M58" s="182"/>
      <c r="N58" s="183"/>
    </row>
    <row r="59" spans="1:15" x14ac:dyDescent="0.25">
      <c r="A59" s="1">
        <v>7</v>
      </c>
      <c r="B59" s="116" t="s">
        <v>82</v>
      </c>
      <c r="C59" s="182" t="s">
        <v>234</v>
      </c>
      <c r="D59" s="183" t="s">
        <v>234</v>
      </c>
      <c r="E59" s="182">
        <v>4.8507611003207014</v>
      </c>
      <c r="F59" s="183" t="str">
        <f t="shared" si="5"/>
        <v>-</v>
      </c>
      <c r="G59" s="182">
        <v>5.3125453226976074</v>
      </c>
      <c r="H59" s="183">
        <f t="shared" si="5"/>
        <v>0.46178422237690597</v>
      </c>
      <c r="I59" s="182">
        <v>5.6553571428571425</v>
      </c>
      <c r="J59" s="183">
        <f t="shared" si="5"/>
        <v>0.34281182015953515</v>
      </c>
      <c r="K59" s="182">
        <v>5.6020038003109347</v>
      </c>
      <c r="L59" s="183">
        <f t="shared" si="6"/>
        <v>-5.3353342546207827E-2</v>
      </c>
      <c r="M59" s="182"/>
      <c r="N59" s="183"/>
    </row>
    <row r="60" spans="1:15" x14ac:dyDescent="0.25">
      <c r="A60" s="1">
        <v>8</v>
      </c>
      <c r="B60" s="116" t="s">
        <v>84</v>
      </c>
      <c r="C60" s="182">
        <v>4.4993650556510048</v>
      </c>
      <c r="D60" s="183">
        <v>-1.7307103789177063</v>
      </c>
      <c r="E60" s="182">
        <v>5.66058465764175</v>
      </c>
      <c r="F60" s="183">
        <f t="shared" si="5"/>
        <v>1.1612196019907453</v>
      </c>
      <c r="G60" s="182">
        <v>5.8033076186154391</v>
      </c>
      <c r="H60" s="183">
        <f t="shared" si="5"/>
        <v>0.14272296097368908</v>
      </c>
      <c r="I60" s="182">
        <v>5.9049734748010607</v>
      </c>
      <c r="J60" s="183">
        <f t="shared" si="5"/>
        <v>0.10166585618562163</v>
      </c>
      <c r="K60" s="182">
        <v>5.660773347765951</v>
      </c>
      <c r="L60" s="183">
        <f t="shared" si="6"/>
        <v>-0.24420012703510974</v>
      </c>
      <c r="M60" s="182"/>
      <c r="N60" s="183"/>
    </row>
    <row r="61" spans="1:15" x14ac:dyDescent="0.25">
      <c r="A61" s="1">
        <v>9</v>
      </c>
      <c r="B61" s="116" t="s">
        <v>86</v>
      </c>
      <c r="C61" s="182">
        <v>3.8355297838692675</v>
      </c>
      <c r="D61" s="183">
        <v>-2.087686029111822</v>
      </c>
      <c r="E61" s="182">
        <v>5.2874042209974457</v>
      </c>
      <c r="F61" s="183">
        <f t="shared" si="5"/>
        <v>1.4518744371281782</v>
      </c>
      <c r="G61" s="182">
        <v>5.4376607785971531</v>
      </c>
      <c r="H61" s="183">
        <f t="shared" si="5"/>
        <v>0.15025655759970746</v>
      </c>
      <c r="I61" s="182">
        <v>5.3570825911690259</v>
      </c>
      <c r="J61" s="183">
        <f t="shared" si="5"/>
        <v>-8.0578187428127279E-2</v>
      </c>
      <c r="K61" s="182">
        <v>5.4076610102212959</v>
      </c>
      <c r="L61" s="183">
        <f t="shared" si="6"/>
        <v>5.0578419052270007E-2</v>
      </c>
      <c r="M61" s="182"/>
      <c r="N61" s="183"/>
    </row>
    <row r="62" spans="1:15" x14ac:dyDescent="0.25">
      <c r="A62" s="1">
        <v>10</v>
      </c>
      <c r="B62" s="116" t="s">
        <v>88</v>
      </c>
      <c r="C62" s="182">
        <v>3.7902843601895735</v>
      </c>
      <c r="D62" s="183">
        <v>-1.4126548365795535</v>
      </c>
      <c r="E62" s="182">
        <v>5.3159762078680997</v>
      </c>
      <c r="F62" s="183">
        <f t="shared" si="5"/>
        <v>1.5256918476785262</v>
      </c>
      <c r="G62" s="182">
        <v>5.2120803724577307</v>
      </c>
      <c r="H62" s="183">
        <f t="shared" si="5"/>
        <v>-0.10389583541036895</v>
      </c>
      <c r="I62" s="182">
        <v>5.5661025912215756</v>
      </c>
      <c r="J62" s="183">
        <f t="shared" si="5"/>
        <v>0.35402221876384488</v>
      </c>
      <c r="K62" s="182">
        <v>5.3289869608826477</v>
      </c>
      <c r="L62" s="183">
        <f t="shared" si="6"/>
        <v>-0.23711563033892791</v>
      </c>
      <c r="M62" s="182"/>
      <c r="N62" s="183"/>
    </row>
    <row r="63" spans="1:15" x14ac:dyDescent="0.25">
      <c r="A63" s="1">
        <v>11</v>
      </c>
      <c r="B63" s="116" t="s">
        <v>90</v>
      </c>
      <c r="C63" s="182">
        <v>5.4083703233988585</v>
      </c>
      <c r="D63" s="183">
        <v>0.22584437184176487</v>
      </c>
      <c r="E63" s="182">
        <v>5.7964547677261615</v>
      </c>
      <c r="F63" s="183">
        <f t="shared" si="5"/>
        <v>0.38808444432730305</v>
      </c>
      <c r="G63" s="182">
        <v>5.5494057724957555</v>
      </c>
      <c r="H63" s="183">
        <f t="shared" si="5"/>
        <v>-0.24704899523040602</v>
      </c>
      <c r="I63" s="182">
        <v>5.9795880497309337</v>
      </c>
      <c r="J63" s="183">
        <f t="shared" si="5"/>
        <v>0.43018227723517821</v>
      </c>
      <c r="K63" s="182">
        <v>5.1001681928611475</v>
      </c>
      <c r="L63" s="183">
        <f t="shared" si="6"/>
        <v>-0.87941985686978619</v>
      </c>
      <c r="M63" s="182"/>
      <c r="N63" s="183"/>
    </row>
    <row r="64" spans="1:15" x14ac:dyDescent="0.25">
      <c r="A64" s="1">
        <v>12</v>
      </c>
      <c r="B64" s="116" t="s">
        <v>92</v>
      </c>
      <c r="C64" s="182">
        <v>4.9156308851224102</v>
      </c>
      <c r="D64" s="183">
        <v>0.11303121374842551</v>
      </c>
      <c r="E64" s="182">
        <v>4.9558617468472672</v>
      </c>
      <c r="F64" s="183">
        <f t="shared" si="5"/>
        <v>4.0230861724857014E-2</v>
      </c>
      <c r="G64" s="182">
        <v>5.3994532921321605</v>
      </c>
      <c r="H64" s="183">
        <f t="shared" si="5"/>
        <v>0.44359154528489331</v>
      </c>
      <c r="I64" s="182">
        <v>5.2259140474663246</v>
      </c>
      <c r="J64" s="183">
        <f t="shared" si="5"/>
        <v>-0.17353924466583592</v>
      </c>
      <c r="K64" s="182">
        <v>5.1982622432859396</v>
      </c>
      <c r="L64" s="183">
        <f t="shared" si="6"/>
        <v>-2.7651804180385042E-2</v>
      </c>
      <c r="M64" s="182"/>
      <c r="N64" s="183"/>
    </row>
    <row r="65" spans="1:15" ht="15.75" x14ac:dyDescent="0.25">
      <c r="B65" s="119" t="s">
        <v>30</v>
      </c>
      <c r="C65" s="184">
        <v>4.4893277599402275</v>
      </c>
      <c r="D65" s="185">
        <v>-1.0076427640772394</v>
      </c>
      <c r="E65" s="184">
        <v>4.831373327378885</v>
      </c>
      <c r="F65" s="185">
        <f t="shared" si="5"/>
        <v>0.34204556743865755</v>
      </c>
      <c r="G65" s="184">
        <v>5.2954226434213476</v>
      </c>
      <c r="H65" s="185">
        <f t="shared" si="5"/>
        <v>0.46404931604246258</v>
      </c>
      <c r="I65" s="184">
        <v>5.2830842864949403</v>
      </c>
      <c r="J65" s="185">
        <f t="shared" si="5"/>
        <v>-1.2338356926407279E-2</v>
      </c>
      <c r="K65" s="184">
        <v>5.1735314177267737</v>
      </c>
      <c r="L65" s="185">
        <f t="shared" si="6"/>
        <v>-0.10955286876816661</v>
      </c>
      <c r="M65" s="184">
        <v>5.7360690137561203</v>
      </c>
      <c r="N65" s="185">
        <v>-0.48946630743659547</v>
      </c>
    </row>
    <row r="66" spans="1:15" ht="6" customHeight="1" x14ac:dyDescent="0.25"/>
    <row r="67" spans="1:15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286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101</v>
      </c>
    </row>
    <row r="72" spans="1:15" ht="22.5" thickTop="1" thickBot="1" x14ac:dyDescent="0.3">
      <c r="B72" s="109"/>
      <c r="C72" s="289" t="s">
        <v>102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1:15" ht="22.5" thickTop="1" thickBot="1" x14ac:dyDescent="0.3">
      <c r="B73" s="109"/>
      <c r="C73" s="291">
        <v>2020</v>
      </c>
      <c r="D73" s="292"/>
      <c r="E73" s="293">
        <v>2021</v>
      </c>
      <c r="F73" s="292"/>
      <c r="G73" s="293">
        <v>2022</v>
      </c>
      <c r="H73" s="292"/>
      <c r="I73" s="293">
        <v>2023</v>
      </c>
      <c r="J73" s="292"/>
      <c r="K73" s="293">
        <v>2024</v>
      </c>
      <c r="L73" s="292"/>
      <c r="M73" s="293">
        <v>2025</v>
      </c>
      <c r="N73" s="294"/>
    </row>
    <row r="74" spans="1:15" ht="16.5" thickTop="1" thickBot="1" x14ac:dyDescent="0.3">
      <c r="B74" s="85"/>
      <c r="C74" s="113" t="s">
        <v>68</v>
      </c>
      <c r="D74" s="114" t="str">
        <f>CONCATENATE("dif ",RIGHT(C73,2),"/",RIGHT(C73-1,2))</f>
        <v>dif 20/19</v>
      </c>
      <c r="E74" s="115" t="s">
        <v>68</v>
      </c>
      <c r="F74" s="114" t="str">
        <f>CONCATENATE("dif ",RIGHT(E73,2),"/",RIGHT(C73,2))</f>
        <v>dif 21/20</v>
      </c>
      <c r="G74" s="115" t="s">
        <v>68</v>
      </c>
      <c r="H74" s="114" t="str">
        <f>CONCATENATE("dif ",RIGHT(G73,2),"/",RIGHT(E73,2))</f>
        <v>dif 22/21</v>
      </c>
      <c r="I74" s="115" t="s">
        <v>68</v>
      </c>
      <c r="J74" s="114" t="str">
        <f>CONCATENATE("dif ",RIGHT(I73,2),"/",RIGHT(G73,2))</f>
        <v>dif 23/22</v>
      </c>
      <c r="K74" s="115" t="s">
        <v>68</v>
      </c>
      <c r="L74" s="114" t="str">
        <f>CONCATENATE("dif ",RIGHT(K73,2),"/",RIGHT(I73,2))</f>
        <v>dif 24/23</v>
      </c>
      <c r="M74" s="115" t="s">
        <v>68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70</v>
      </c>
      <c r="C75" s="182">
        <v>4.1196432994798116</v>
      </c>
      <c r="D75" s="183">
        <v>-1.3680838283493246</v>
      </c>
      <c r="E75" s="182">
        <v>2.2780761148727526</v>
      </c>
      <c r="F75" s="183">
        <f t="shared" ref="F75:J77" si="7">IFERROR(E75-C75,"-")</f>
        <v>-1.8415671846070589</v>
      </c>
      <c r="G75" s="182">
        <v>3.3916331836445286</v>
      </c>
      <c r="H75" s="183">
        <f t="shared" si="7"/>
        <v>1.113557068771776</v>
      </c>
      <c r="I75" s="182">
        <v>4.5747246984792866</v>
      </c>
      <c r="J75" s="183">
        <f t="shared" si="7"/>
        <v>1.1830915148347581</v>
      </c>
      <c r="K75" s="182">
        <v>4.747028055159296</v>
      </c>
      <c r="L75" s="183">
        <f t="shared" ref="L75:L77" si="8">IFERROR(K75-I75,"-")</f>
        <v>0.1723033566800094</v>
      </c>
      <c r="M75" s="182">
        <v>3.4725315515961395</v>
      </c>
      <c r="N75" s="183">
        <f t="shared" ref="N75" si="9">IFERROR(M75-K75,"-")</f>
        <v>-1.2744965035631566</v>
      </c>
    </row>
    <row r="76" spans="1:15" x14ac:dyDescent="0.25">
      <c r="A76" s="1">
        <v>2</v>
      </c>
      <c r="B76" s="116" t="s">
        <v>72</v>
      </c>
      <c r="C76" s="182">
        <v>3.5437040790473779</v>
      </c>
      <c r="D76" s="183">
        <v>-0.6448126673641057</v>
      </c>
      <c r="E76" s="182">
        <v>1.9552311435523115</v>
      </c>
      <c r="F76" s="183">
        <f t="shared" si="7"/>
        <v>-1.5884729354950664</v>
      </c>
      <c r="G76" s="182">
        <v>2.7234630439788163</v>
      </c>
      <c r="H76" s="183">
        <f t="shared" si="7"/>
        <v>0.7682319004265048</v>
      </c>
      <c r="I76" s="182">
        <v>4.37411568872243</v>
      </c>
      <c r="J76" s="183">
        <f t="shared" si="7"/>
        <v>1.6506526447436136</v>
      </c>
      <c r="K76" s="182">
        <v>5.5397431447414096</v>
      </c>
      <c r="L76" s="183">
        <f t="shared" si="8"/>
        <v>1.1656274560189797</v>
      </c>
      <c r="M76" s="182"/>
      <c r="N76" s="183"/>
    </row>
    <row r="77" spans="1:15" x14ac:dyDescent="0.25">
      <c r="A77" s="1">
        <v>3</v>
      </c>
      <c r="B77" s="116" t="s">
        <v>74</v>
      </c>
      <c r="C77" s="182">
        <v>3.9275466284074607</v>
      </c>
      <c r="D77" s="183">
        <v>-1.5473314720801374</v>
      </c>
      <c r="E77" s="182">
        <v>2.0992983202211355</v>
      </c>
      <c r="F77" s="183">
        <f t="shared" si="7"/>
        <v>-1.8282483081863252</v>
      </c>
      <c r="G77" s="182">
        <v>3.3620092378752888</v>
      </c>
      <c r="H77" s="183">
        <f t="shared" si="7"/>
        <v>1.2627109176541533</v>
      </c>
      <c r="I77" s="182">
        <v>3.9561174077303112</v>
      </c>
      <c r="J77" s="183">
        <f t="shared" si="7"/>
        <v>0.59410816985502235</v>
      </c>
      <c r="K77" s="182">
        <v>3.9655259822560205</v>
      </c>
      <c r="L77" s="183">
        <f t="shared" si="8"/>
        <v>9.4085745257093123E-3</v>
      </c>
      <c r="M77" s="182"/>
      <c r="N77" s="183"/>
    </row>
    <row r="78" spans="1:15" x14ac:dyDescent="0.25">
      <c r="A78" s="1">
        <v>4</v>
      </c>
      <c r="B78" s="116" t="s">
        <v>76</v>
      </c>
      <c r="C78" s="182" t="s">
        <v>234</v>
      </c>
      <c r="D78" s="183" t="s">
        <v>234</v>
      </c>
      <c r="E78" s="182">
        <v>2.3735547248543858</v>
      </c>
      <c r="F78" s="183" t="str">
        <f>IFERROR(E78-C78,"-")</f>
        <v>-</v>
      </c>
      <c r="G78" s="182">
        <v>2.9039070749736009</v>
      </c>
      <c r="H78" s="183">
        <f>IFERROR(G78-E78,"-")</f>
        <v>0.53035235011921511</v>
      </c>
      <c r="I78" s="182">
        <v>3.1477088275689851</v>
      </c>
      <c r="J78" s="183">
        <f>IFERROR(I78-G78,"-")</f>
        <v>0.24380175259538417</v>
      </c>
      <c r="K78" s="182">
        <v>3.7439455782312927</v>
      </c>
      <c r="L78" s="183">
        <f>IFERROR(K78-I78,"-")</f>
        <v>0.59623675066230764</v>
      </c>
      <c r="M78" s="182"/>
      <c r="N78" s="183"/>
    </row>
    <row r="79" spans="1:15" x14ac:dyDescent="0.25">
      <c r="A79" s="1">
        <v>5</v>
      </c>
      <c r="B79" s="116" t="s">
        <v>78</v>
      </c>
      <c r="C79" s="182" t="s">
        <v>234</v>
      </c>
      <c r="D79" s="183" t="s">
        <v>234</v>
      </c>
      <c r="E79" s="182">
        <v>2.313740285218441</v>
      </c>
      <c r="F79" s="183" t="str">
        <f t="shared" ref="F79:J87" si="10">IFERROR(E79-C79,"-")</f>
        <v>-</v>
      </c>
      <c r="G79" s="182">
        <v>2.6267898852442366</v>
      </c>
      <c r="H79" s="183">
        <f t="shared" si="10"/>
        <v>0.31304960002579563</v>
      </c>
      <c r="I79" s="182">
        <v>2.8053254437869821</v>
      </c>
      <c r="J79" s="183">
        <f t="shared" si="10"/>
        <v>0.1785355585427455</v>
      </c>
      <c r="K79" s="182">
        <v>3.0944155626362568</v>
      </c>
      <c r="L79" s="183">
        <f t="shared" ref="L79:L87" si="11">IFERROR(K79-I79,"-")</f>
        <v>0.28909011884927471</v>
      </c>
      <c r="M79" s="182"/>
      <c r="N79" s="183"/>
    </row>
    <row r="80" spans="1:15" x14ac:dyDescent="0.25">
      <c r="A80" s="1">
        <v>6</v>
      </c>
      <c r="B80" s="116" t="s">
        <v>80</v>
      </c>
      <c r="C80" s="182" t="s">
        <v>234</v>
      </c>
      <c r="D80" s="183" t="s">
        <v>234</v>
      </c>
      <c r="E80" s="182">
        <v>2.559573393916446</v>
      </c>
      <c r="F80" s="183" t="str">
        <f t="shared" si="10"/>
        <v>-</v>
      </c>
      <c r="G80" s="182">
        <v>2.9055428690056053</v>
      </c>
      <c r="H80" s="183">
        <f t="shared" si="10"/>
        <v>0.34596947508915932</v>
      </c>
      <c r="I80" s="182">
        <v>2.644238437001595</v>
      </c>
      <c r="J80" s="183">
        <f t="shared" si="10"/>
        <v>-0.26130443200401032</v>
      </c>
      <c r="K80" s="182">
        <v>2.7811035918792295</v>
      </c>
      <c r="L80" s="183">
        <f t="shared" si="11"/>
        <v>0.13686515487763451</v>
      </c>
      <c r="M80" s="182"/>
      <c r="N80" s="183"/>
    </row>
    <row r="81" spans="1:15" x14ac:dyDescent="0.25">
      <c r="A81" s="1">
        <v>7</v>
      </c>
      <c r="B81" s="116" t="s">
        <v>82</v>
      </c>
      <c r="C81" s="182" t="s">
        <v>234</v>
      </c>
      <c r="D81" s="183" t="s">
        <v>234</v>
      </c>
      <c r="E81" s="182">
        <v>2.8519527235354571</v>
      </c>
      <c r="F81" s="183" t="str">
        <f t="shared" si="10"/>
        <v>-</v>
      </c>
      <c r="G81" s="182">
        <v>2.9667500605278025</v>
      </c>
      <c r="H81" s="183">
        <f t="shared" si="10"/>
        <v>0.1147973369923454</v>
      </c>
      <c r="I81" s="182">
        <v>3.3240200593593285</v>
      </c>
      <c r="J81" s="183">
        <f t="shared" si="10"/>
        <v>0.35726999883152599</v>
      </c>
      <c r="K81" s="182">
        <v>3.6030543829153214</v>
      </c>
      <c r="L81" s="183">
        <f t="shared" si="11"/>
        <v>0.27903432355599289</v>
      </c>
      <c r="M81" s="182"/>
      <c r="N81" s="183"/>
    </row>
    <row r="82" spans="1:15" x14ac:dyDescent="0.25">
      <c r="A82" s="1">
        <v>8</v>
      </c>
      <c r="B82" s="116" t="s">
        <v>84</v>
      </c>
      <c r="C82" s="182">
        <v>3.0480277273477472</v>
      </c>
      <c r="D82" s="183">
        <v>-0.37892875643733426</v>
      </c>
      <c r="E82" s="182">
        <v>3.4292054557263478</v>
      </c>
      <c r="F82" s="183">
        <f t="shared" si="10"/>
        <v>0.38117772837860064</v>
      </c>
      <c r="G82" s="182">
        <v>3.6775165319617926</v>
      </c>
      <c r="H82" s="183">
        <f t="shared" si="10"/>
        <v>0.24831107623544479</v>
      </c>
      <c r="I82" s="182">
        <v>3.551677964683237</v>
      </c>
      <c r="J82" s="183">
        <f t="shared" si="10"/>
        <v>-0.12583856727855558</v>
      </c>
      <c r="K82" s="182">
        <v>3.5742602160638799</v>
      </c>
      <c r="L82" s="183">
        <f t="shared" si="11"/>
        <v>2.2582251380642848E-2</v>
      </c>
      <c r="M82" s="182"/>
      <c r="N82" s="183"/>
    </row>
    <row r="83" spans="1:15" x14ac:dyDescent="0.25">
      <c r="A83" s="1">
        <v>9</v>
      </c>
      <c r="B83" s="116" t="s">
        <v>86</v>
      </c>
      <c r="C83" s="182">
        <v>2.6368810100085041</v>
      </c>
      <c r="D83" s="183">
        <v>-1.2163187945835818</v>
      </c>
      <c r="E83" s="182">
        <v>3.0147359454855196</v>
      </c>
      <c r="F83" s="183">
        <f t="shared" si="10"/>
        <v>0.37785493547701554</v>
      </c>
      <c r="G83" s="182">
        <v>3.3833937726647494</v>
      </c>
      <c r="H83" s="183">
        <f t="shared" si="10"/>
        <v>0.36865782717922979</v>
      </c>
      <c r="I83" s="182">
        <v>3.3359678313921242</v>
      </c>
      <c r="J83" s="183">
        <f t="shared" si="10"/>
        <v>-4.7425941272625227E-2</v>
      </c>
      <c r="K83" s="182">
        <v>3.3710453920220083</v>
      </c>
      <c r="L83" s="183">
        <f t="shared" si="11"/>
        <v>3.5077560629884097E-2</v>
      </c>
      <c r="M83" s="182"/>
      <c r="N83" s="183"/>
    </row>
    <row r="84" spans="1:15" x14ac:dyDescent="0.25">
      <c r="A84" s="1">
        <v>10</v>
      </c>
      <c r="B84" s="116" t="s">
        <v>88</v>
      </c>
      <c r="C84" s="182">
        <v>2.3909129875696529</v>
      </c>
      <c r="D84" s="183">
        <v>-1.2136308102677908</v>
      </c>
      <c r="E84" s="182">
        <v>2.6697407110398288</v>
      </c>
      <c r="F84" s="183">
        <f t="shared" si="10"/>
        <v>0.27882772347017593</v>
      </c>
      <c r="G84" s="182">
        <v>3.746944644140906</v>
      </c>
      <c r="H84" s="183">
        <f t="shared" si="10"/>
        <v>1.0772039331010772</v>
      </c>
      <c r="I84" s="182">
        <v>3.1570985259891389</v>
      </c>
      <c r="J84" s="183">
        <f t="shared" si="10"/>
        <v>-0.58984611815176713</v>
      </c>
      <c r="K84" s="182">
        <v>3.6075309577963104</v>
      </c>
      <c r="L84" s="183">
        <f t="shared" si="11"/>
        <v>0.45043243180717152</v>
      </c>
      <c r="M84" s="182"/>
      <c r="N84" s="183"/>
    </row>
    <row r="85" spans="1:15" x14ac:dyDescent="0.25">
      <c r="A85" s="1">
        <v>11</v>
      </c>
      <c r="B85" s="116" t="s">
        <v>90</v>
      </c>
      <c r="C85" s="182">
        <v>3.1232244318181817</v>
      </c>
      <c r="D85" s="183">
        <v>-0.40494458226632535</v>
      </c>
      <c r="E85" s="182">
        <v>2.8078212290502793</v>
      </c>
      <c r="F85" s="183">
        <f t="shared" si="10"/>
        <v>-0.31540320276790235</v>
      </c>
      <c r="G85" s="182">
        <v>3.9559717830211629</v>
      </c>
      <c r="H85" s="183">
        <f t="shared" si="10"/>
        <v>1.1481505539708836</v>
      </c>
      <c r="I85" s="182">
        <v>4.0530846484935434</v>
      </c>
      <c r="J85" s="183">
        <f t="shared" si="10"/>
        <v>9.7112865472380516E-2</v>
      </c>
      <c r="K85" s="182">
        <v>3.980811808118081</v>
      </c>
      <c r="L85" s="183">
        <f t="shared" si="11"/>
        <v>-7.2272840375462444E-2</v>
      </c>
      <c r="M85" s="182"/>
      <c r="N85" s="183"/>
    </row>
    <row r="86" spans="1:15" x14ac:dyDescent="0.25">
      <c r="A86" s="1">
        <v>12</v>
      </c>
      <c r="B86" s="116" t="s">
        <v>92</v>
      </c>
      <c r="C86" s="182">
        <v>2.5420693575895394</v>
      </c>
      <c r="D86" s="183">
        <v>-0.41724508464993315</v>
      </c>
      <c r="E86" s="182">
        <v>3.2043128654970761</v>
      </c>
      <c r="F86" s="183">
        <f t="shared" si="10"/>
        <v>0.66224350790753661</v>
      </c>
      <c r="G86" s="182">
        <v>5.4314686873189215</v>
      </c>
      <c r="H86" s="183">
        <f t="shared" si="10"/>
        <v>2.2271558218218455</v>
      </c>
      <c r="I86" s="182">
        <v>4.376825947016588</v>
      </c>
      <c r="J86" s="183">
        <f t="shared" si="10"/>
        <v>-1.0546427403023335</v>
      </c>
      <c r="K86" s="182">
        <v>3.8249922287845819</v>
      </c>
      <c r="L86" s="183">
        <f t="shared" si="11"/>
        <v>-0.55183371823200611</v>
      </c>
      <c r="M86" s="182"/>
      <c r="N86" s="183"/>
    </row>
    <row r="87" spans="1:15" ht="15.75" x14ac:dyDescent="0.25">
      <c r="B87" s="119" t="s">
        <v>30</v>
      </c>
      <c r="C87" s="184">
        <v>2.8833021788655882</v>
      </c>
      <c r="D87" s="185">
        <v>-0.73713526088252568</v>
      </c>
      <c r="E87" s="184">
        <v>2.6991773640913901</v>
      </c>
      <c r="F87" s="185">
        <f t="shared" si="10"/>
        <v>-0.18412481477419806</v>
      </c>
      <c r="G87" s="184">
        <v>3.3010908755802837</v>
      </c>
      <c r="H87" s="185">
        <f t="shared" si="10"/>
        <v>0.6019135114888936</v>
      </c>
      <c r="I87" s="184">
        <v>3.4031098256693291</v>
      </c>
      <c r="J87" s="185">
        <f t="shared" si="10"/>
        <v>0.10201895008904538</v>
      </c>
      <c r="K87" s="184">
        <v>3.6143281121187139</v>
      </c>
      <c r="L87" s="185">
        <f t="shared" si="11"/>
        <v>0.21121828644938478</v>
      </c>
      <c r="M87" s="184">
        <v>3.4725315515961395</v>
      </c>
      <c r="N87" s="185">
        <v>-1.2744965035631566</v>
      </c>
    </row>
    <row r="88" spans="1:15" ht="6" customHeight="1" x14ac:dyDescent="0.25"/>
    <row r="89" spans="1:15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4" t="s">
        <v>287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103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104</v>
      </c>
    </row>
    <row r="94" spans="1:15" ht="22.5" thickTop="1" thickBot="1" x14ac:dyDescent="0.3">
      <c r="B94" s="123" t="s">
        <v>105</v>
      </c>
      <c r="C94" s="289" t="s">
        <v>106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5" ht="22.5" thickTop="1" thickBot="1" x14ac:dyDescent="0.3">
      <c r="B95" s="109"/>
      <c r="C95" s="291">
        <v>2020</v>
      </c>
      <c r="D95" s="292"/>
      <c r="E95" s="293">
        <v>2021</v>
      </c>
      <c r="F95" s="292"/>
      <c r="G95" s="293">
        <v>2022</v>
      </c>
      <c r="H95" s="292"/>
      <c r="I95" s="293">
        <v>2023</v>
      </c>
      <c r="J95" s="292"/>
      <c r="K95" s="293">
        <v>2024</v>
      </c>
      <c r="L95" s="292"/>
      <c r="M95" s="293">
        <v>2025</v>
      </c>
      <c r="N95" s="294"/>
    </row>
    <row r="96" spans="1:15" ht="16.5" thickTop="1" thickBot="1" x14ac:dyDescent="0.3">
      <c r="B96" s="85"/>
      <c r="C96" s="113" t="s">
        <v>68</v>
      </c>
      <c r="D96" s="114" t="str">
        <f>CONCATENATE("dif ",RIGHT(C95,2),"/",RIGHT(C95-1,2))</f>
        <v>dif 20/19</v>
      </c>
      <c r="E96" s="115" t="s">
        <v>68</v>
      </c>
      <c r="F96" s="114" t="str">
        <f>CONCATENATE("dif ",RIGHT(E95,2),"/",RIGHT(C95,2))</f>
        <v>dif 21/20</v>
      </c>
      <c r="G96" s="115" t="s">
        <v>68</v>
      </c>
      <c r="H96" s="114" t="str">
        <f>CONCATENATE("dif ",RIGHT(G95,2),"/",RIGHT(E95,2))</f>
        <v>dif 22/21</v>
      </c>
      <c r="I96" s="115" t="s">
        <v>68</v>
      </c>
      <c r="J96" s="114" t="str">
        <f>CONCATENATE("dif ",RIGHT(I95,2),"/",RIGHT(G95,2))</f>
        <v>dif 23/22</v>
      </c>
      <c r="K96" s="115" t="s">
        <v>68</v>
      </c>
      <c r="L96" s="114" t="str">
        <f>CONCATENATE("dif ",RIGHT(K95,2),"/",RIGHT(I95,2))</f>
        <v>dif 24/23</v>
      </c>
      <c r="M96" s="115" t="s">
        <v>68</v>
      </c>
      <c r="N96" s="114" t="str">
        <f>CONCATENATE("dif ",RIGHT(M95,2),"/",RIGHT(K95,2))</f>
        <v>dif 25/24</v>
      </c>
    </row>
    <row r="97" spans="2:14" x14ac:dyDescent="0.25">
      <c r="B97" s="116" t="s">
        <v>70</v>
      </c>
      <c r="C97" s="182">
        <v>8.5592474598289545</v>
      </c>
      <c r="D97" s="183">
        <v>-3.9744615225387747E-3</v>
      </c>
      <c r="E97" s="182">
        <v>8.5618707372523541</v>
      </c>
      <c r="F97" s="183">
        <f t="shared" ref="F97:J99" si="12">IFERROR(E97-C97,"-")</f>
        <v>2.6232774233996281E-3</v>
      </c>
      <c r="G97" s="182">
        <v>8.1534082166487156</v>
      </c>
      <c r="H97" s="183">
        <f t="shared" si="12"/>
        <v>-0.40846252060363852</v>
      </c>
      <c r="I97" s="182">
        <v>8.0675993703867839</v>
      </c>
      <c r="J97" s="183">
        <f t="shared" si="12"/>
        <v>-8.5808846261931748E-2</v>
      </c>
      <c r="K97" s="182">
        <v>7.8156718233964888</v>
      </c>
      <c r="L97" s="183">
        <f t="shared" ref="L97:L99" si="13">IFERROR(K97-I97,"-")</f>
        <v>-0.25192754699029507</v>
      </c>
      <c r="M97" s="182">
        <v>7.8076192941582532</v>
      </c>
      <c r="N97" s="183">
        <f t="shared" ref="N97" si="14">IFERROR(M97-K97,"-")</f>
        <v>-8.0525292382356284E-3</v>
      </c>
    </row>
    <row r="98" spans="2:14" x14ac:dyDescent="0.25">
      <c r="B98" s="116" t="s">
        <v>72</v>
      </c>
      <c r="C98" s="182">
        <v>7.7267862628687372</v>
      </c>
      <c r="D98" s="183">
        <v>-0.22019126074245321</v>
      </c>
      <c r="E98" s="182">
        <v>7.4285973837209305</v>
      </c>
      <c r="F98" s="183">
        <f t="shared" si="12"/>
        <v>-0.29818887914780667</v>
      </c>
      <c r="G98" s="182">
        <v>7.2097933809343209</v>
      </c>
      <c r="H98" s="183">
        <f t="shared" si="12"/>
        <v>-0.21880400278660961</v>
      </c>
      <c r="I98" s="182">
        <v>7.4318477680953228</v>
      </c>
      <c r="J98" s="183">
        <f t="shared" si="12"/>
        <v>0.2220543871610019</v>
      </c>
      <c r="K98" s="182">
        <v>7.3057963716537149</v>
      </c>
      <c r="L98" s="183">
        <f t="shared" si="13"/>
        <v>-0.1260513964416079</v>
      </c>
      <c r="M98" s="182"/>
      <c r="N98" s="183"/>
    </row>
    <row r="99" spans="2:14" x14ac:dyDescent="0.25">
      <c r="B99" s="116" t="s">
        <v>74</v>
      </c>
      <c r="C99" s="182">
        <v>8.8342124542124534</v>
      </c>
      <c r="D99" s="183">
        <v>1.4869067754866094</v>
      </c>
      <c r="E99" s="182">
        <v>7.5388716890264877</v>
      </c>
      <c r="F99" s="183">
        <f t="shared" si="12"/>
        <v>-1.2953407651859656</v>
      </c>
      <c r="G99" s="182">
        <v>7.7024867188327706</v>
      </c>
      <c r="H99" s="183">
        <f t="shared" si="12"/>
        <v>0.16361502980628284</v>
      </c>
      <c r="I99" s="182">
        <v>7.2751699534647134</v>
      </c>
      <c r="J99" s="183">
        <f t="shared" si="12"/>
        <v>-0.42731676536805718</v>
      </c>
      <c r="K99" s="182">
        <v>6.9647433761292241</v>
      </c>
      <c r="L99" s="183">
        <f t="shared" si="13"/>
        <v>-0.31042657733548928</v>
      </c>
      <c r="M99" s="182"/>
      <c r="N99" s="183"/>
    </row>
    <row r="100" spans="2:14" x14ac:dyDescent="0.25">
      <c r="B100" s="116" t="s">
        <v>76</v>
      </c>
      <c r="C100" s="182" t="s">
        <v>234</v>
      </c>
      <c r="D100" s="183" t="s">
        <v>234</v>
      </c>
      <c r="E100" s="182">
        <v>7.1078660696384413</v>
      </c>
      <c r="F100" s="183" t="str">
        <f>IFERROR(E100-C100,"-")</f>
        <v>-</v>
      </c>
      <c r="G100" s="182">
        <v>7.0547524979436629</v>
      </c>
      <c r="H100" s="183">
        <f>IFERROR(G100-E100,"-")</f>
        <v>-5.3113571694778372E-2</v>
      </c>
      <c r="I100" s="182">
        <v>6.9265463745030589</v>
      </c>
      <c r="J100" s="183">
        <f>IFERROR(I100-G100,"-")</f>
        <v>-0.128206123440604</v>
      </c>
      <c r="K100" s="182">
        <v>7.0407772304324032</v>
      </c>
      <c r="L100" s="183">
        <f>IFERROR(K100-I100,"-")</f>
        <v>0.11423085592934434</v>
      </c>
      <c r="M100" s="182"/>
      <c r="N100" s="183"/>
    </row>
    <row r="101" spans="2:14" x14ac:dyDescent="0.25">
      <c r="B101" s="116" t="s">
        <v>78</v>
      </c>
      <c r="C101" s="182" t="s">
        <v>234</v>
      </c>
      <c r="D101" s="183" t="s">
        <v>234</v>
      </c>
      <c r="E101" s="182">
        <v>6.5101687140017326</v>
      </c>
      <c r="F101" s="183" t="str">
        <f t="shared" ref="F101:J109" si="15">IFERROR(E101-C101,"-")</f>
        <v>-</v>
      </c>
      <c r="G101" s="182">
        <v>7.3525828303582896</v>
      </c>
      <c r="H101" s="183">
        <f t="shared" si="15"/>
        <v>0.84241411635655705</v>
      </c>
      <c r="I101" s="182">
        <v>7.2600205549845835</v>
      </c>
      <c r="J101" s="183">
        <f t="shared" si="15"/>
        <v>-9.2562275373706093E-2</v>
      </c>
      <c r="K101" s="182">
        <v>7.0341730304230818</v>
      </c>
      <c r="L101" s="183">
        <f t="shared" ref="L101:L109" si="16">IFERROR(K101-I101,"-")</f>
        <v>-0.2258475245615017</v>
      </c>
      <c r="M101" s="182"/>
      <c r="N101" s="183"/>
    </row>
    <row r="102" spans="2:14" x14ac:dyDescent="0.25">
      <c r="B102" s="116" t="s">
        <v>80</v>
      </c>
      <c r="C102" s="182" t="s">
        <v>234</v>
      </c>
      <c r="D102" s="183" t="s">
        <v>234</v>
      </c>
      <c r="E102" s="182">
        <v>7.3272741487822994</v>
      </c>
      <c r="F102" s="183" t="str">
        <f t="shared" si="15"/>
        <v>-</v>
      </c>
      <c r="G102" s="182">
        <v>7.7036482984689085</v>
      </c>
      <c r="H102" s="183">
        <f t="shared" si="15"/>
        <v>0.37637414968660909</v>
      </c>
      <c r="I102" s="182">
        <v>7.3676826716096624</v>
      </c>
      <c r="J102" s="183">
        <f t="shared" si="15"/>
        <v>-0.33596562685924614</v>
      </c>
      <c r="K102" s="182">
        <v>7.1731740093705731</v>
      </c>
      <c r="L102" s="183">
        <f t="shared" si="16"/>
        <v>-0.19450866223908925</v>
      </c>
      <c r="M102" s="182"/>
      <c r="N102" s="183"/>
    </row>
    <row r="103" spans="2:14" x14ac:dyDescent="0.25">
      <c r="B103" s="116" t="s">
        <v>82</v>
      </c>
      <c r="C103" s="182" t="s">
        <v>234</v>
      </c>
      <c r="D103" s="183" t="s">
        <v>234</v>
      </c>
      <c r="E103" s="182">
        <v>7.4283947092967928</v>
      </c>
      <c r="F103" s="183" t="str">
        <f t="shared" si="15"/>
        <v>-</v>
      </c>
      <c r="G103" s="182">
        <v>7.7900538933283778</v>
      </c>
      <c r="H103" s="183">
        <f t="shared" si="15"/>
        <v>0.36165918403158503</v>
      </c>
      <c r="I103" s="182">
        <v>7.7930875248650189</v>
      </c>
      <c r="J103" s="183">
        <f t="shared" si="15"/>
        <v>3.033631536641046E-3</v>
      </c>
      <c r="K103" s="182">
        <v>7.6859264896747144</v>
      </c>
      <c r="L103" s="183">
        <f t="shared" si="16"/>
        <v>-0.10716103519030451</v>
      </c>
      <c r="M103" s="182"/>
      <c r="N103" s="183"/>
    </row>
    <row r="104" spans="2:14" x14ac:dyDescent="0.25">
      <c r="B104" s="116" t="s">
        <v>84</v>
      </c>
      <c r="C104" s="182">
        <v>7.9838443785031323</v>
      </c>
      <c r="D104" s="183">
        <v>-0.74822205678879605</v>
      </c>
      <c r="E104" s="182">
        <v>7.9277582420543498</v>
      </c>
      <c r="F104" s="183">
        <f t="shared" si="15"/>
        <v>-5.6086136448782575E-2</v>
      </c>
      <c r="G104" s="182">
        <v>8.2023683428458209</v>
      </c>
      <c r="H104" s="183">
        <f t="shared" si="15"/>
        <v>0.27461010079147119</v>
      </c>
      <c r="I104" s="182">
        <v>8.149072850048233</v>
      </c>
      <c r="J104" s="183">
        <f t="shared" si="15"/>
        <v>-5.329549279758794E-2</v>
      </c>
      <c r="K104" s="182">
        <v>7.9129991561181434</v>
      </c>
      <c r="L104" s="183">
        <f t="shared" si="16"/>
        <v>-0.23607369393008959</v>
      </c>
      <c r="M104" s="182"/>
      <c r="N104" s="183"/>
    </row>
    <row r="105" spans="2:14" x14ac:dyDescent="0.25">
      <c r="B105" s="116" t="s">
        <v>86</v>
      </c>
      <c r="C105" s="182">
        <v>7.9890478855224236</v>
      </c>
      <c r="D105" s="183">
        <v>-0.35645627818270409</v>
      </c>
      <c r="E105" s="182">
        <v>8.2263032272808072</v>
      </c>
      <c r="F105" s="183">
        <f t="shared" si="15"/>
        <v>0.23725534175838359</v>
      </c>
      <c r="G105" s="182">
        <v>7.6469238669493773</v>
      </c>
      <c r="H105" s="183">
        <f t="shared" si="15"/>
        <v>-0.57937936033142989</v>
      </c>
      <c r="I105" s="182">
        <v>7.5569947036719238</v>
      </c>
      <c r="J105" s="183">
        <f t="shared" si="15"/>
        <v>-8.9929163277453483E-2</v>
      </c>
      <c r="K105" s="182">
        <v>7.7414813195758185</v>
      </c>
      <c r="L105" s="183">
        <f t="shared" si="16"/>
        <v>0.1844866159038947</v>
      </c>
      <c r="M105" s="182"/>
      <c r="N105" s="183"/>
    </row>
    <row r="106" spans="2:14" x14ac:dyDescent="0.25">
      <c r="B106" s="116" t="s">
        <v>88</v>
      </c>
      <c r="C106" s="182">
        <v>6.2485410452600183</v>
      </c>
      <c r="D106" s="183">
        <v>-1.4047514920323207</v>
      </c>
      <c r="E106" s="182">
        <v>7.2299927074883445</v>
      </c>
      <c r="F106" s="183">
        <f t="shared" si="15"/>
        <v>0.98145166222832625</v>
      </c>
      <c r="G106" s="182">
        <v>7.2612598510936586</v>
      </c>
      <c r="H106" s="183">
        <f t="shared" si="15"/>
        <v>3.1267143605314018E-2</v>
      </c>
      <c r="I106" s="182">
        <v>7.2050071772884268</v>
      </c>
      <c r="J106" s="183">
        <f t="shared" si="15"/>
        <v>-5.6252673805231801E-2</v>
      </c>
      <c r="K106" s="182">
        <v>7.2402126989420639</v>
      </c>
      <c r="L106" s="183">
        <f t="shared" si="16"/>
        <v>3.5205521653637106E-2</v>
      </c>
      <c r="M106" s="182"/>
      <c r="N106" s="183"/>
    </row>
    <row r="107" spans="2:14" x14ac:dyDescent="0.25">
      <c r="B107" s="116" t="s">
        <v>90</v>
      </c>
      <c r="C107" s="182">
        <v>7.793066875069778</v>
      </c>
      <c r="D107" s="183">
        <v>8.8277100471856329E-3</v>
      </c>
      <c r="E107" s="182">
        <v>7.8109913679436014</v>
      </c>
      <c r="F107" s="183">
        <f t="shared" si="15"/>
        <v>1.7924492873823361E-2</v>
      </c>
      <c r="G107" s="182">
        <v>7.4824879494096317</v>
      </c>
      <c r="H107" s="183">
        <f t="shared" si="15"/>
        <v>-0.32850341853396969</v>
      </c>
      <c r="I107" s="182">
        <v>7.5707263977217494</v>
      </c>
      <c r="J107" s="183">
        <f t="shared" si="15"/>
        <v>8.823844831211769E-2</v>
      </c>
      <c r="K107" s="182">
        <v>7.2974638046289764</v>
      </c>
      <c r="L107" s="183">
        <f t="shared" si="16"/>
        <v>-0.27326259309277301</v>
      </c>
      <c r="M107" s="182"/>
      <c r="N107" s="183"/>
    </row>
    <row r="108" spans="2:14" x14ac:dyDescent="0.25">
      <c r="B108" s="116" t="s">
        <v>92</v>
      </c>
      <c r="C108" s="182">
        <v>8.1032898705396494</v>
      </c>
      <c r="D108" s="183">
        <v>0.19206798736276909</v>
      </c>
      <c r="E108" s="182">
        <v>7.6921547469176508</v>
      </c>
      <c r="F108" s="183">
        <f t="shared" si="15"/>
        <v>-0.41113512362199867</v>
      </c>
      <c r="G108" s="182">
        <v>7.3686150530927028</v>
      </c>
      <c r="H108" s="183">
        <f t="shared" si="15"/>
        <v>-0.32353969382494796</v>
      </c>
      <c r="I108" s="182">
        <v>7.3192962330594389</v>
      </c>
      <c r="J108" s="183">
        <f t="shared" si="15"/>
        <v>-4.9318820033263933E-2</v>
      </c>
      <c r="K108" s="182">
        <v>7.3251727316150994</v>
      </c>
      <c r="L108" s="183">
        <f t="shared" si="16"/>
        <v>5.8764985556605254E-3</v>
      </c>
      <c r="M108" s="182"/>
      <c r="N108" s="183"/>
    </row>
    <row r="109" spans="2:14" ht="15.75" x14ac:dyDescent="0.25">
      <c r="B109" s="119" t="s">
        <v>30</v>
      </c>
      <c r="C109" s="184">
        <v>8.0718368101277527</v>
      </c>
      <c r="D109" s="185">
        <v>0.21826397128868535</v>
      </c>
      <c r="E109" s="184">
        <v>7.6367448035474954</v>
      </c>
      <c r="F109" s="185">
        <f t="shared" si="15"/>
        <v>-0.43509200658025726</v>
      </c>
      <c r="G109" s="184">
        <v>7.5544930092828881</v>
      </c>
      <c r="H109" s="185">
        <f t="shared" si="15"/>
        <v>-8.225179426460727E-2</v>
      </c>
      <c r="I109" s="184">
        <v>7.4836684594743437</v>
      </c>
      <c r="J109" s="185">
        <f t="shared" si="15"/>
        <v>-7.0824549808544468E-2</v>
      </c>
      <c r="K109" s="184">
        <v>7.3699610428123901</v>
      </c>
      <c r="L109" s="185">
        <f t="shared" si="16"/>
        <v>-0.11370741666195361</v>
      </c>
      <c r="M109" s="184">
        <v>7.8076192941582532</v>
      </c>
      <c r="N109" s="185">
        <v>-8.0525292382356284E-3</v>
      </c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4" t="s">
        <v>288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107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108</v>
      </c>
    </row>
    <row r="116" spans="1:15" ht="22.5" thickTop="1" thickBot="1" x14ac:dyDescent="0.3">
      <c r="B116" s="123" t="str">
        <f>C116</f>
        <v>Reino Unido</v>
      </c>
      <c r="C116" s="289" t="s">
        <v>109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</row>
    <row r="117" spans="1:15" ht="22.5" thickTop="1" thickBot="1" x14ac:dyDescent="0.3">
      <c r="B117" s="109"/>
      <c r="C117" s="291">
        <v>2020</v>
      </c>
      <c r="D117" s="292"/>
      <c r="E117" s="293">
        <v>2021</v>
      </c>
      <c r="F117" s="292"/>
      <c r="G117" s="293">
        <v>2022</v>
      </c>
      <c r="H117" s="292"/>
      <c r="I117" s="293">
        <v>2023</v>
      </c>
      <c r="J117" s="292"/>
      <c r="K117" s="293">
        <v>2024</v>
      </c>
      <c r="L117" s="292"/>
      <c r="M117" s="293">
        <v>2025</v>
      </c>
      <c r="N117" s="294"/>
    </row>
    <row r="118" spans="1:15" ht="16.5" thickTop="1" thickBot="1" x14ac:dyDescent="0.3">
      <c r="B118" s="85"/>
      <c r="C118" s="113" t="s">
        <v>68</v>
      </c>
      <c r="D118" s="114" t="str">
        <f>CONCATENATE("dif ",RIGHT(C117,2),"/",RIGHT(C117-1,2))</f>
        <v>dif 20/19</v>
      </c>
      <c r="E118" s="115" t="s">
        <v>68</v>
      </c>
      <c r="F118" s="114" t="str">
        <f>CONCATENATE("dif ",RIGHT(E117,2),"/",RIGHT(C117,2))</f>
        <v>dif 21/20</v>
      </c>
      <c r="G118" s="115" t="s">
        <v>68</v>
      </c>
      <c r="H118" s="114" t="str">
        <f>CONCATENATE("dif ",RIGHT(G117,2),"/",RIGHT(E117,2))</f>
        <v>dif 22/21</v>
      </c>
      <c r="I118" s="115" t="s">
        <v>68</v>
      </c>
      <c r="J118" s="114" t="str">
        <f>CONCATENATE("dif ",RIGHT(I117,2),"/",RIGHT(G117,2))</f>
        <v>dif 23/22</v>
      </c>
      <c r="K118" s="115" t="s">
        <v>68</v>
      </c>
      <c r="L118" s="114" t="str">
        <f>CONCATENATE("dif ",RIGHT(K117,2),"/",RIGHT(I117,2))</f>
        <v>dif 24/23</v>
      </c>
      <c r="M118" s="115" t="s">
        <v>68</v>
      </c>
      <c r="N118" s="114" t="str">
        <f>CONCATENATE("dif ",RIGHT(M117,2),"/",RIGHT(K117,2))</f>
        <v>dif 25/24</v>
      </c>
    </row>
    <row r="119" spans="1:15" x14ac:dyDescent="0.25">
      <c r="B119" s="116" t="s">
        <v>70</v>
      </c>
      <c r="C119" s="182">
        <v>8.1094278136971099</v>
      </c>
      <c r="D119" s="183">
        <v>7.3513667632081336E-2</v>
      </c>
      <c r="E119" s="182">
        <v>12.054758800521512</v>
      </c>
      <c r="F119" s="183">
        <f t="shared" ref="F119:J121" si="17">IFERROR(E119-C119,"-")</f>
        <v>3.945330986824402</v>
      </c>
      <c r="G119" s="182">
        <v>8.2030497363545667</v>
      </c>
      <c r="H119" s="183">
        <f t="shared" si="17"/>
        <v>-3.8517090641669451</v>
      </c>
      <c r="I119" s="182">
        <v>8.0062304758288612</v>
      </c>
      <c r="J119" s="183">
        <f t="shared" si="17"/>
        <v>-0.19681926052570553</v>
      </c>
      <c r="K119" s="182">
        <v>7.60976597659766</v>
      </c>
      <c r="L119" s="183">
        <f t="shared" ref="L119:L121" si="18">IFERROR(K119-I119,"-")</f>
        <v>-0.3964644992312012</v>
      </c>
      <c r="M119" s="182">
        <v>7.5667628853707889</v>
      </c>
      <c r="N119" s="183">
        <f t="shared" ref="N119" si="19">IFERROR(M119-K119,"-")</f>
        <v>-4.3003091226871071E-2</v>
      </c>
    </row>
    <row r="120" spans="1:15" x14ac:dyDescent="0.25">
      <c r="B120" s="116" t="s">
        <v>72</v>
      </c>
      <c r="C120" s="182">
        <v>7.3333075375328898</v>
      </c>
      <c r="D120" s="183">
        <v>4.318973988192365E-2</v>
      </c>
      <c r="E120" s="182">
        <v>8.64642082429501</v>
      </c>
      <c r="F120" s="183">
        <f t="shared" si="17"/>
        <v>1.3131132867621202</v>
      </c>
      <c r="G120" s="182">
        <v>6.9861841631241441</v>
      </c>
      <c r="H120" s="183">
        <f t="shared" si="17"/>
        <v>-1.6602366611708659</v>
      </c>
      <c r="I120" s="182">
        <v>7.1194102195259239</v>
      </c>
      <c r="J120" s="183">
        <f t="shared" si="17"/>
        <v>0.13322605640177976</v>
      </c>
      <c r="K120" s="182">
        <v>6.9493537721671172</v>
      </c>
      <c r="L120" s="183">
        <f t="shared" si="18"/>
        <v>-0.17005644735880665</v>
      </c>
      <c r="M120" s="182"/>
      <c r="N120" s="183"/>
    </row>
    <row r="121" spans="1:15" x14ac:dyDescent="0.25">
      <c r="B121" s="116" t="s">
        <v>74</v>
      </c>
      <c r="C121" s="182">
        <v>9.0768788343558278</v>
      </c>
      <c r="D121" s="183">
        <v>2.2462632216799685</v>
      </c>
      <c r="E121" s="182">
        <v>7.5804020100502516</v>
      </c>
      <c r="F121" s="183">
        <f t="shared" si="17"/>
        <v>-1.4964768243055762</v>
      </c>
      <c r="G121" s="182">
        <v>7.3017321517104614</v>
      </c>
      <c r="H121" s="183">
        <f t="shared" si="17"/>
        <v>-0.27866985833979019</v>
      </c>
      <c r="I121" s="182">
        <v>6.7985230374056833</v>
      </c>
      <c r="J121" s="183">
        <f t="shared" si="17"/>
        <v>-0.5032091143047781</v>
      </c>
      <c r="K121" s="182">
        <v>6.6206231286721868</v>
      </c>
      <c r="L121" s="183">
        <f t="shared" si="18"/>
        <v>-0.17789990873349648</v>
      </c>
      <c r="M121" s="182"/>
      <c r="N121" s="183"/>
    </row>
    <row r="122" spans="1:15" x14ac:dyDescent="0.25">
      <c r="B122" s="116" t="s">
        <v>76</v>
      </c>
      <c r="C122" s="182" t="s">
        <v>234</v>
      </c>
      <c r="D122" s="183" t="s">
        <v>234</v>
      </c>
      <c r="E122" s="182">
        <v>6.3611556982343496</v>
      </c>
      <c r="F122" s="183" t="str">
        <f>IFERROR(E122-C122,"-")</f>
        <v>-</v>
      </c>
      <c r="G122" s="182">
        <v>7.0961008326938924</v>
      </c>
      <c r="H122" s="183">
        <f>IFERROR(G122-E122,"-")</f>
        <v>0.73494513445954279</v>
      </c>
      <c r="I122" s="182">
        <v>7.0240699001029583</v>
      </c>
      <c r="J122" s="183">
        <f>IFERROR(I122-G122,"-")</f>
        <v>-7.2030932590934071E-2</v>
      </c>
      <c r="K122" s="182">
        <v>6.9147633956066512</v>
      </c>
      <c r="L122" s="183">
        <f>IFERROR(K122-I122,"-")</f>
        <v>-0.10930650449630708</v>
      </c>
      <c r="M122" s="182"/>
      <c r="N122" s="183"/>
    </row>
    <row r="123" spans="1:15" x14ac:dyDescent="0.25">
      <c r="B123" s="116" t="s">
        <v>78</v>
      </c>
      <c r="C123" s="182" t="s">
        <v>234</v>
      </c>
      <c r="D123" s="183" t="s">
        <v>234</v>
      </c>
      <c r="E123" s="182">
        <v>5.8285302593659942</v>
      </c>
      <c r="F123" s="183" t="str">
        <f t="shared" ref="F123:J131" si="20">IFERROR(E123-C123,"-")</f>
        <v>-</v>
      </c>
      <c r="G123" s="182">
        <v>7.1311349023943214</v>
      </c>
      <c r="H123" s="183">
        <f t="shared" si="20"/>
        <v>1.3026046430283271</v>
      </c>
      <c r="I123" s="182">
        <v>7.0512052100360654</v>
      </c>
      <c r="J123" s="183">
        <f t="shared" si="20"/>
        <v>-7.9929692358255977E-2</v>
      </c>
      <c r="K123" s="182">
        <v>6.8214660908135869</v>
      </c>
      <c r="L123" s="183">
        <f t="shared" ref="L123:L131" si="21">IFERROR(K123-I123,"-")</f>
        <v>-0.22973911922247847</v>
      </c>
      <c r="M123" s="182"/>
      <c r="N123" s="183"/>
    </row>
    <row r="124" spans="1:15" x14ac:dyDescent="0.25">
      <c r="B124" s="116" t="s">
        <v>80</v>
      </c>
      <c r="C124" s="182" t="s">
        <v>234</v>
      </c>
      <c r="D124" s="183" t="s">
        <v>234</v>
      </c>
      <c r="E124" s="182">
        <v>7.1674979218620116</v>
      </c>
      <c r="F124" s="183" t="str">
        <f t="shared" si="20"/>
        <v>-</v>
      </c>
      <c r="G124" s="182">
        <v>7.7562293471465571</v>
      </c>
      <c r="H124" s="183">
        <f t="shared" si="20"/>
        <v>0.58873142528454547</v>
      </c>
      <c r="I124" s="182">
        <v>7.2739933668445875</v>
      </c>
      <c r="J124" s="183">
        <f t="shared" si="20"/>
        <v>-0.48223598030196957</v>
      </c>
      <c r="K124" s="182">
        <v>7.0249498911746988</v>
      </c>
      <c r="L124" s="183">
        <f t="shared" si="21"/>
        <v>-0.24904347566988871</v>
      </c>
      <c r="M124" s="182"/>
      <c r="N124" s="183"/>
    </row>
    <row r="125" spans="1:15" x14ac:dyDescent="0.25">
      <c r="B125" s="116" t="s">
        <v>82</v>
      </c>
      <c r="C125" s="182" t="s">
        <v>234</v>
      </c>
      <c r="D125" s="183" t="s">
        <v>234</v>
      </c>
      <c r="E125" s="182">
        <v>6.4390243902439028</v>
      </c>
      <c r="F125" s="183" t="str">
        <f t="shared" si="20"/>
        <v>-</v>
      </c>
      <c r="G125" s="182">
        <v>7.6928992706323465</v>
      </c>
      <c r="H125" s="183">
        <f t="shared" si="20"/>
        <v>1.2538748803884436</v>
      </c>
      <c r="I125" s="182">
        <v>7.7014004712360684</v>
      </c>
      <c r="J125" s="183">
        <f t="shared" si="20"/>
        <v>8.5012006037219479E-3</v>
      </c>
      <c r="K125" s="182">
        <v>7.667114060285245</v>
      </c>
      <c r="L125" s="183">
        <f t="shared" si="21"/>
        <v>-3.4286410950823409E-2</v>
      </c>
      <c r="M125" s="182"/>
      <c r="N125" s="183"/>
    </row>
    <row r="126" spans="1:15" x14ac:dyDescent="0.25">
      <c r="B126" s="116" t="s">
        <v>84</v>
      </c>
      <c r="C126" s="182">
        <v>9.3448466427189825</v>
      </c>
      <c r="D126" s="183">
        <v>0.8167238077180965</v>
      </c>
      <c r="E126" s="182">
        <v>7.6581415858253825</v>
      </c>
      <c r="F126" s="183">
        <f t="shared" si="20"/>
        <v>-1.6867050568936</v>
      </c>
      <c r="G126" s="182">
        <v>8.2025186541288733</v>
      </c>
      <c r="H126" s="183">
        <f t="shared" si="20"/>
        <v>0.54437706830349075</v>
      </c>
      <c r="I126" s="182">
        <v>7.9181916454327848</v>
      </c>
      <c r="J126" s="183">
        <f t="shared" si="20"/>
        <v>-0.28432700869608851</v>
      </c>
      <c r="K126" s="182">
        <v>7.9517282982445554</v>
      </c>
      <c r="L126" s="183">
        <f t="shared" si="21"/>
        <v>3.3536652811770651E-2</v>
      </c>
      <c r="M126" s="182"/>
      <c r="N126" s="183"/>
    </row>
    <row r="127" spans="1:15" x14ac:dyDescent="0.25">
      <c r="B127" s="116" t="s">
        <v>86</v>
      </c>
      <c r="C127" s="182">
        <v>8.2342462111140655</v>
      </c>
      <c r="D127" s="183">
        <v>-6.1146423827922902E-2</v>
      </c>
      <c r="E127" s="182">
        <v>8.373772169167804</v>
      </c>
      <c r="F127" s="183">
        <f t="shared" si="20"/>
        <v>0.13952595805373846</v>
      </c>
      <c r="G127" s="182">
        <v>7.5888613861386141</v>
      </c>
      <c r="H127" s="183">
        <f t="shared" si="20"/>
        <v>-0.78491078302918993</v>
      </c>
      <c r="I127" s="182">
        <v>7.4400005001000196</v>
      </c>
      <c r="J127" s="183">
        <f t="shared" si="20"/>
        <v>-0.14886088603859449</v>
      </c>
      <c r="K127" s="182">
        <v>7.6924121541334243</v>
      </c>
      <c r="L127" s="183">
        <f t="shared" si="21"/>
        <v>0.25241165403340471</v>
      </c>
      <c r="M127" s="182"/>
      <c r="N127" s="183"/>
    </row>
    <row r="128" spans="1:15" x14ac:dyDescent="0.25">
      <c r="A128" s="122"/>
      <c r="B128" s="116" t="s">
        <v>88</v>
      </c>
      <c r="C128" s="182">
        <v>5.7621429724060027</v>
      </c>
      <c r="D128" s="183">
        <v>-1.8200034144319721</v>
      </c>
      <c r="E128" s="182">
        <v>7.2825462164617756</v>
      </c>
      <c r="F128" s="183">
        <f t="shared" si="20"/>
        <v>1.5204032440557729</v>
      </c>
      <c r="G128" s="182">
        <v>7.422018229673137</v>
      </c>
      <c r="H128" s="183">
        <f t="shared" si="20"/>
        <v>0.13947201321136138</v>
      </c>
      <c r="I128" s="182">
        <v>7.1552670816273398</v>
      </c>
      <c r="J128" s="183">
        <f t="shared" si="20"/>
        <v>-0.26675114804579714</v>
      </c>
      <c r="K128" s="182">
        <v>7.150697512206464</v>
      </c>
      <c r="L128" s="183">
        <f t="shared" si="21"/>
        <v>-4.5695694208758297E-3</v>
      </c>
      <c r="M128" s="182"/>
      <c r="N128" s="183"/>
    </row>
    <row r="129" spans="2:15" x14ac:dyDescent="0.25">
      <c r="B129" s="116" t="s">
        <v>90</v>
      </c>
      <c r="C129" s="182">
        <v>8.0004764173415914</v>
      </c>
      <c r="D129" s="183">
        <v>0.58319157758645979</v>
      </c>
      <c r="E129" s="182">
        <v>7.3904339068056153</v>
      </c>
      <c r="F129" s="183">
        <f t="shared" si="20"/>
        <v>-0.61004251053597613</v>
      </c>
      <c r="G129" s="182">
        <v>7.0712416123352213</v>
      </c>
      <c r="H129" s="183">
        <f t="shared" si="20"/>
        <v>-0.31919229447039399</v>
      </c>
      <c r="I129" s="182">
        <v>7.1426627194028596</v>
      </c>
      <c r="J129" s="183">
        <f t="shared" si="20"/>
        <v>7.1421107067638268E-2</v>
      </c>
      <c r="K129" s="182">
        <v>6.8911191965441585</v>
      </c>
      <c r="L129" s="183">
        <f t="shared" si="21"/>
        <v>-0.25154352285870107</v>
      </c>
      <c r="M129" s="182"/>
      <c r="N129" s="183"/>
    </row>
    <row r="130" spans="2:15" x14ac:dyDescent="0.25">
      <c r="B130" s="116" t="s">
        <v>92</v>
      </c>
      <c r="C130" s="182">
        <v>8.4893005745987722</v>
      </c>
      <c r="D130" s="183">
        <v>0.84686749471126088</v>
      </c>
      <c r="E130" s="182">
        <v>7.7567766969067655</v>
      </c>
      <c r="F130" s="183">
        <f t="shared" si="20"/>
        <v>-0.73252387769200666</v>
      </c>
      <c r="G130" s="182">
        <v>7.1701048310241182</v>
      </c>
      <c r="H130" s="183">
        <f t="shared" si="20"/>
        <v>-0.5866718658826473</v>
      </c>
      <c r="I130" s="182">
        <v>7.1397235869671114</v>
      </c>
      <c r="J130" s="183">
        <f t="shared" si="20"/>
        <v>-3.0381244057006818E-2</v>
      </c>
      <c r="K130" s="182">
        <v>6.9987129987129988</v>
      </c>
      <c r="L130" s="183">
        <f t="shared" si="21"/>
        <v>-0.14101058825411261</v>
      </c>
      <c r="M130" s="182"/>
      <c r="N130" s="183"/>
    </row>
    <row r="131" spans="2:15" ht="15.75" x14ac:dyDescent="0.25">
      <c r="B131" s="119" t="s">
        <v>30</v>
      </c>
      <c r="C131" s="184">
        <v>7.899505994080446</v>
      </c>
      <c r="D131" s="185">
        <v>0.44159978046207016</v>
      </c>
      <c r="E131" s="184">
        <v>7.5633470151940667</v>
      </c>
      <c r="F131" s="185">
        <f t="shared" si="20"/>
        <v>-0.33615897888637924</v>
      </c>
      <c r="G131" s="184">
        <v>7.4516197361923346</v>
      </c>
      <c r="H131" s="185">
        <f t="shared" si="20"/>
        <v>-0.11172727900173207</v>
      </c>
      <c r="I131" s="184">
        <v>7.3061869308427632</v>
      </c>
      <c r="J131" s="185">
        <f t="shared" si="20"/>
        <v>-0.14543280534957148</v>
      </c>
      <c r="K131" s="184">
        <v>7.1903104070579209</v>
      </c>
      <c r="L131" s="185">
        <f t="shared" si="21"/>
        <v>-0.11587652378484226</v>
      </c>
      <c r="M131" s="184">
        <v>7.5667628853707889</v>
      </c>
      <c r="N131" s="185">
        <v>-4.3003091226871071E-2</v>
      </c>
    </row>
    <row r="132" spans="2:15" ht="6" customHeight="1" x14ac:dyDescent="0.25"/>
    <row r="133" spans="2:15" x14ac:dyDescent="0.25">
      <c r="B133" s="105" t="s">
        <v>54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4" t="s">
        <v>289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110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111</v>
      </c>
    </row>
    <row r="138" spans="2:15" ht="22.5" thickTop="1" thickBot="1" x14ac:dyDescent="0.3">
      <c r="B138" s="123" t="str">
        <f>C138</f>
        <v>Alemania</v>
      </c>
      <c r="C138" s="289" t="s">
        <v>112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</row>
    <row r="139" spans="2:15" ht="22.5" thickTop="1" thickBot="1" x14ac:dyDescent="0.3">
      <c r="B139" s="109"/>
      <c r="C139" s="291">
        <v>2020</v>
      </c>
      <c r="D139" s="292"/>
      <c r="E139" s="293">
        <v>2021</v>
      </c>
      <c r="F139" s="292"/>
      <c r="G139" s="293">
        <v>2022</v>
      </c>
      <c r="H139" s="292"/>
      <c r="I139" s="293">
        <v>2023</v>
      </c>
      <c r="J139" s="292"/>
      <c r="K139" s="293">
        <v>2024</v>
      </c>
      <c r="L139" s="292"/>
      <c r="M139" s="293">
        <v>2025</v>
      </c>
      <c r="N139" s="294"/>
    </row>
    <row r="140" spans="2:15" ht="16.5" thickTop="1" thickBot="1" x14ac:dyDescent="0.3">
      <c r="B140" s="85"/>
      <c r="C140" s="113" t="s">
        <v>68</v>
      </c>
      <c r="D140" s="114" t="str">
        <f>CONCATENATE("dif ",RIGHT(C139,2),"/",RIGHT(C139-1,2))</f>
        <v>dif 20/19</v>
      </c>
      <c r="E140" s="115" t="s">
        <v>68</v>
      </c>
      <c r="F140" s="114" t="str">
        <f>CONCATENATE("dif ",RIGHT(E139,2),"/",RIGHT(C139,2))</f>
        <v>dif 21/20</v>
      </c>
      <c r="G140" s="115" t="s">
        <v>68</v>
      </c>
      <c r="H140" s="114" t="str">
        <f>CONCATENATE("dif ",RIGHT(G139,2),"/",RIGHT(E139,2))</f>
        <v>dif 22/21</v>
      </c>
      <c r="I140" s="115" t="s">
        <v>68</v>
      </c>
      <c r="J140" s="114" t="str">
        <f>CONCATENATE("dif ",RIGHT(I139,2),"/",RIGHT(G139,2))</f>
        <v>dif 23/22</v>
      </c>
      <c r="K140" s="115" t="s">
        <v>68</v>
      </c>
      <c r="L140" s="114" t="str">
        <f>CONCATENATE("dif ",RIGHT(K139,2),"/",RIGHT(I139,2))</f>
        <v>dif 24/23</v>
      </c>
      <c r="M140" s="115" t="s">
        <v>68</v>
      </c>
      <c r="N140" s="114" t="str">
        <f>CONCATENATE("dif ",RIGHT(M139,2),"/",RIGHT(K139,2))</f>
        <v>dif 25/24</v>
      </c>
    </row>
    <row r="141" spans="2:15" x14ac:dyDescent="0.25">
      <c r="B141" s="116" t="s">
        <v>70</v>
      </c>
      <c r="C141" s="182">
        <v>9.9186997103315093</v>
      </c>
      <c r="D141" s="183">
        <v>0.11946657185643161</v>
      </c>
      <c r="E141" s="182">
        <v>8.7446651949963208</v>
      </c>
      <c r="F141" s="183">
        <f t="shared" ref="F141:J143" si="22">IFERROR(E141-C141,"-")</f>
        <v>-1.1740345153351885</v>
      </c>
      <c r="G141" s="182">
        <v>9.1495250740475953</v>
      </c>
      <c r="H141" s="183">
        <f t="shared" si="22"/>
        <v>0.40485987905127452</v>
      </c>
      <c r="I141" s="182">
        <v>8.8933895716675142</v>
      </c>
      <c r="J141" s="183">
        <f t="shared" si="22"/>
        <v>-0.25613550238008109</v>
      </c>
      <c r="K141" s="182">
        <v>8.500168520390968</v>
      </c>
      <c r="L141" s="183">
        <f t="shared" ref="L141:L143" si="23">IFERROR(K141-I141,"-")</f>
        <v>-0.39322105127654616</v>
      </c>
      <c r="M141" s="182">
        <v>8.7057742596649934</v>
      </c>
      <c r="N141" s="183">
        <f t="shared" ref="N141" si="24">IFERROR(M141-K141,"-")</f>
        <v>0.20560573927402537</v>
      </c>
    </row>
    <row r="142" spans="2:15" x14ac:dyDescent="0.25">
      <c r="B142" s="116" t="s">
        <v>72</v>
      </c>
      <c r="C142" s="182">
        <v>9.1612776541432126</v>
      </c>
      <c r="D142" s="183">
        <v>-0.179405470645424</v>
      </c>
      <c r="E142" s="182">
        <v>7.4429400386847195</v>
      </c>
      <c r="F142" s="183">
        <f t="shared" si="22"/>
        <v>-1.7183376154584931</v>
      </c>
      <c r="G142" s="182">
        <v>8.0757748704890684</v>
      </c>
      <c r="H142" s="183">
        <f t="shared" si="22"/>
        <v>0.63283483180434885</v>
      </c>
      <c r="I142" s="182">
        <v>8.2758501758984622</v>
      </c>
      <c r="J142" s="183">
        <f t="shared" si="22"/>
        <v>0.20007530540939378</v>
      </c>
      <c r="K142" s="182">
        <v>8.0699797821691774</v>
      </c>
      <c r="L142" s="183">
        <f t="shared" si="23"/>
        <v>-0.20587039372928473</v>
      </c>
      <c r="M142" s="182"/>
      <c r="N142" s="183"/>
    </row>
    <row r="143" spans="2:15" x14ac:dyDescent="0.25">
      <c r="B143" s="116" t="s">
        <v>74</v>
      </c>
      <c r="C143" s="182">
        <v>7.9034090909090908</v>
      </c>
      <c r="D143" s="183">
        <v>-0.55768040325433343</v>
      </c>
      <c r="E143" s="182">
        <v>6.9755899104963381</v>
      </c>
      <c r="F143" s="183">
        <f t="shared" si="22"/>
        <v>-0.92781918041275269</v>
      </c>
      <c r="G143" s="182">
        <v>8.5303169801394194</v>
      </c>
      <c r="H143" s="183">
        <f t="shared" si="22"/>
        <v>1.5547270696430813</v>
      </c>
      <c r="I143" s="182">
        <v>7.9383984792681481</v>
      </c>
      <c r="J143" s="183">
        <f t="shared" si="22"/>
        <v>-0.59191850087127129</v>
      </c>
      <c r="K143" s="182">
        <v>7.5169631774927597</v>
      </c>
      <c r="L143" s="183">
        <f t="shared" si="23"/>
        <v>-0.42143530177538846</v>
      </c>
      <c r="M143" s="182"/>
      <c r="N143" s="183"/>
    </row>
    <row r="144" spans="2:15" x14ac:dyDescent="0.25">
      <c r="B144" s="116" t="s">
        <v>76</v>
      </c>
      <c r="C144" s="182" t="s">
        <v>234</v>
      </c>
      <c r="D144" s="183" t="s">
        <v>234</v>
      </c>
      <c r="E144" s="182">
        <v>9.1342925659472414</v>
      </c>
      <c r="F144" s="183" t="str">
        <f>IFERROR(E144-C144,"-")</f>
        <v>-</v>
      </c>
      <c r="G144" s="182">
        <v>7.6792181316704644</v>
      </c>
      <c r="H144" s="183">
        <f>IFERROR(G144-E144,"-")</f>
        <v>-1.455074434276777</v>
      </c>
      <c r="I144" s="182">
        <v>7.1516565286718246</v>
      </c>
      <c r="J144" s="183">
        <f>IFERROR(I144-G144,"-")</f>
        <v>-0.52756160299863986</v>
      </c>
      <c r="K144" s="182">
        <v>7.532258064516129</v>
      </c>
      <c r="L144" s="183">
        <f>IFERROR(K144-I144,"-")</f>
        <v>0.38060153584430445</v>
      </c>
      <c r="M144" s="182"/>
      <c r="N144" s="183"/>
    </row>
    <row r="145" spans="1:15" x14ac:dyDescent="0.25">
      <c r="B145" s="116" t="s">
        <v>78</v>
      </c>
      <c r="C145" s="182" t="s">
        <v>234</v>
      </c>
      <c r="D145" s="183" t="s">
        <v>234</v>
      </c>
      <c r="E145" s="182">
        <v>6.7332902809170161</v>
      </c>
      <c r="F145" s="183" t="str">
        <f t="shared" ref="F145:J153" si="25">IFERROR(E145-C145,"-")</f>
        <v>-</v>
      </c>
      <c r="G145" s="182">
        <v>8.5769349845201237</v>
      </c>
      <c r="H145" s="183">
        <f t="shared" si="25"/>
        <v>1.8436447036031076</v>
      </c>
      <c r="I145" s="182">
        <v>8.2689469202384327</v>
      </c>
      <c r="J145" s="183">
        <f t="shared" si="25"/>
        <v>-0.30798806428169101</v>
      </c>
      <c r="K145" s="182">
        <v>8.1437805228382647</v>
      </c>
      <c r="L145" s="183">
        <f t="shared" ref="L145:L153" si="26">IFERROR(K145-I145,"-")</f>
        <v>-0.12516639740016799</v>
      </c>
      <c r="M145" s="182"/>
      <c r="N145" s="183"/>
    </row>
    <row r="146" spans="1:15" x14ac:dyDescent="0.25">
      <c r="B146" s="116" t="s">
        <v>80</v>
      </c>
      <c r="C146" s="182" t="s">
        <v>234</v>
      </c>
      <c r="D146" s="183" t="s">
        <v>234</v>
      </c>
      <c r="E146" s="182">
        <v>7.7101420284056807</v>
      </c>
      <c r="F146" s="183" t="str">
        <f t="shared" si="25"/>
        <v>-</v>
      </c>
      <c r="G146" s="182">
        <v>8.1869452410214389</v>
      </c>
      <c r="H146" s="183">
        <f t="shared" si="25"/>
        <v>0.4768032126157582</v>
      </c>
      <c r="I146" s="182">
        <v>8.4836212457888323</v>
      </c>
      <c r="J146" s="183">
        <f t="shared" si="25"/>
        <v>0.29667600476739331</v>
      </c>
      <c r="K146" s="182">
        <v>7.7936310679611651</v>
      </c>
      <c r="L146" s="183">
        <f t="shared" si="26"/>
        <v>-0.68999017782766714</v>
      </c>
      <c r="M146" s="182"/>
      <c r="N146" s="183"/>
    </row>
    <row r="147" spans="1:15" x14ac:dyDescent="0.25">
      <c r="B147" s="116" t="s">
        <v>82</v>
      </c>
      <c r="C147" s="182" t="s">
        <v>234</v>
      </c>
      <c r="D147" s="183" t="s">
        <v>234</v>
      </c>
      <c r="E147" s="182">
        <v>7.9656791907514455</v>
      </c>
      <c r="F147" s="183" t="str">
        <f t="shared" si="25"/>
        <v>-</v>
      </c>
      <c r="G147" s="182">
        <v>8.7215548243936034</v>
      </c>
      <c r="H147" s="183">
        <f t="shared" si="25"/>
        <v>0.75587563364215793</v>
      </c>
      <c r="I147" s="182">
        <v>8.5319226559649763</v>
      </c>
      <c r="J147" s="183">
        <f t="shared" si="25"/>
        <v>-0.18963216842862707</v>
      </c>
      <c r="K147" s="182">
        <v>7.9531952531878822</v>
      </c>
      <c r="L147" s="183">
        <f t="shared" si="26"/>
        <v>-0.57872740277709411</v>
      </c>
      <c r="M147" s="182"/>
      <c r="N147" s="183"/>
    </row>
    <row r="148" spans="1:15" x14ac:dyDescent="0.25">
      <c r="B148" s="116" t="s">
        <v>84</v>
      </c>
      <c r="C148" s="182">
        <v>8.5646190666134814</v>
      </c>
      <c r="D148" s="183">
        <v>-0.64998841731948787</v>
      </c>
      <c r="E148" s="182">
        <v>8.2646411272567146</v>
      </c>
      <c r="F148" s="183">
        <f t="shared" si="25"/>
        <v>-0.29997793935676675</v>
      </c>
      <c r="G148" s="182">
        <v>8.5599384529304796</v>
      </c>
      <c r="H148" s="183">
        <f t="shared" si="25"/>
        <v>0.29529732567376499</v>
      </c>
      <c r="I148" s="182">
        <v>8.2914852615801866</v>
      </c>
      <c r="J148" s="183">
        <f t="shared" si="25"/>
        <v>-0.268453191350293</v>
      </c>
      <c r="K148" s="182">
        <v>7.9603726362625142</v>
      </c>
      <c r="L148" s="183">
        <f t="shared" si="26"/>
        <v>-0.33111262531767238</v>
      </c>
      <c r="M148" s="182"/>
      <c r="N148" s="183"/>
    </row>
    <row r="149" spans="1:15" x14ac:dyDescent="0.25">
      <c r="B149" s="116" t="s">
        <v>86</v>
      </c>
      <c r="C149" s="182">
        <v>16.48526863084922</v>
      </c>
      <c r="D149" s="183">
        <v>7.1574536655133354</v>
      </c>
      <c r="E149" s="182">
        <v>8.7193759750390019</v>
      </c>
      <c r="F149" s="183">
        <f t="shared" si="25"/>
        <v>-7.7658926558102177</v>
      </c>
      <c r="G149" s="182">
        <v>8.7860075927791126</v>
      </c>
      <c r="H149" s="183">
        <f t="shared" si="25"/>
        <v>6.6631617740110727E-2</v>
      </c>
      <c r="I149" s="182">
        <v>8.3840673575129525</v>
      </c>
      <c r="J149" s="183">
        <f t="shared" si="25"/>
        <v>-0.40194023526616007</v>
      </c>
      <c r="K149" s="182">
        <v>8.7306782635233073</v>
      </c>
      <c r="L149" s="183">
        <f t="shared" si="26"/>
        <v>0.34661090601035482</v>
      </c>
      <c r="M149" s="182"/>
      <c r="N149" s="183"/>
    </row>
    <row r="150" spans="1:15" x14ac:dyDescent="0.25">
      <c r="A150" s="122"/>
      <c r="B150" s="116" t="s">
        <v>88</v>
      </c>
      <c r="C150" s="182">
        <v>4.7581018518518521</v>
      </c>
      <c r="D150" s="183">
        <v>-4.2110937809467215</v>
      </c>
      <c r="E150" s="182">
        <v>7.7491429504271645</v>
      </c>
      <c r="F150" s="183">
        <f t="shared" si="25"/>
        <v>2.9910410985753124</v>
      </c>
      <c r="G150" s="182">
        <v>7.9050098879367168</v>
      </c>
      <c r="H150" s="183">
        <f t="shared" si="25"/>
        <v>0.15586693750955227</v>
      </c>
      <c r="I150" s="182">
        <v>7.8560346382825186</v>
      </c>
      <c r="J150" s="183">
        <f t="shared" si="25"/>
        <v>-4.8975249654198194E-2</v>
      </c>
      <c r="K150" s="182">
        <v>7.8874788986553348</v>
      </c>
      <c r="L150" s="183">
        <f t="shared" si="26"/>
        <v>3.1444260372816224E-2</v>
      </c>
      <c r="M150" s="182"/>
      <c r="N150" s="183"/>
    </row>
    <row r="151" spans="1:15" x14ac:dyDescent="0.25">
      <c r="B151" s="116" t="s">
        <v>90</v>
      </c>
      <c r="C151" s="182">
        <v>7.6417066968070078</v>
      </c>
      <c r="D151" s="183">
        <v>-1.172056428404689</v>
      </c>
      <c r="E151" s="182">
        <v>8.4391088279635937</v>
      </c>
      <c r="F151" s="183">
        <f t="shared" si="25"/>
        <v>0.79740213115658598</v>
      </c>
      <c r="G151" s="182">
        <v>8.2085274677646556</v>
      </c>
      <c r="H151" s="183">
        <f t="shared" si="25"/>
        <v>-0.23058136019893816</v>
      </c>
      <c r="I151" s="182">
        <v>8.2793894843162565</v>
      </c>
      <c r="J151" s="183">
        <f t="shared" si="25"/>
        <v>7.0862016551600959E-2</v>
      </c>
      <c r="K151" s="182">
        <v>8.2227976420031954</v>
      </c>
      <c r="L151" s="183">
        <f t="shared" si="26"/>
        <v>-5.6591842313061136E-2</v>
      </c>
      <c r="M151" s="182"/>
      <c r="N151" s="183"/>
    </row>
    <row r="152" spans="1:15" x14ac:dyDescent="0.25">
      <c r="B152" s="116" t="s">
        <v>92</v>
      </c>
      <c r="C152" s="182">
        <v>9.4152144772117961</v>
      </c>
      <c r="D152" s="183">
        <v>-0.70220038864757406</v>
      </c>
      <c r="E152" s="182">
        <v>8.6227938549481955</v>
      </c>
      <c r="F152" s="183">
        <f t="shared" si="25"/>
        <v>-0.79242062226360055</v>
      </c>
      <c r="G152" s="182">
        <v>8.7539784654973936</v>
      </c>
      <c r="H152" s="183">
        <f t="shared" si="25"/>
        <v>0.13118461054919806</v>
      </c>
      <c r="I152" s="182">
        <v>8.3164210013399931</v>
      </c>
      <c r="J152" s="183">
        <f t="shared" si="25"/>
        <v>-0.43755746415740049</v>
      </c>
      <c r="K152" s="182">
        <v>8.906091039520021</v>
      </c>
      <c r="L152" s="183">
        <f t="shared" si="26"/>
        <v>0.58967003818002794</v>
      </c>
      <c r="M152" s="182"/>
      <c r="N152" s="183"/>
    </row>
    <row r="153" spans="1:15" ht="15.75" x14ac:dyDescent="0.25">
      <c r="B153" s="119" t="s">
        <v>30</v>
      </c>
      <c r="C153" s="184">
        <v>8.9352478955566053</v>
      </c>
      <c r="D153" s="185">
        <v>-8.8068656359659769E-2</v>
      </c>
      <c r="E153" s="184">
        <v>8.1951860588263603</v>
      </c>
      <c r="F153" s="185">
        <f t="shared" si="25"/>
        <v>-0.74006183673024495</v>
      </c>
      <c r="G153" s="184">
        <v>8.3907111087484267</v>
      </c>
      <c r="H153" s="185">
        <f t="shared" si="25"/>
        <v>0.19552504992206643</v>
      </c>
      <c r="I153" s="184">
        <v>8.1967261611280939</v>
      </c>
      <c r="J153" s="185">
        <f t="shared" si="25"/>
        <v>-0.1939849476203328</v>
      </c>
      <c r="K153" s="184">
        <v>8.0853251064247296</v>
      </c>
      <c r="L153" s="185">
        <f t="shared" si="26"/>
        <v>-0.11140105470336437</v>
      </c>
      <c r="M153" s="184">
        <v>8.7057742596649934</v>
      </c>
      <c r="N153" s="185">
        <v>0.20560573927402537</v>
      </c>
    </row>
    <row r="154" spans="1:15" ht="6" customHeight="1" x14ac:dyDescent="0.25"/>
    <row r="155" spans="1:15" x14ac:dyDescent="0.25">
      <c r="B155" s="105" t="s">
        <v>54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4" t="s">
        <v>290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113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114</v>
      </c>
    </row>
    <row r="160" spans="1:15" ht="22.5" thickTop="1" thickBot="1" x14ac:dyDescent="0.3">
      <c r="B160" s="123" t="str">
        <f>C160</f>
        <v>Francia</v>
      </c>
      <c r="C160" s="289" t="s">
        <v>115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</row>
    <row r="161" spans="2:14" ht="22.5" thickTop="1" thickBot="1" x14ac:dyDescent="0.3">
      <c r="B161" s="109"/>
      <c r="C161" s="291">
        <v>2020</v>
      </c>
      <c r="D161" s="292"/>
      <c r="E161" s="293">
        <v>2021</v>
      </c>
      <c r="F161" s="292"/>
      <c r="G161" s="293">
        <v>2022</v>
      </c>
      <c r="H161" s="292"/>
      <c r="I161" s="293">
        <v>2023</v>
      </c>
      <c r="J161" s="292"/>
      <c r="K161" s="293">
        <v>2024</v>
      </c>
      <c r="L161" s="292"/>
      <c r="M161" s="293">
        <v>2025</v>
      </c>
      <c r="N161" s="294"/>
    </row>
    <row r="162" spans="2:14" ht="16.5" thickTop="1" thickBot="1" x14ac:dyDescent="0.3">
      <c r="B162" s="85"/>
      <c r="C162" s="113" t="s">
        <v>68</v>
      </c>
      <c r="D162" s="114" t="str">
        <f>CONCATENATE("dif ",RIGHT(C161,2),"/",RIGHT(C161-1,2))</f>
        <v>dif 20/19</v>
      </c>
      <c r="E162" s="115" t="s">
        <v>68</v>
      </c>
      <c r="F162" s="114" t="str">
        <f>CONCATENATE("dif ",RIGHT(E161,2),"/",RIGHT(C161,2))</f>
        <v>dif 21/20</v>
      </c>
      <c r="G162" s="115" t="s">
        <v>68</v>
      </c>
      <c r="H162" s="114" t="str">
        <f>CONCATENATE("dif ",RIGHT(G161,2),"/",RIGHT(E161,2))</f>
        <v>dif 22/21</v>
      </c>
      <c r="I162" s="115" t="s">
        <v>68</v>
      </c>
      <c r="J162" s="114" t="str">
        <f>CONCATENATE("dif ",RIGHT(I161,2),"/",RIGHT(G161,2))</f>
        <v>dif 23/22</v>
      </c>
      <c r="K162" s="115" t="s">
        <v>68</v>
      </c>
      <c r="L162" s="114" t="str">
        <f>CONCATENATE("dif ",RIGHT(K161,2),"/",RIGHT(I161,2))</f>
        <v>dif 24/23</v>
      </c>
      <c r="M162" s="115" t="s">
        <v>68</v>
      </c>
      <c r="N162" s="114" t="str">
        <f>CONCATENATE("dif ",RIGHT(M161,2),"/",RIGHT(K161,2))</f>
        <v>dif 25/24</v>
      </c>
    </row>
    <row r="163" spans="2:14" x14ac:dyDescent="0.25">
      <c r="B163" s="116" t="s">
        <v>70</v>
      </c>
      <c r="C163" s="182">
        <v>9.7897689028494508</v>
      </c>
      <c r="D163" s="183">
        <v>-4.3442330361783021E-2</v>
      </c>
      <c r="E163" s="182">
        <v>9.2889710412815774</v>
      </c>
      <c r="F163" s="183">
        <f t="shared" ref="F163:J165" si="27">IFERROR(E163-C163,"-")</f>
        <v>-0.50079786156787343</v>
      </c>
      <c r="G163" s="182">
        <v>8.4905610907184066</v>
      </c>
      <c r="H163" s="183">
        <f t="shared" si="27"/>
        <v>-0.79840995056317077</v>
      </c>
      <c r="I163" s="182">
        <v>9.4714077770846323</v>
      </c>
      <c r="J163" s="183">
        <f t="shared" si="27"/>
        <v>0.98084668636622574</v>
      </c>
      <c r="K163" s="182">
        <v>10.558616758502755</v>
      </c>
      <c r="L163" s="183">
        <f t="shared" ref="L163:L165" si="28">IFERROR(K163-I163,"-")</f>
        <v>1.0872089814181223</v>
      </c>
      <c r="M163" s="182">
        <v>8.731490384615384</v>
      </c>
      <c r="N163" s="183">
        <f t="shared" ref="N163" si="29">IFERROR(M163-K163,"-")</f>
        <v>-1.8271263738873706</v>
      </c>
    </row>
    <row r="164" spans="2:14" x14ac:dyDescent="0.25">
      <c r="B164" s="116" t="s">
        <v>72</v>
      </c>
      <c r="C164" s="182">
        <v>7.7709839673058783</v>
      </c>
      <c r="D164" s="183">
        <v>-1.1488626290507851</v>
      </c>
      <c r="E164" s="182">
        <v>7.4467548834278512</v>
      </c>
      <c r="F164" s="183">
        <f t="shared" si="27"/>
        <v>-0.32422908387802707</v>
      </c>
      <c r="G164" s="182">
        <v>7.6815722469764482</v>
      </c>
      <c r="H164" s="183">
        <f t="shared" si="27"/>
        <v>0.23481736354859706</v>
      </c>
      <c r="I164" s="182">
        <v>8.2667772583320769</v>
      </c>
      <c r="J164" s="183">
        <f t="shared" si="27"/>
        <v>0.58520501135562863</v>
      </c>
      <c r="K164" s="182">
        <v>8.7094584169109712</v>
      </c>
      <c r="L164" s="183">
        <f t="shared" si="28"/>
        <v>0.44268115857889434</v>
      </c>
      <c r="M164" s="182"/>
      <c r="N164" s="183"/>
    </row>
    <row r="165" spans="2:14" x14ac:dyDescent="0.25">
      <c r="B165" s="116" t="s">
        <v>74</v>
      </c>
      <c r="C165" s="182">
        <v>9.1765571358509082</v>
      </c>
      <c r="D165" s="183">
        <v>0.93343256917653861</v>
      </c>
      <c r="E165" s="182">
        <v>8.0158730158730158</v>
      </c>
      <c r="F165" s="183">
        <f t="shared" si="27"/>
        <v>-1.1606841199778923</v>
      </c>
      <c r="G165" s="182">
        <v>7.9774148013712445</v>
      </c>
      <c r="H165" s="183">
        <f t="shared" si="27"/>
        <v>-3.8458214501771337E-2</v>
      </c>
      <c r="I165" s="182">
        <v>8.4301207284632707</v>
      </c>
      <c r="J165" s="183">
        <f t="shared" si="27"/>
        <v>0.45270592709202617</v>
      </c>
      <c r="K165" s="182">
        <v>8.9442278352263092</v>
      </c>
      <c r="L165" s="183">
        <f t="shared" si="28"/>
        <v>0.5141071067630385</v>
      </c>
      <c r="M165" s="182"/>
      <c r="N165" s="183"/>
    </row>
    <row r="166" spans="2:14" x14ac:dyDescent="0.25">
      <c r="B166" s="116" t="s">
        <v>76</v>
      </c>
      <c r="C166" s="182" t="s">
        <v>234</v>
      </c>
      <c r="D166" s="183" t="s">
        <v>234</v>
      </c>
      <c r="E166" s="182">
        <v>6.38161411010155</v>
      </c>
      <c r="F166" s="183" t="str">
        <f>IFERROR(E166-C166,"-")</f>
        <v>-</v>
      </c>
      <c r="G166" s="182">
        <v>6.3636101914495464</v>
      </c>
      <c r="H166" s="183">
        <f>IFERROR(G166-E166,"-")</f>
        <v>-1.800391865200357E-2</v>
      </c>
      <c r="I166" s="182">
        <v>6.6114079615281858</v>
      </c>
      <c r="J166" s="183">
        <f>IFERROR(I166-G166,"-")</f>
        <v>0.24779777007863935</v>
      </c>
      <c r="K166" s="182">
        <v>6.7105347422350308</v>
      </c>
      <c r="L166" s="183">
        <f>IFERROR(K166-I166,"-")</f>
        <v>9.9126780706844997E-2</v>
      </c>
      <c r="M166" s="182"/>
      <c r="N166" s="183"/>
    </row>
    <row r="167" spans="2:14" x14ac:dyDescent="0.25">
      <c r="B167" s="116" t="s">
        <v>78</v>
      </c>
      <c r="C167" s="182" t="s">
        <v>234</v>
      </c>
      <c r="D167" s="183" t="s">
        <v>234</v>
      </c>
      <c r="E167" s="182">
        <v>5.7004048582995948</v>
      </c>
      <c r="F167" s="183" t="str">
        <f t="shared" ref="F167:J175" si="30">IFERROR(E167-C167,"-")</f>
        <v>-</v>
      </c>
      <c r="G167" s="182">
        <v>7.0117280557082644</v>
      </c>
      <c r="H167" s="183">
        <f t="shared" si="30"/>
        <v>1.3113231974086696</v>
      </c>
      <c r="I167" s="182">
        <v>7.0906549520766777</v>
      </c>
      <c r="J167" s="183">
        <f t="shared" si="30"/>
        <v>7.8926896368413324E-2</v>
      </c>
      <c r="K167" s="182">
        <v>7.2181259600614442</v>
      </c>
      <c r="L167" s="183">
        <f t="shared" ref="L167:L175" si="31">IFERROR(K167-I167,"-")</f>
        <v>0.12747100798476652</v>
      </c>
      <c r="M167" s="182"/>
      <c r="N167" s="183"/>
    </row>
    <row r="168" spans="2:14" x14ac:dyDescent="0.25">
      <c r="B168" s="116" t="s">
        <v>80</v>
      </c>
      <c r="C168" s="182" t="s">
        <v>234</v>
      </c>
      <c r="D168" s="183" t="s">
        <v>234</v>
      </c>
      <c r="E168" s="182">
        <v>6.6358066712049011</v>
      </c>
      <c r="F168" s="183" t="str">
        <f t="shared" si="30"/>
        <v>-</v>
      </c>
      <c r="G168" s="182">
        <v>7.1589290100712359</v>
      </c>
      <c r="H168" s="183">
        <f t="shared" si="30"/>
        <v>0.52312233886633486</v>
      </c>
      <c r="I168" s="182">
        <v>6.7627544609198287</v>
      </c>
      <c r="J168" s="183">
        <f t="shared" si="30"/>
        <v>-0.39617454915140726</v>
      </c>
      <c r="K168" s="182">
        <v>6.9729327781082686</v>
      </c>
      <c r="L168" s="183">
        <f t="shared" si="31"/>
        <v>0.21017831718843993</v>
      </c>
      <c r="M168" s="182"/>
      <c r="N168" s="183"/>
    </row>
    <row r="169" spans="2:14" x14ac:dyDescent="0.25">
      <c r="B169" s="116" t="s">
        <v>82</v>
      </c>
      <c r="C169" s="182" t="s">
        <v>234</v>
      </c>
      <c r="D169" s="183" t="s">
        <v>234</v>
      </c>
      <c r="E169" s="182">
        <v>6.950538579907672</v>
      </c>
      <c r="F169" s="183" t="str">
        <f t="shared" si="30"/>
        <v>-</v>
      </c>
      <c r="G169" s="182">
        <v>7.2223531722647811</v>
      </c>
      <c r="H169" s="183">
        <f t="shared" si="30"/>
        <v>0.27181459235710914</v>
      </c>
      <c r="I169" s="182">
        <v>8.1781140861466817</v>
      </c>
      <c r="J169" s="183">
        <f t="shared" si="30"/>
        <v>0.95576091388190054</v>
      </c>
      <c r="K169" s="182">
        <v>7.5435435435435432</v>
      </c>
      <c r="L169" s="183">
        <f t="shared" si="31"/>
        <v>-0.6345705426031385</v>
      </c>
      <c r="M169" s="182"/>
      <c r="N169" s="183"/>
    </row>
    <row r="170" spans="2:14" x14ac:dyDescent="0.25">
      <c r="B170" s="116" t="s">
        <v>84</v>
      </c>
      <c r="C170" s="182">
        <v>8.398076923076923</v>
      </c>
      <c r="D170" s="183">
        <v>-1.0380932896890336</v>
      </c>
      <c r="E170" s="182">
        <v>9.0039615166949627</v>
      </c>
      <c r="F170" s="183">
        <f t="shared" si="30"/>
        <v>0.6058845936180397</v>
      </c>
      <c r="G170" s="182">
        <v>8.4010880316518293</v>
      </c>
      <c r="H170" s="183">
        <f t="shared" si="30"/>
        <v>-0.60287348504313343</v>
      </c>
      <c r="I170" s="182">
        <v>10.082657517155333</v>
      </c>
      <c r="J170" s="183">
        <f t="shared" si="30"/>
        <v>1.6815694855035037</v>
      </c>
      <c r="K170" s="182">
        <v>7.8926524231370507</v>
      </c>
      <c r="L170" s="183">
        <f t="shared" si="31"/>
        <v>-2.1900050940182823</v>
      </c>
      <c r="M170" s="182"/>
      <c r="N170" s="183"/>
    </row>
    <row r="171" spans="2:14" x14ac:dyDescent="0.25">
      <c r="B171" s="116" t="s">
        <v>86</v>
      </c>
      <c r="C171" s="182">
        <v>8.4134742404227207</v>
      </c>
      <c r="D171" s="183">
        <v>-3.4455114023076661E-2</v>
      </c>
      <c r="E171" s="182">
        <v>8.4665534804753815</v>
      </c>
      <c r="F171" s="183">
        <f t="shared" si="30"/>
        <v>5.3079240052660737E-2</v>
      </c>
      <c r="G171" s="182">
        <v>7.2705110173464602</v>
      </c>
      <c r="H171" s="183">
        <f t="shared" si="30"/>
        <v>-1.1960424631289213</v>
      </c>
      <c r="I171" s="182">
        <v>7.9343756428718368</v>
      </c>
      <c r="J171" s="183">
        <f t="shared" si="30"/>
        <v>0.66386462552537662</v>
      </c>
      <c r="K171" s="182">
        <v>7.5521653543307083</v>
      </c>
      <c r="L171" s="183">
        <f t="shared" si="31"/>
        <v>-0.38221028854112848</v>
      </c>
      <c r="M171" s="182"/>
      <c r="N171" s="183"/>
    </row>
    <row r="172" spans="2:14" x14ac:dyDescent="0.25">
      <c r="B172" s="116" t="s">
        <v>88</v>
      </c>
      <c r="C172" s="182">
        <v>7.1910274963820546</v>
      </c>
      <c r="D172" s="183">
        <v>-0.13577250361794579</v>
      </c>
      <c r="E172" s="182">
        <v>7.0161228406909792</v>
      </c>
      <c r="F172" s="183">
        <f t="shared" si="30"/>
        <v>-0.17490465569107538</v>
      </c>
      <c r="G172" s="182">
        <v>6.5124237464662995</v>
      </c>
      <c r="H172" s="183">
        <f t="shared" si="30"/>
        <v>-0.50369909422467973</v>
      </c>
      <c r="I172" s="182">
        <v>7.7937348018881423</v>
      </c>
      <c r="J172" s="183">
        <f t="shared" si="30"/>
        <v>1.2813110554218428</v>
      </c>
      <c r="K172" s="182">
        <v>7.2006835010442378</v>
      </c>
      <c r="L172" s="183">
        <f t="shared" si="31"/>
        <v>-0.59305130084390445</v>
      </c>
      <c r="M172" s="182"/>
      <c r="N172" s="183"/>
    </row>
    <row r="173" spans="2:14" x14ac:dyDescent="0.25">
      <c r="B173" s="116" t="s">
        <v>90</v>
      </c>
      <c r="C173" s="182">
        <v>10.832713754646839</v>
      </c>
      <c r="D173" s="183">
        <v>3.0241482231710908</v>
      </c>
      <c r="E173" s="182">
        <v>9.0211907164480323</v>
      </c>
      <c r="F173" s="183">
        <f t="shared" si="30"/>
        <v>-1.811523038198807</v>
      </c>
      <c r="G173" s="182">
        <v>8.0762171807290333</v>
      </c>
      <c r="H173" s="183">
        <f t="shared" si="30"/>
        <v>-0.944973535718999</v>
      </c>
      <c r="I173" s="182">
        <v>10.768174656763447</v>
      </c>
      <c r="J173" s="183">
        <f t="shared" si="30"/>
        <v>2.691957476034414</v>
      </c>
      <c r="K173" s="182">
        <v>7.9238095238095241</v>
      </c>
      <c r="L173" s="183">
        <f t="shared" si="31"/>
        <v>-2.8443651329539232</v>
      </c>
      <c r="M173" s="182"/>
      <c r="N173" s="183"/>
    </row>
    <row r="174" spans="2:14" x14ac:dyDescent="0.25">
      <c r="B174" s="116" t="s">
        <v>92</v>
      </c>
      <c r="C174" s="182">
        <v>7.709090909090909</v>
      </c>
      <c r="D174" s="183">
        <v>-0.35993796230016706</v>
      </c>
      <c r="E174" s="182">
        <v>7.1618352850835096</v>
      </c>
      <c r="F174" s="183">
        <f t="shared" si="30"/>
        <v>-0.54725562400739935</v>
      </c>
      <c r="G174" s="182">
        <v>7.313071543840775</v>
      </c>
      <c r="H174" s="183">
        <f t="shared" si="30"/>
        <v>0.15123625875726532</v>
      </c>
      <c r="I174" s="182">
        <v>7.3263428204579499</v>
      </c>
      <c r="J174" s="183">
        <f t="shared" si="30"/>
        <v>1.3271276617174976E-2</v>
      </c>
      <c r="K174" s="182">
        <v>7.5944272445820431</v>
      </c>
      <c r="L174" s="183">
        <f t="shared" si="31"/>
        <v>0.26808442412409317</v>
      </c>
      <c r="M174" s="182"/>
      <c r="N174" s="183"/>
    </row>
    <row r="175" spans="2:14" ht="15.75" x14ac:dyDescent="0.25">
      <c r="B175" s="119" t="s">
        <v>30</v>
      </c>
      <c r="C175" s="184">
        <v>8.4506925477955512</v>
      </c>
      <c r="D175" s="185">
        <v>0.29905000723136155</v>
      </c>
      <c r="E175" s="184">
        <v>7.5726670907249041</v>
      </c>
      <c r="F175" s="185">
        <f t="shared" si="30"/>
        <v>-0.87802545707064716</v>
      </c>
      <c r="G175" s="184">
        <v>7.3890876282132458</v>
      </c>
      <c r="H175" s="185">
        <f t="shared" si="30"/>
        <v>-0.18357946251165824</v>
      </c>
      <c r="I175" s="184">
        <v>8.1949520923255879</v>
      </c>
      <c r="J175" s="185">
        <f t="shared" si="30"/>
        <v>0.80586446411234203</v>
      </c>
      <c r="K175" s="184">
        <v>7.9727482838317982</v>
      </c>
      <c r="L175" s="185">
        <f t="shared" si="31"/>
        <v>-0.22220380849378962</v>
      </c>
      <c r="M175" s="184">
        <v>8.731490384615384</v>
      </c>
      <c r="N175" s="185">
        <v>-1.8271263738873706</v>
      </c>
    </row>
    <row r="176" spans="2:14" ht="6" customHeight="1" x14ac:dyDescent="0.25"/>
    <row r="177" spans="1:15" x14ac:dyDescent="0.25">
      <c r="B177" s="105" t="s">
        <v>54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4" t="s">
        <v>291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116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117</v>
      </c>
    </row>
    <row r="182" spans="1:15" ht="22.5" thickTop="1" thickBot="1" x14ac:dyDescent="0.3">
      <c r="B182" s="123" t="str">
        <f>C182</f>
        <v>Bélgica</v>
      </c>
      <c r="C182" s="289" t="s">
        <v>118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</row>
    <row r="183" spans="1:15" ht="22.5" thickTop="1" thickBot="1" x14ac:dyDescent="0.3">
      <c r="B183" s="109"/>
      <c r="C183" s="291">
        <v>2020</v>
      </c>
      <c r="D183" s="292"/>
      <c r="E183" s="293">
        <v>2021</v>
      </c>
      <c r="F183" s="292"/>
      <c r="G183" s="293">
        <v>2022</v>
      </c>
      <c r="H183" s="292"/>
      <c r="I183" s="293">
        <v>2023</v>
      </c>
      <c r="J183" s="292"/>
      <c r="K183" s="293">
        <v>2024</v>
      </c>
      <c r="L183" s="292"/>
      <c r="M183" s="293">
        <v>2025</v>
      </c>
      <c r="N183" s="294"/>
    </row>
    <row r="184" spans="1:15" ht="16.5" thickTop="1" thickBot="1" x14ac:dyDescent="0.3">
      <c r="B184" s="85"/>
      <c r="C184" s="113" t="s">
        <v>68</v>
      </c>
      <c r="D184" s="114" t="str">
        <f>CONCATENATE("dif ",RIGHT(C183,2),"/",RIGHT(C183-1,2))</f>
        <v>dif 20/19</v>
      </c>
      <c r="E184" s="115" t="s">
        <v>68</v>
      </c>
      <c r="F184" s="114" t="str">
        <f>CONCATENATE("dif ",RIGHT(E183,2),"/",RIGHT(C183,2))</f>
        <v>dif 21/20</v>
      </c>
      <c r="G184" s="115" t="s">
        <v>68</v>
      </c>
      <c r="H184" s="114" t="str">
        <f>CONCATENATE("dif ",RIGHT(G183,2),"/",RIGHT(E183,2))</f>
        <v>dif 22/21</v>
      </c>
      <c r="I184" s="115" t="s">
        <v>68</v>
      </c>
      <c r="J184" s="114" t="str">
        <f>CONCATENATE("dif ",RIGHT(I183,2),"/",RIGHT(G183,2))</f>
        <v>dif 23/22</v>
      </c>
      <c r="K184" s="115" t="s">
        <v>68</v>
      </c>
      <c r="L184" s="114" t="str">
        <f>CONCATENATE("dif ",RIGHT(K183,2),"/",RIGHT(I183,2))</f>
        <v>dif 24/23</v>
      </c>
      <c r="M184" s="115" t="s">
        <v>68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70</v>
      </c>
      <c r="C185" s="182">
        <v>8.8133498145859086</v>
      </c>
      <c r="D185" s="183">
        <v>-0.45333856053620103</v>
      </c>
      <c r="E185" s="182">
        <v>12.473309608540925</v>
      </c>
      <c r="F185" s="183">
        <f t="shared" ref="F185:J187" si="32">IFERROR(E185-C185,"-")</f>
        <v>3.6599597939550161</v>
      </c>
      <c r="G185" s="182">
        <v>8.7088772845952995</v>
      </c>
      <c r="H185" s="183">
        <f t="shared" si="32"/>
        <v>-3.7644323239456252</v>
      </c>
      <c r="I185" s="182">
        <v>9.0303465900015976</v>
      </c>
      <c r="J185" s="183">
        <f t="shared" si="32"/>
        <v>0.32146930540629803</v>
      </c>
      <c r="K185" s="182">
        <v>8.5031357792411413</v>
      </c>
      <c r="L185" s="183">
        <f t="shared" ref="L185:L187" si="33">IFERROR(K185-I185,"-")</f>
        <v>-0.52721081076045628</v>
      </c>
      <c r="M185" s="182">
        <v>8.2951160928742986</v>
      </c>
      <c r="N185" s="183">
        <f t="shared" ref="N185" si="34">IFERROR(M185-K185,"-")</f>
        <v>-0.20801968636684265</v>
      </c>
    </row>
    <row r="186" spans="1:15" x14ac:dyDescent="0.25">
      <c r="B186" s="116" t="s">
        <v>72</v>
      </c>
      <c r="C186" s="182">
        <v>8.3433203068461435</v>
      </c>
      <c r="D186" s="183">
        <v>-0.37620787139763046</v>
      </c>
      <c r="E186" s="182">
        <v>14.453815261044177</v>
      </c>
      <c r="F186" s="183">
        <f t="shared" si="32"/>
        <v>6.1104949541980336</v>
      </c>
      <c r="G186" s="182">
        <v>6.9769477317554243</v>
      </c>
      <c r="H186" s="183">
        <f t="shared" si="32"/>
        <v>-7.4768675292887528</v>
      </c>
      <c r="I186" s="182">
        <v>7.7075522955718556</v>
      </c>
      <c r="J186" s="183">
        <f t="shared" si="32"/>
        <v>0.73060456381643135</v>
      </c>
      <c r="K186" s="182">
        <v>7.8615651670765221</v>
      </c>
      <c r="L186" s="183">
        <f t="shared" si="33"/>
        <v>0.15401287150466647</v>
      </c>
      <c r="M186" s="182"/>
      <c r="N186" s="183"/>
    </row>
    <row r="187" spans="1:15" x14ac:dyDescent="0.25">
      <c r="B187" s="116" t="s">
        <v>74</v>
      </c>
      <c r="C187" s="182">
        <v>9.8412825651302605</v>
      </c>
      <c r="D187" s="183">
        <v>2.1089659729661792</v>
      </c>
      <c r="E187" s="182">
        <v>12.250825082508252</v>
      </c>
      <c r="F187" s="183">
        <f t="shared" si="32"/>
        <v>2.4095425173779912</v>
      </c>
      <c r="G187" s="182">
        <v>8.5546218487394956</v>
      </c>
      <c r="H187" s="183">
        <f t="shared" si="32"/>
        <v>-3.696203233768756</v>
      </c>
      <c r="I187" s="182">
        <v>7.6579337617399901</v>
      </c>
      <c r="J187" s="183">
        <f t="shared" si="32"/>
        <v>-0.89668808699950553</v>
      </c>
      <c r="K187" s="182">
        <v>7.2860209283606121</v>
      </c>
      <c r="L187" s="183">
        <f t="shared" si="33"/>
        <v>-0.37191283337937797</v>
      </c>
      <c r="M187" s="182"/>
      <c r="N187" s="183"/>
    </row>
    <row r="188" spans="1:15" x14ac:dyDescent="0.25">
      <c r="B188" s="116" t="s">
        <v>76</v>
      </c>
      <c r="C188" s="182" t="s">
        <v>234</v>
      </c>
      <c r="D188" s="183" t="s">
        <v>234</v>
      </c>
      <c r="E188" s="182">
        <v>8.6115288220551385</v>
      </c>
      <c r="F188" s="183" t="str">
        <f>IFERROR(E188-C188,"-")</f>
        <v>-</v>
      </c>
      <c r="G188" s="182">
        <v>7.242046234836347</v>
      </c>
      <c r="H188" s="183">
        <f>IFERROR(G188-E188,"-")</f>
        <v>-1.3694825872187915</v>
      </c>
      <c r="I188" s="182">
        <v>6.7489429946056276</v>
      </c>
      <c r="J188" s="183">
        <f>IFERROR(I188-G188,"-")</f>
        <v>-0.49310324023071939</v>
      </c>
      <c r="K188" s="182">
        <v>7.6862615587846763</v>
      </c>
      <c r="L188" s="183">
        <f>IFERROR(K188-I188,"-")</f>
        <v>0.93731856417904869</v>
      </c>
      <c r="M188" s="182"/>
      <c r="N188" s="183"/>
    </row>
    <row r="189" spans="1:15" x14ac:dyDescent="0.25">
      <c r="B189" s="116" t="s">
        <v>78</v>
      </c>
      <c r="C189" s="182" t="s">
        <v>234</v>
      </c>
      <c r="D189" s="183" t="s">
        <v>234</v>
      </c>
      <c r="E189" s="182">
        <v>6.3733634311512413</v>
      </c>
      <c r="F189" s="183" t="str">
        <f t="shared" ref="F189:J197" si="35">IFERROR(E189-C189,"-")</f>
        <v>-</v>
      </c>
      <c r="G189" s="182">
        <v>7.2300592128178334</v>
      </c>
      <c r="H189" s="183">
        <f t="shared" si="35"/>
        <v>0.8566957816665921</v>
      </c>
      <c r="I189" s="182">
        <v>7.35172631247044</v>
      </c>
      <c r="J189" s="183">
        <f t="shared" si="35"/>
        <v>0.12166709965260658</v>
      </c>
      <c r="K189" s="182">
        <v>7.3568722011712024</v>
      </c>
      <c r="L189" s="183">
        <f t="shared" ref="L189:L197" si="36">IFERROR(K189-I189,"-")</f>
        <v>5.1458887007624909E-3</v>
      </c>
      <c r="M189" s="182"/>
      <c r="N189" s="183"/>
    </row>
    <row r="190" spans="1:15" x14ac:dyDescent="0.25">
      <c r="B190" s="116" t="s">
        <v>119</v>
      </c>
      <c r="C190" s="182" t="s">
        <v>234</v>
      </c>
      <c r="D190" s="183" t="s">
        <v>234</v>
      </c>
      <c r="E190" s="182">
        <v>7.7167957117331749</v>
      </c>
      <c r="F190" s="183" t="str">
        <f t="shared" si="35"/>
        <v>-</v>
      </c>
      <c r="G190" s="182">
        <v>7.8921325051759839</v>
      </c>
      <c r="H190" s="183">
        <f t="shared" si="35"/>
        <v>0.17533679344280895</v>
      </c>
      <c r="I190" s="182">
        <v>7.3744283157685429</v>
      </c>
      <c r="J190" s="183">
        <f t="shared" si="35"/>
        <v>-0.51770418940744101</v>
      </c>
      <c r="K190" s="182">
        <v>7.5051059001512863</v>
      </c>
      <c r="L190" s="183">
        <f t="shared" si="36"/>
        <v>0.13067758438274346</v>
      </c>
      <c r="M190" s="182"/>
      <c r="N190" s="183"/>
    </row>
    <row r="191" spans="1:15" x14ac:dyDescent="0.25">
      <c r="B191" s="116" t="s">
        <v>82</v>
      </c>
      <c r="C191" s="182" t="s">
        <v>234</v>
      </c>
      <c r="D191" s="183" t="s">
        <v>234</v>
      </c>
      <c r="E191" s="182">
        <v>8.4972983404091078</v>
      </c>
      <c r="F191" s="183" t="str">
        <f t="shared" si="35"/>
        <v>-</v>
      </c>
      <c r="G191" s="182">
        <v>7.8187372708757641</v>
      </c>
      <c r="H191" s="183">
        <f t="shared" si="35"/>
        <v>-0.67856106953334372</v>
      </c>
      <c r="I191" s="182">
        <v>7.6733506622106695</v>
      </c>
      <c r="J191" s="183">
        <f t="shared" si="35"/>
        <v>-0.14538660866509456</v>
      </c>
      <c r="K191" s="182">
        <v>7.6679137049507418</v>
      </c>
      <c r="L191" s="183">
        <f t="shared" si="36"/>
        <v>-5.436957259927766E-3</v>
      </c>
      <c r="M191" s="182"/>
      <c r="N191" s="183"/>
    </row>
    <row r="192" spans="1:15" x14ac:dyDescent="0.25">
      <c r="B192" s="116" t="s">
        <v>84</v>
      </c>
      <c r="C192" s="182">
        <v>7.5310063126624582</v>
      </c>
      <c r="D192" s="183">
        <v>-0.90355459385312198</v>
      </c>
      <c r="E192" s="182">
        <v>7.9433344251555846</v>
      </c>
      <c r="F192" s="183">
        <f t="shared" si="35"/>
        <v>0.4123281124931264</v>
      </c>
      <c r="G192" s="182">
        <v>7.9286612758310868</v>
      </c>
      <c r="H192" s="183">
        <f t="shared" si="35"/>
        <v>-1.4673149324497814E-2</v>
      </c>
      <c r="I192" s="182">
        <v>8.1656338971696538</v>
      </c>
      <c r="J192" s="183">
        <f t="shared" si="35"/>
        <v>0.236972621338567</v>
      </c>
      <c r="K192" s="182">
        <v>7.7958266452648477</v>
      </c>
      <c r="L192" s="183">
        <f t="shared" si="36"/>
        <v>-0.36980725190480612</v>
      </c>
      <c r="M192" s="182"/>
      <c r="N192" s="183"/>
    </row>
    <row r="193" spans="2:15" x14ac:dyDescent="0.25">
      <c r="B193" s="116" t="s">
        <v>86</v>
      </c>
      <c r="C193" s="182">
        <v>7.7185580774365823</v>
      </c>
      <c r="D193" s="183">
        <v>-0.8308084581684847</v>
      </c>
      <c r="E193" s="182">
        <v>8.4934531059683316</v>
      </c>
      <c r="F193" s="183">
        <f t="shared" si="35"/>
        <v>0.7748950285317493</v>
      </c>
      <c r="G193" s="182">
        <v>7.9258992805755399</v>
      </c>
      <c r="H193" s="183">
        <f t="shared" si="35"/>
        <v>-0.56755382539279164</v>
      </c>
      <c r="I193" s="182">
        <v>7.8255897069335241</v>
      </c>
      <c r="J193" s="183">
        <f t="shared" si="35"/>
        <v>-0.10030957364201587</v>
      </c>
      <c r="K193" s="182">
        <v>7.7792072322670371</v>
      </c>
      <c r="L193" s="183">
        <f t="shared" si="36"/>
        <v>-4.6382474666486928E-2</v>
      </c>
      <c r="M193" s="182"/>
      <c r="N193" s="183"/>
    </row>
    <row r="194" spans="2:15" x14ac:dyDescent="0.25">
      <c r="B194" s="116" t="s">
        <v>88</v>
      </c>
      <c r="C194" s="182">
        <v>7.8821989528795813</v>
      </c>
      <c r="D194" s="183">
        <v>0.96170184698921712</v>
      </c>
      <c r="E194" s="182">
        <v>6.4446714334354782</v>
      </c>
      <c r="F194" s="183">
        <f t="shared" si="35"/>
        <v>-1.4375275194441031</v>
      </c>
      <c r="G194" s="182">
        <v>6.3134996801023675</v>
      </c>
      <c r="H194" s="183">
        <f t="shared" si="35"/>
        <v>-0.13117175333311071</v>
      </c>
      <c r="I194" s="182">
        <v>6.8738239463848432</v>
      </c>
      <c r="J194" s="183">
        <f t="shared" si="35"/>
        <v>0.56032426628247567</v>
      </c>
      <c r="K194" s="182">
        <v>7.5672961028525512</v>
      </c>
      <c r="L194" s="183">
        <f t="shared" si="36"/>
        <v>0.69347215646770799</v>
      </c>
      <c r="M194" s="182"/>
      <c r="N194" s="183"/>
    </row>
    <row r="195" spans="2:15" x14ac:dyDescent="0.25">
      <c r="B195" s="116" t="s">
        <v>90</v>
      </c>
      <c r="C195" s="182">
        <v>8.5499040307101719</v>
      </c>
      <c r="D195" s="183">
        <v>0.75780319037403743</v>
      </c>
      <c r="E195" s="182">
        <v>9.2018958378731757</v>
      </c>
      <c r="F195" s="183">
        <f t="shared" si="35"/>
        <v>0.65199180716300376</v>
      </c>
      <c r="G195" s="182">
        <v>8.8920780711825493</v>
      </c>
      <c r="H195" s="183">
        <f t="shared" si="35"/>
        <v>-0.30981776669062633</v>
      </c>
      <c r="I195" s="182">
        <v>8.6272536687631032</v>
      </c>
      <c r="J195" s="183">
        <f t="shared" si="35"/>
        <v>-0.26482440241944616</v>
      </c>
      <c r="K195" s="182">
        <v>7.8614325068870521</v>
      </c>
      <c r="L195" s="183">
        <f t="shared" si="36"/>
        <v>-0.76582116187605109</v>
      </c>
      <c r="M195" s="182"/>
      <c r="N195" s="183"/>
    </row>
    <row r="196" spans="2:15" x14ac:dyDescent="0.25">
      <c r="B196" s="116" t="s">
        <v>92</v>
      </c>
      <c r="C196" s="182">
        <v>8.4763610315186249</v>
      </c>
      <c r="D196" s="183">
        <v>3.8493042674497602E-2</v>
      </c>
      <c r="E196" s="182">
        <v>7.4289384561485461</v>
      </c>
      <c r="F196" s="183">
        <f t="shared" si="35"/>
        <v>-1.0474225753700788</v>
      </c>
      <c r="G196" s="182">
        <v>7.6410361281526926</v>
      </c>
      <c r="H196" s="183">
        <f t="shared" si="35"/>
        <v>0.21209767200414653</v>
      </c>
      <c r="I196" s="182">
        <v>7.7963321709931552</v>
      </c>
      <c r="J196" s="183">
        <f t="shared" si="35"/>
        <v>0.15529604284046261</v>
      </c>
      <c r="K196" s="182">
        <v>7.9899736147757254</v>
      </c>
      <c r="L196" s="183">
        <f t="shared" si="36"/>
        <v>0.1936414437825702</v>
      </c>
      <c r="M196" s="182"/>
      <c r="N196" s="183"/>
    </row>
    <row r="197" spans="2:15" ht="15.75" x14ac:dyDescent="0.25">
      <c r="B197" s="119" t="s">
        <v>30</v>
      </c>
      <c r="C197" s="184">
        <v>8.3338509316770182</v>
      </c>
      <c r="D197" s="185">
        <v>0.27552044442747281</v>
      </c>
      <c r="E197" s="184">
        <v>7.9855857244715089</v>
      </c>
      <c r="F197" s="185">
        <f t="shared" si="35"/>
        <v>-0.34826520720550924</v>
      </c>
      <c r="G197" s="184">
        <v>7.7256410566110665</v>
      </c>
      <c r="H197" s="185">
        <f t="shared" si="35"/>
        <v>-0.25994466786044246</v>
      </c>
      <c r="I197" s="184">
        <v>7.7249021514222322</v>
      </c>
      <c r="J197" s="185">
        <f t="shared" si="35"/>
        <v>-7.3890518883423795E-4</v>
      </c>
      <c r="K197" s="184">
        <v>7.7391729994982681</v>
      </c>
      <c r="L197" s="185">
        <f t="shared" si="36"/>
        <v>1.4270848076035847E-2</v>
      </c>
      <c r="M197" s="184">
        <v>8.2951160928742986</v>
      </c>
      <c r="N197" s="185">
        <v>-0.20801968636684265</v>
      </c>
    </row>
    <row r="198" spans="2:15" ht="6" customHeight="1" x14ac:dyDescent="0.25"/>
    <row r="199" spans="2:15" x14ac:dyDescent="0.25">
      <c r="B199" s="105" t="s">
        <v>54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4" t="s">
        <v>292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120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121</v>
      </c>
    </row>
    <row r="204" spans="2:15" ht="22.5" thickTop="1" thickBot="1" x14ac:dyDescent="0.3">
      <c r="B204" s="123" t="str">
        <f>C204</f>
        <v>Países Bajos</v>
      </c>
      <c r="C204" s="289" t="s">
        <v>122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</row>
    <row r="205" spans="2:15" ht="22.5" thickTop="1" thickBot="1" x14ac:dyDescent="0.3">
      <c r="B205" s="109"/>
      <c r="C205" s="291">
        <v>2020</v>
      </c>
      <c r="D205" s="292"/>
      <c r="E205" s="293">
        <v>2021</v>
      </c>
      <c r="F205" s="292"/>
      <c r="G205" s="293">
        <v>2022</v>
      </c>
      <c r="H205" s="292"/>
      <c r="I205" s="293">
        <v>2023</v>
      </c>
      <c r="J205" s="292"/>
      <c r="K205" s="293">
        <v>2024</v>
      </c>
      <c r="L205" s="292"/>
      <c r="M205" s="293">
        <v>2025</v>
      </c>
      <c r="N205" s="294"/>
    </row>
    <row r="206" spans="2:15" ht="16.5" thickTop="1" thickBot="1" x14ac:dyDescent="0.3">
      <c r="B206" s="85"/>
      <c r="C206" s="113" t="s">
        <v>68</v>
      </c>
      <c r="D206" s="114" t="str">
        <f>CONCATENATE("dif ",RIGHT(C205,2),"/",RIGHT(C205-1,2))</f>
        <v>dif 20/19</v>
      </c>
      <c r="E206" s="115" t="s">
        <v>68</v>
      </c>
      <c r="F206" s="114" t="str">
        <f>CONCATENATE("dif ",RIGHT(E205,2),"/",RIGHT(C205,2))</f>
        <v>dif 21/20</v>
      </c>
      <c r="G206" s="115" t="s">
        <v>68</v>
      </c>
      <c r="H206" s="114" t="str">
        <f>CONCATENATE("dif ",RIGHT(G205,2),"/",RIGHT(E205,2))</f>
        <v>dif 22/21</v>
      </c>
      <c r="I206" s="115" t="s">
        <v>68</v>
      </c>
      <c r="J206" s="114" t="str">
        <f>CONCATENATE("dif ",RIGHT(I205,2),"/",RIGHT(G205,2))</f>
        <v>dif 23/22</v>
      </c>
      <c r="K206" s="115" t="s">
        <v>68</v>
      </c>
      <c r="L206" s="114" t="str">
        <f>CONCATENATE("dif ",RIGHT(K205,2),"/",RIGHT(I205,2))</f>
        <v>dif 24/23</v>
      </c>
      <c r="M206" s="115" t="s">
        <v>68</v>
      </c>
      <c r="N206" s="114" t="str">
        <f>CONCATENATE("dif ",RIGHT(M205,2),"/",RIGHT(K205,2))</f>
        <v>dif 25/24</v>
      </c>
    </row>
    <row r="207" spans="2:15" x14ac:dyDescent="0.25">
      <c r="B207" s="116" t="s">
        <v>70</v>
      </c>
      <c r="C207" s="182">
        <v>8.4330054644808747</v>
      </c>
      <c r="D207" s="183">
        <v>-0.51379785421116964</v>
      </c>
      <c r="E207" s="182">
        <v>11.666666666666666</v>
      </c>
      <c r="F207" s="183">
        <f t="shared" ref="F207:J209" si="37">IFERROR(E207-C207,"-")</f>
        <v>3.2336612021857913</v>
      </c>
      <c r="G207" s="182">
        <v>7.6091895557816205</v>
      </c>
      <c r="H207" s="183">
        <f t="shared" si="37"/>
        <v>-4.0574771108850456</v>
      </c>
      <c r="I207" s="182">
        <v>7.798589196213106</v>
      </c>
      <c r="J207" s="183">
        <f t="shared" si="37"/>
        <v>0.18939964043148549</v>
      </c>
      <c r="K207" s="182">
        <v>7.9869806624545276</v>
      </c>
      <c r="L207" s="183">
        <f t="shared" ref="L207:L209" si="38">IFERROR(K207-I207,"-")</f>
        <v>0.18839146624142167</v>
      </c>
      <c r="M207" s="182">
        <v>8.3929670329670323</v>
      </c>
      <c r="N207" s="183">
        <f t="shared" ref="N207" si="39">IFERROR(M207-K207,"-")</f>
        <v>0.40598637051250464</v>
      </c>
    </row>
    <row r="208" spans="2:15" x14ac:dyDescent="0.25">
      <c r="B208" s="116" t="s">
        <v>72</v>
      </c>
      <c r="C208" s="182">
        <v>7.5485582876348838</v>
      </c>
      <c r="D208" s="183">
        <v>-0.55008405432523499</v>
      </c>
      <c r="E208" s="182">
        <v>6.6411764705882357</v>
      </c>
      <c r="F208" s="183">
        <f t="shared" si="37"/>
        <v>-0.90738181704664811</v>
      </c>
      <c r="G208" s="182">
        <v>6.6759882869692531</v>
      </c>
      <c r="H208" s="183">
        <f t="shared" si="37"/>
        <v>3.481181638101738E-2</v>
      </c>
      <c r="I208" s="182">
        <v>7.4807584006007133</v>
      </c>
      <c r="J208" s="183">
        <f t="shared" si="37"/>
        <v>0.80477011363146023</v>
      </c>
      <c r="K208" s="182">
        <v>7.8487669443083456</v>
      </c>
      <c r="L208" s="183">
        <f t="shared" si="38"/>
        <v>0.36800854370763236</v>
      </c>
      <c r="M208" s="182"/>
      <c r="N208" s="183"/>
    </row>
    <row r="209" spans="2:15" x14ac:dyDescent="0.25">
      <c r="B209" s="116" t="s">
        <v>74</v>
      </c>
      <c r="C209" s="182">
        <v>8.5709890109890114</v>
      </c>
      <c r="D209" s="183">
        <v>0.93794617768658206</v>
      </c>
      <c r="E209" s="182">
        <v>8.4431137724550904</v>
      </c>
      <c r="F209" s="183">
        <f t="shared" si="37"/>
        <v>-0.12787523853392102</v>
      </c>
      <c r="G209" s="182">
        <v>8.0673616680032083</v>
      </c>
      <c r="H209" s="183">
        <f t="shared" si="37"/>
        <v>-0.37575210445188212</v>
      </c>
      <c r="I209" s="182">
        <v>8.337007206443408</v>
      </c>
      <c r="J209" s="183">
        <f t="shared" si="37"/>
        <v>0.26964553844019967</v>
      </c>
      <c r="K209" s="182">
        <v>7.9085292945396573</v>
      </c>
      <c r="L209" s="183">
        <f t="shared" si="38"/>
        <v>-0.42847791190375073</v>
      </c>
      <c r="M209" s="182"/>
      <c r="N209" s="183"/>
    </row>
    <row r="210" spans="2:15" x14ac:dyDescent="0.25">
      <c r="B210" s="116" t="s">
        <v>76</v>
      </c>
      <c r="C210" s="182" t="s">
        <v>234</v>
      </c>
      <c r="D210" s="183" t="s">
        <v>234</v>
      </c>
      <c r="E210" s="182">
        <v>6.942982456140351</v>
      </c>
      <c r="F210" s="183" t="str">
        <f>IFERROR(E210-C210,"-")</f>
        <v>-</v>
      </c>
      <c r="G210" s="182">
        <v>6.0505244163753247</v>
      </c>
      <c r="H210" s="183">
        <f>IFERROR(G210-E210,"-")</f>
        <v>-0.89245803976502636</v>
      </c>
      <c r="I210" s="182">
        <v>6.1622316493122513</v>
      </c>
      <c r="J210" s="183">
        <f>IFERROR(I210-G210,"-")</f>
        <v>0.11170723293692664</v>
      </c>
      <c r="K210" s="182">
        <v>6.5747333425682228</v>
      </c>
      <c r="L210" s="183">
        <f>IFERROR(K210-I210,"-")</f>
        <v>0.41250169325597152</v>
      </c>
      <c r="M210" s="182"/>
      <c r="N210" s="183"/>
    </row>
    <row r="211" spans="2:15" x14ac:dyDescent="0.25">
      <c r="B211" s="116" t="s">
        <v>78</v>
      </c>
      <c r="C211" s="182" t="s">
        <v>234</v>
      </c>
      <c r="D211" s="183" t="s">
        <v>234</v>
      </c>
      <c r="E211" s="182">
        <v>5.9918918918918918</v>
      </c>
      <c r="F211" s="183" t="str">
        <f t="shared" ref="F211:J219" si="40">IFERROR(E211-C211,"-")</f>
        <v>-</v>
      </c>
      <c r="G211" s="182">
        <v>9.0643571532106098</v>
      </c>
      <c r="H211" s="183">
        <f t="shared" si="40"/>
        <v>3.072465261318718</v>
      </c>
      <c r="I211" s="182">
        <v>8.7324577186038148</v>
      </c>
      <c r="J211" s="183">
        <f t="shared" si="40"/>
        <v>-0.33189943460679494</v>
      </c>
      <c r="K211" s="182">
        <v>7.8931557757819757</v>
      </c>
      <c r="L211" s="183">
        <f t="shared" ref="L211:L219" si="41">IFERROR(K211-I211,"-")</f>
        <v>-0.83930194282183912</v>
      </c>
      <c r="M211" s="182"/>
      <c r="N211" s="183"/>
    </row>
    <row r="212" spans="2:15" x14ac:dyDescent="0.25">
      <c r="B212" s="116" t="s">
        <v>80</v>
      </c>
      <c r="C212" s="182" t="s">
        <v>234</v>
      </c>
      <c r="D212" s="183" t="s">
        <v>234</v>
      </c>
      <c r="E212" s="182">
        <v>7.3175675675675675</v>
      </c>
      <c r="F212" s="183" t="str">
        <f t="shared" si="40"/>
        <v>-</v>
      </c>
      <c r="G212" s="182">
        <v>8.0135706732463863</v>
      </c>
      <c r="H212" s="183">
        <f t="shared" si="40"/>
        <v>0.69600310567881873</v>
      </c>
      <c r="I212" s="182">
        <v>7.7536370597243494</v>
      </c>
      <c r="J212" s="183">
        <f t="shared" si="40"/>
        <v>-0.25993361352203692</v>
      </c>
      <c r="K212" s="182">
        <v>8.044391597304795</v>
      </c>
      <c r="L212" s="183">
        <f t="shared" si="41"/>
        <v>0.29075453758044567</v>
      </c>
      <c r="M212" s="182"/>
      <c r="N212" s="183"/>
    </row>
    <row r="213" spans="2:15" x14ac:dyDescent="0.25">
      <c r="B213" s="116" t="s">
        <v>82</v>
      </c>
      <c r="C213" s="182" t="s">
        <v>234</v>
      </c>
      <c r="D213" s="183" t="s">
        <v>234</v>
      </c>
      <c r="E213" s="182">
        <v>8.0938786714246493</v>
      </c>
      <c r="F213" s="183" t="str">
        <f t="shared" si="40"/>
        <v>-</v>
      </c>
      <c r="G213" s="182">
        <v>7.5247405624906003</v>
      </c>
      <c r="H213" s="183">
        <f t="shared" si="40"/>
        <v>-0.56913810893404904</v>
      </c>
      <c r="I213" s="182">
        <v>7.5807761732851988</v>
      </c>
      <c r="J213" s="183">
        <f t="shared" si="40"/>
        <v>5.6035610794598512E-2</v>
      </c>
      <c r="K213" s="182">
        <v>7.3956372968349013</v>
      </c>
      <c r="L213" s="183">
        <f t="shared" si="41"/>
        <v>-0.18513887645029747</v>
      </c>
      <c r="M213" s="182"/>
      <c r="N213" s="183"/>
    </row>
    <row r="214" spans="2:15" x14ac:dyDescent="0.25">
      <c r="B214" s="116" t="s">
        <v>84</v>
      </c>
      <c r="C214" s="182">
        <v>7.8768551945447252</v>
      </c>
      <c r="D214" s="183">
        <v>-2.1215820341408103</v>
      </c>
      <c r="E214" s="182">
        <v>7.8920375789311565</v>
      </c>
      <c r="F214" s="183">
        <f t="shared" si="40"/>
        <v>1.518238438643138E-2</v>
      </c>
      <c r="G214" s="182">
        <v>8.8722478934493072</v>
      </c>
      <c r="H214" s="183">
        <f t="shared" si="40"/>
        <v>0.98021031451815066</v>
      </c>
      <c r="I214" s="182">
        <v>9.0076436478650503</v>
      </c>
      <c r="J214" s="183">
        <f t="shared" si="40"/>
        <v>0.13539575441574314</v>
      </c>
      <c r="K214" s="182">
        <v>8.6820465966194611</v>
      </c>
      <c r="L214" s="183">
        <f t="shared" si="41"/>
        <v>-0.32559705124558924</v>
      </c>
      <c r="M214" s="182"/>
      <c r="N214" s="183"/>
    </row>
    <row r="215" spans="2:15" x14ac:dyDescent="0.25">
      <c r="B215" s="116" t="s">
        <v>86</v>
      </c>
      <c r="C215" s="182">
        <v>6.108247422680412</v>
      </c>
      <c r="D215" s="183">
        <v>-2.7809881467423647</v>
      </c>
      <c r="E215" s="182">
        <v>8.3872750236817168</v>
      </c>
      <c r="F215" s="183">
        <f t="shared" si="40"/>
        <v>2.2790276010013049</v>
      </c>
      <c r="G215" s="182">
        <v>8.1407823073114383</v>
      </c>
      <c r="H215" s="183">
        <f t="shared" si="40"/>
        <v>-0.24649271637027859</v>
      </c>
      <c r="I215" s="182">
        <v>8.1342552074216705</v>
      </c>
      <c r="J215" s="183">
        <f t="shared" si="40"/>
        <v>-6.5270998897677401E-3</v>
      </c>
      <c r="K215" s="182">
        <v>8.573217903849697</v>
      </c>
      <c r="L215" s="183">
        <f t="shared" si="41"/>
        <v>0.43896269642802643</v>
      </c>
      <c r="M215" s="182"/>
      <c r="N215" s="183"/>
    </row>
    <row r="216" spans="2:15" x14ac:dyDescent="0.25">
      <c r="B216" s="116" t="s">
        <v>88</v>
      </c>
      <c r="C216" s="182">
        <v>5.8590604026845634</v>
      </c>
      <c r="D216" s="183">
        <v>-1.5825301899194901</v>
      </c>
      <c r="E216" s="182">
        <v>7.706890830660325</v>
      </c>
      <c r="F216" s="183">
        <f t="shared" si="40"/>
        <v>1.8478304279757616</v>
      </c>
      <c r="G216" s="182">
        <v>8.0149519401922387</v>
      </c>
      <c r="H216" s="183">
        <f t="shared" si="40"/>
        <v>0.30806110953191368</v>
      </c>
      <c r="I216" s="182">
        <v>7.7264816204051012</v>
      </c>
      <c r="J216" s="183">
        <f t="shared" si="40"/>
        <v>-0.28847031978713744</v>
      </c>
      <c r="K216" s="182">
        <v>7.8618848318660701</v>
      </c>
      <c r="L216" s="183">
        <f t="shared" si="41"/>
        <v>0.1354032114609689</v>
      </c>
      <c r="M216" s="182"/>
      <c r="N216" s="183"/>
    </row>
    <row r="217" spans="2:15" x14ac:dyDescent="0.25">
      <c r="B217" s="116" t="s">
        <v>90</v>
      </c>
      <c r="C217" s="182">
        <v>6.8014888337468982</v>
      </c>
      <c r="D217" s="183">
        <v>-0.63179252067502212</v>
      </c>
      <c r="E217" s="182">
        <v>7.5867244313786166</v>
      </c>
      <c r="F217" s="183">
        <f t="shared" si="40"/>
        <v>0.78523559763171846</v>
      </c>
      <c r="G217" s="182">
        <v>7.0539167806212149</v>
      </c>
      <c r="H217" s="183">
        <f t="shared" si="40"/>
        <v>-0.53280765075740177</v>
      </c>
      <c r="I217" s="182">
        <v>7.5194165188251532</v>
      </c>
      <c r="J217" s="183">
        <f t="shared" si="40"/>
        <v>0.46549973820393831</v>
      </c>
      <c r="K217" s="182">
        <v>7.8219711004075583</v>
      </c>
      <c r="L217" s="183">
        <f t="shared" si="41"/>
        <v>0.30255458158240511</v>
      </c>
      <c r="M217" s="182"/>
      <c r="N217" s="183"/>
    </row>
    <row r="218" spans="2:15" x14ac:dyDescent="0.25">
      <c r="B218" s="116" t="s">
        <v>92</v>
      </c>
      <c r="C218" s="182">
        <v>8.7415458937198061</v>
      </c>
      <c r="D218" s="183">
        <v>0.71626740186033722</v>
      </c>
      <c r="E218" s="182">
        <v>7.2337546733131566</v>
      </c>
      <c r="F218" s="183">
        <f t="shared" si="40"/>
        <v>-1.5077912204066495</v>
      </c>
      <c r="G218" s="182">
        <v>7.6023429179978699</v>
      </c>
      <c r="H218" s="183">
        <f t="shared" si="40"/>
        <v>0.3685882446847133</v>
      </c>
      <c r="I218" s="182">
        <v>7.7343208926510192</v>
      </c>
      <c r="J218" s="183">
        <f t="shared" si="40"/>
        <v>0.13197797465314931</v>
      </c>
      <c r="K218" s="182">
        <v>8.1171240819482033</v>
      </c>
      <c r="L218" s="183">
        <f t="shared" si="41"/>
        <v>0.38280318929718415</v>
      </c>
      <c r="M218" s="182"/>
      <c r="N218" s="183"/>
    </row>
    <row r="219" spans="2:15" ht="15.75" x14ac:dyDescent="0.25">
      <c r="B219" s="119" t="s">
        <v>30</v>
      </c>
      <c r="C219" s="184">
        <v>7.9013936058086429</v>
      </c>
      <c r="D219" s="185">
        <v>-0.2734452299014567</v>
      </c>
      <c r="E219" s="184">
        <v>7.7442599277978337</v>
      </c>
      <c r="F219" s="185">
        <f t="shared" si="40"/>
        <v>-0.15713367801080924</v>
      </c>
      <c r="G219" s="184">
        <v>7.692902596803731</v>
      </c>
      <c r="H219" s="185">
        <f t="shared" si="40"/>
        <v>-5.1357330994102668E-2</v>
      </c>
      <c r="I219" s="184">
        <v>7.8054544428454529</v>
      </c>
      <c r="J219" s="185">
        <f t="shared" si="40"/>
        <v>0.11255184604172186</v>
      </c>
      <c r="K219" s="184">
        <v>7.8579848599122881</v>
      </c>
      <c r="L219" s="185">
        <f t="shared" si="41"/>
        <v>5.2530417066835255E-2</v>
      </c>
      <c r="M219" s="184">
        <v>8.3929670329670323</v>
      </c>
      <c r="N219" s="185">
        <v>0.40598637051250464</v>
      </c>
    </row>
    <row r="220" spans="2:15" ht="6" customHeight="1" x14ac:dyDescent="0.25"/>
    <row r="221" spans="2:15" x14ac:dyDescent="0.25">
      <c r="B221" s="105" t="s">
        <v>54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4" t="s">
        <v>291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123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124</v>
      </c>
    </row>
    <row r="226" spans="2:15" ht="22.5" thickTop="1" thickBot="1" x14ac:dyDescent="0.3">
      <c r="B226" s="123" t="str">
        <f>C226</f>
        <v>Bélgica</v>
      </c>
      <c r="C226" s="289" t="s">
        <v>118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</row>
    <row r="227" spans="2:15" ht="22.5" thickTop="1" thickBot="1" x14ac:dyDescent="0.3">
      <c r="B227" s="109"/>
      <c r="C227" s="291">
        <v>2020</v>
      </c>
      <c r="D227" s="292"/>
      <c r="E227" s="293">
        <v>2021</v>
      </c>
      <c r="F227" s="292"/>
      <c r="G227" s="293">
        <v>2022</v>
      </c>
      <c r="H227" s="292"/>
      <c r="I227" s="293">
        <v>2023</v>
      </c>
      <c r="J227" s="292"/>
      <c r="K227" s="293">
        <v>2024</v>
      </c>
      <c r="L227" s="292"/>
      <c r="M227" s="293">
        <v>2025</v>
      </c>
      <c r="N227" s="294"/>
    </row>
    <row r="228" spans="2:15" ht="16.5" thickTop="1" thickBot="1" x14ac:dyDescent="0.3">
      <c r="B228" s="85"/>
      <c r="C228" s="113" t="s">
        <v>68</v>
      </c>
      <c r="D228" s="114" t="str">
        <f>CONCATENATE("dif ",RIGHT(C227,2),"/",RIGHT(C227-1,2))</f>
        <v>dif 20/19</v>
      </c>
      <c r="E228" s="115" t="s">
        <v>68</v>
      </c>
      <c r="F228" s="114" t="str">
        <f>CONCATENATE("dif ",RIGHT(E227,2),"/",RIGHT(C227,2))</f>
        <v>dif 21/20</v>
      </c>
      <c r="G228" s="115" t="s">
        <v>68</v>
      </c>
      <c r="H228" s="114" t="str">
        <f>CONCATENATE("dif ",RIGHT(G227,2),"/",RIGHT(E227,2))</f>
        <v>dif 22/21</v>
      </c>
      <c r="I228" s="115" t="s">
        <v>68</v>
      </c>
      <c r="J228" s="114" t="str">
        <f>CONCATENATE("dif ",RIGHT(I227,2),"/",RIGHT(G227,2))</f>
        <v>dif 23/22</v>
      </c>
      <c r="K228" s="115" t="s">
        <v>68</v>
      </c>
      <c r="L228" s="114" t="str">
        <f>CONCATENATE("dif ",RIGHT(K227,2),"/",RIGHT(I227,2))</f>
        <v>dif 24/23</v>
      </c>
      <c r="M228" s="115" t="s">
        <v>68</v>
      </c>
      <c r="N228" s="114" t="str">
        <f>CONCATENATE("dif ",RIGHT(M227,2),"/",RIGHT(K227,2))</f>
        <v>dif 25/24</v>
      </c>
    </row>
    <row r="229" spans="2:15" x14ac:dyDescent="0.25">
      <c r="B229" s="116" t="s">
        <v>70</v>
      </c>
      <c r="C229" s="182">
        <v>8.8133498145859086</v>
      </c>
      <c r="D229" s="183">
        <v>-0.45333856053620103</v>
      </c>
      <c r="E229" s="182">
        <v>12.473309608540925</v>
      </c>
      <c r="F229" s="183">
        <f t="shared" ref="F229:J231" si="42">IFERROR(E229-C229,"-")</f>
        <v>3.6599597939550161</v>
      </c>
      <c r="G229" s="182">
        <v>8.7088772845952995</v>
      </c>
      <c r="H229" s="183">
        <f t="shared" si="42"/>
        <v>-3.7644323239456252</v>
      </c>
      <c r="I229" s="182">
        <v>9.0303465900015976</v>
      </c>
      <c r="J229" s="183">
        <f t="shared" si="42"/>
        <v>0.32146930540629803</v>
      </c>
      <c r="K229" s="182">
        <v>8.5031357792411413</v>
      </c>
      <c r="L229" s="183">
        <f t="shared" ref="L229:L231" si="43">IFERROR(K229-I229,"-")</f>
        <v>-0.52721081076045628</v>
      </c>
      <c r="M229" s="182">
        <v>8.2951160928742986</v>
      </c>
      <c r="N229" s="183">
        <f t="shared" ref="N229" si="44">IFERROR(M229-K229,"-")</f>
        <v>-0.20801968636684265</v>
      </c>
    </row>
    <row r="230" spans="2:15" x14ac:dyDescent="0.25">
      <c r="B230" s="116" t="s">
        <v>72</v>
      </c>
      <c r="C230" s="182">
        <v>8.3433203068461435</v>
      </c>
      <c r="D230" s="183">
        <v>-0.37620787139763046</v>
      </c>
      <c r="E230" s="182">
        <v>14.453815261044177</v>
      </c>
      <c r="F230" s="183">
        <f t="shared" si="42"/>
        <v>6.1104949541980336</v>
      </c>
      <c r="G230" s="182">
        <v>6.9769477317554243</v>
      </c>
      <c r="H230" s="183">
        <f t="shared" si="42"/>
        <v>-7.4768675292887528</v>
      </c>
      <c r="I230" s="182">
        <v>7.7075522955718556</v>
      </c>
      <c r="J230" s="183">
        <f t="shared" si="42"/>
        <v>0.73060456381643135</v>
      </c>
      <c r="K230" s="182">
        <v>7.8615651670765221</v>
      </c>
      <c r="L230" s="183">
        <f t="shared" si="43"/>
        <v>0.15401287150466647</v>
      </c>
      <c r="M230" s="182"/>
      <c r="N230" s="183"/>
    </row>
    <row r="231" spans="2:15" x14ac:dyDescent="0.25">
      <c r="B231" s="116" t="s">
        <v>74</v>
      </c>
      <c r="C231" s="182">
        <v>9.8412825651302605</v>
      </c>
      <c r="D231" s="183">
        <v>2.1089659729661792</v>
      </c>
      <c r="E231" s="182">
        <v>12.250825082508252</v>
      </c>
      <c r="F231" s="183">
        <f t="shared" si="42"/>
        <v>2.4095425173779912</v>
      </c>
      <c r="G231" s="182">
        <v>8.5546218487394956</v>
      </c>
      <c r="H231" s="183">
        <f t="shared" si="42"/>
        <v>-3.696203233768756</v>
      </c>
      <c r="I231" s="182">
        <v>7.6579337617399901</v>
      </c>
      <c r="J231" s="183">
        <f t="shared" si="42"/>
        <v>-0.89668808699950553</v>
      </c>
      <c r="K231" s="182">
        <v>7.2860209283606121</v>
      </c>
      <c r="L231" s="183">
        <f t="shared" si="43"/>
        <v>-0.37191283337937797</v>
      </c>
      <c r="M231" s="182"/>
      <c r="N231" s="183"/>
    </row>
    <row r="232" spans="2:15" x14ac:dyDescent="0.25">
      <c r="B232" s="116" t="s">
        <v>76</v>
      </c>
      <c r="C232" s="182" t="s">
        <v>234</v>
      </c>
      <c r="D232" s="183" t="s">
        <v>234</v>
      </c>
      <c r="E232" s="182">
        <v>8.6115288220551385</v>
      </c>
      <c r="F232" s="183" t="str">
        <f>IFERROR(E232-C232,"-")</f>
        <v>-</v>
      </c>
      <c r="G232" s="182">
        <v>7.242046234836347</v>
      </c>
      <c r="H232" s="183">
        <f>IFERROR(G232-E232,"-")</f>
        <v>-1.3694825872187915</v>
      </c>
      <c r="I232" s="182">
        <v>6.7489429946056276</v>
      </c>
      <c r="J232" s="183">
        <f>IFERROR(I232-G232,"-")</f>
        <v>-0.49310324023071939</v>
      </c>
      <c r="K232" s="182">
        <v>7.6862615587846763</v>
      </c>
      <c r="L232" s="183">
        <f>IFERROR(K232-I232,"-")</f>
        <v>0.93731856417904869</v>
      </c>
      <c r="M232" s="182"/>
      <c r="N232" s="183"/>
    </row>
    <row r="233" spans="2:15" x14ac:dyDescent="0.25">
      <c r="B233" s="116" t="s">
        <v>78</v>
      </c>
      <c r="C233" s="182" t="s">
        <v>234</v>
      </c>
      <c r="D233" s="183" t="s">
        <v>234</v>
      </c>
      <c r="E233" s="182">
        <v>6.3733634311512413</v>
      </c>
      <c r="F233" s="183" t="str">
        <f t="shared" ref="F233:J241" si="45">IFERROR(E233-C233,"-")</f>
        <v>-</v>
      </c>
      <c r="G233" s="182">
        <v>7.2300592128178334</v>
      </c>
      <c r="H233" s="183">
        <f t="shared" si="45"/>
        <v>0.8566957816665921</v>
      </c>
      <c r="I233" s="182">
        <v>7.35172631247044</v>
      </c>
      <c r="J233" s="183">
        <f t="shared" si="45"/>
        <v>0.12166709965260658</v>
      </c>
      <c r="K233" s="182">
        <v>7.3568722011712024</v>
      </c>
      <c r="L233" s="183">
        <f t="shared" ref="L233:L241" si="46">IFERROR(K233-I233,"-")</f>
        <v>5.1458887007624909E-3</v>
      </c>
      <c r="M233" s="182"/>
      <c r="N233" s="183"/>
    </row>
    <row r="234" spans="2:15" x14ac:dyDescent="0.25">
      <c r="B234" s="116" t="s">
        <v>80</v>
      </c>
      <c r="C234" s="182" t="s">
        <v>234</v>
      </c>
      <c r="D234" s="183" t="s">
        <v>234</v>
      </c>
      <c r="E234" s="182">
        <v>7.7167957117331749</v>
      </c>
      <c r="F234" s="183" t="str">
        <f t="shared" si="45"/>
        <v>-</v>
      </c>
      <c r="G234" s="182">
        <v>7.8921325051759839</v>
      </c>
      <c r="H234" s="183">
        <f t="shared" si="45"/>
        <v>0.17533679344280895</v>
      </c>
      <c r="I234" s="182">
        <v>7.3744283157685429</v>
      </c>
      <c r="J234" s="183">
        <f t="shared" si="45"/>
        <v>-0.51770418940744101</v>
      </c>
      <c r="K234" s="182">
        <v>7.5051059001512863</v>
      </c>
      <c r="L234" s="183">
        <f t="shared" si="46"/>
        <v>0.13067758438274346</v>
      </c>
      <c r="M234" s="182"/>
      <c r="N234" s="183"/>
    </row>
    <row r="235" spans="2:15" x14ac:dyDescent="0.25">
      <c r="B235" s="116" t="s">
        <v>82</v>
      </c>
      <c r="C235" s="182" t="s">
        <v>234</v>
      </c>
      <c r="D235" s="183" t="s">
        <v>234</v>
      </c>
      <c r="E235" s="182">
        <v>8.4972983404091078</v>
      </c>
      <c r="F235" s="183" t="str">
        <f t="shared" si="45"/>
        <v>-</v>
      </c>
      <c r="G235" s="182">
        <v>7.8187372708757641</v>
      </c>
      <c r="H235" s="183">
        <f t="shared" si="45"/>
        <v>-0.67856106953334372</v>
      </c>
      <c r="I235" s="182">
        <v>7.6733506622106695</v>
      </c>
      <c r="J235" s="183">
        <f t="shared" si="45"/>
        <v>-0.14538660866509456</v>
      </c>
      <c r="K235" s="182">
        <v>7.6679137049507418</v>
      </c>
      <c r="L235" s="183">
        <f t="shared" si="46"/>
        <v>-5.436957259927766E-3</v>
      </c>
      <c r="M235" s="182"/>
      <c r="N235" s="183"/>
    </row>
    <row r="236" spans="2:15" x14ac:dyDescent="0.25">
      <c r="B236" s="116" t="s">
        <v>84</v>
      </c>
      <c r="C236" s="182">
        <v>7.5310063126624582</v>
      </c>
      <c r="D236" s="183">
        <v>-0.90355459385312198</v>
      </c>
      <c r="E236" s="182">
        <v>7.9433344251555846</v>
      </c>
      <c r="F236" s="183">
        <f t="shared" si="45"/>
        <v>0.4123281124931264</v>
      </c>
      <c r="G236" s="182">
        <v>7.9286612758310868</v>
      </c>
      <c r="H236" s="183">
        <f t="shared" si="45"/>
        <v>-1.4673149324497814E-2</v>
      </c>
      <c r="I236" s="182">
        <v>8.1656338971696538</v>
      </c>
      <c r="J236" s="183">
        <f t="shared" si="45"/>
        <v>0.236972621338567</v>
      </c>
      <c r="K236" s="182">
        <v>7.7958266452648477</v>
      </c>
      <c r="L236" s="183">
        <f t="shared" si="46"/>
        <v>-0.36980725190480612</v>
      </c>
      <c r="M236" s="182"/>
      <c r="N236" s="183"/>
    </row>
    <row r="237" spans="2:15" x14ac:dyDescent="0.25">
      <c r="B237" s="116" t="s">
        <v>86</v>
      </c>
      <c r="C237" s="182">
        <v>7.7185580774365823</v>
      </c>
      <c r="D237" s="183">
        <v>-0.8308084581684847</v>
      </c>
      <c r="E237" s="182">
        <v>8.4934531059683316</v>
      </c>
      <c r="F237" s="183">
        <f t="shared" si="45"/>
        <v>0.7748950285317493</v>
      </c>
      <c r="G237" s="182">
        <v>7.9258992805755399</v>
      </c>
      <c r="H237" s="183">
        <f t="shared" si="45"/>
        <v>-0.56755382539279164</v>
      </c>
      <c r="I237" s="182">
        <v>7.8255897069335241</v>
      </c>
      <c r="J237" s="183">
        <f t="shared" si="45"/>
        <v>-0.10030957364201587</v>
      </c>
      <c r="K237" s="182">
        <v>7.7792072322670371</v>
      </c>
      <c r="L237" s="183">
        <f t="shared" si="46"/>
        <v>-4.6382474666486928E-2</v>
      </c>
      <c r="M237" s="182"/>
      <c r="N237" s="183"/>
    </row>
    <row r="238" spans="2:15" x14ac:dyDescent="0.25">
      <c r="B238" s="116" t="s">
        <v>88</v>
      </c>
      <c r="C238" s="182">
        <v>7.8821989528795813</v>
      </c>
      <c r="D238" s="183">
        <v>0.96170184698921712</v>
      </c>
      <c r="E238" s="182">
        <v>6.4446714334354782</v>
      </c>
      <c r="F238" s="183">
        <f t="shared" si="45"/>
        <v>-1.4375275194441031</v>
      </c>
      <c r="G238" s="182">
        <v>6.3134996801023675</v>
      </c>
      <c r="H238" s="183">
        <f t="shared" si="45"/>
        <v>-0.13117175333311071</v>
      </c>
      <c r="I238" s="182">
        <v>6.8738239463848432</v>
      </c>
      <c r="J238" s="183">
        <f t="shared" si="45"/>
        <v>0.56032426628247567</v>
      </c>
      <c r="K238" s="182">
        <v>7.5672961028525512</v>
      </c>
      <c r="L238" s="183">
        <f t="shared" si="46"/>
        <v>0.69347215646770799</v>
      </c>
      <c r="M238" s="182"/>
      <c r="N238" s="183"/>
    </row>
    <row r="239" spans="2:15" x14ac:dyDescent="0.25">
      <c r="B239" s="116" t="s">
        <v>90</v>
      </c>
      <c r="C239" s="182">
        <v>8.5499040307101719</v>
      </c>
      <c r="D239" s="183">
        <v>0.75780319037403743</v>
      </c>
      <c r="E239" s="182">
        <v>9.2018958378731757</v>
      </c>
      <c r="F239" s="183">
        <f t="shared" si="45"/>
        <v>0.65199180716300376</v>
      </c>
      <c r="G239" s="182">
        <v>8.8920780711825493</v>
      </c>
      <c r="H239" s="183">
        <f t="shared" si="45"/>
        <v>-0.30981776669062633</v>
      </c>
      <c r="I239" s="182">
        <v>8.6272536687631032</v>
      </c>
      <c r="J239" s="183">
        <f t="shared" si="45"/>
        <v>-0.26482440241944616</v>
      </c>
      <c r="K239" s="182">
        <v>7.8614325068870521</v>
      </c>
      <c r="L239" s="183">
        <f t="shared" si="46"/>
        <v>-0.76582116187605109</v>
      </c>
      <c r="M239" s="182"/>
      <c r="N239" s="183"/>
    </row>
    <row r="240" spans="2:15" x14ac:dyDescent="0.25">
      <c r="B240" s="116" t="s">
        <v>92</v>
      </c>
      <c r="C240" s="182">
        <v>8.4763610315186249</v>
      </c>
      <c r="D240" s="183">
        <v>3.8493042674497602E-2</v>
      </c>
      <c r="E240" s="182">
        <v>7.4289384561485461</v>
      </c>
      <c r="F240" s="183">
        <f t="shared" si="45"/>
        <v>-1.0474225753700788</v>
      </c>
      <c r="G240" s="182">
        <v>7.6410361281526926</v>
      </c>
      <c r="H240" s="183">
        <f t="shared" si="45"/>
        <v>0.21209767200414653</v>
      </c>
      <c r="I240" s="182">
        <v>7.7963321709931552</v>
      </c>
      <c r="J240" s="183">
        <f t="shared" si="45"/>
        <v>0.15529604284046261</v>
      </c>
      <c r="K240" s="182">
        <v>7.9899736147757254</v>
      </c>
      <c r="L240" s="183">
        <f t="shared" si="46"/>
        <v>0.1936414437825702</v>
      </c>
      <c r="M240" s="182"/>
      <c r="N240" s="183"/>
    </row>
    <row r="241" spans="2:15" ht="15.75" x14ac:dyDescent="0.25">
      <c r="B241" s="119" t="s">
        <v>30</v>
      </c>
      <c r="C241" s="184">
        <v>8.3338509316770182</v>
      </c>
      <c r="D241" s="185">
        <v>0.27552044442747281</v>
      </c>
      <c r="E241" s="184">
        <v>7.9855857244715089</v>
      </c>
      <c r="F241" s="185">
        <f t="shared" si="45"/>
        <v>-0.34826520720550924</v>
      </c>
      <c r="G241" s="184">
        <v>7.7256410566110665</v>
      </c>
      <c r="H241" s="185">
        <f t="shared" si="45"/>
        <v>-0.25994466786044246</v>
      </c>
      <c r="I241" s="184">
        <v>7.7249021514222322</v>
      </c>
      <c r="J241" s="185">
        <f t="shared" si="45"/>
        <v>-7.3890518883423795E-4</v>
      </c>
      <c r="K241" s="184">
        <v>7.7391729994982681</v>
      </c>
      <c r="L241" s="185">
        <f t="shared" si="46"/>
        <v>1.4270848076035847E-2</v>
      </c>
      <c r="M241" s="184">
        <v>8.2951160928742986</v>
      </c>
      <c r="N241" s="185">
        <v>-0.20801968636684265</v>
      </c>
    </row>
    <row r="242" spans="2:15" ht="6" customHeight="1" x14ac:dyDescent="0.25"/>
    <row r="243" spans="2:15" x14ac:dyDescent="0.25">
      <c r="B243" s="105" t="s">
        <v>54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4" t="s">
        <v>293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1" t="s">
        <v>125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126</v>
      </c>
    </row>
    <row r="248" spans="2:15" ht="22.5" thickTop="1" thickBot="1" x14ac:dyDescent="0.3">
      <c r="B248" s="123" t="str">
        <f>C248</f>
        <v>Dinamarca</v>
      </c>
      <c r="C248" s="289" t="s">
        <v>127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</row>
    <row r="249" spans="2:15" ht="22.5" thickTop="1" thickBot="1" x14ac:dyDescent="0.3">
      <c r="B249" s="109"/>
      <c r="C249" s="291">
        <v>2020</v>
      </c>
      <c r="D249" s="292"/>
      <c r="E249" s="293">
        <v>2021</v>
      </c>
      <c r="F249" s="292"/>
      <c r="G249" s="293">
        <v>2022</v>
      </c>
      <c r="H249" s="292"/>
      <c r="I249" s="293">
        <v>2023</v>
      </c>
      <c r="J249" s="292"/>
      <c r="K249" s="293">
        <v>2024</v>
      </c>
      <c r="L249" s="292"/>
      <c r="M249" s="293">
        <v>2025</v>
      </c>
      <c r="N249" s="294"/>
    </row>
    <row r="250" spans="2:15" ht="16.5" thickTop="1" thickBot="1" x14ac:dyDescent="0.3">
      <c r="B250" s="85"/>
      <c r="C250" s="113" t="s">
        <v>68</v>
      </c>
      <c r="D250" s="114" t="str">
        <f>CONCATENATE("dif ",RIGHT(C249,2),"/",RIGHT(C249-1,2))</f>
        <v>dif 20/19</v>
      </c>
      <c r="E250" s="115" t="s">
        <v>68</v>
      </c>
      <c r="F250" s="114" t="str">
        <f>CONCATENATE("dif ",RIGHT(E249,2),"/",RIGHT(C249,2))</f>
        <v>dif 21/20</v>
      </c>
      <c r="G250" s="115" t="s">
        <v>68</v>
      </c>
      <c r="H250" s="114" t="str">
        <f>CONCATENATE("dif ",RIGHT(G249,2),"/",RIGHT(E249,2))</f>
        <v>dif 22/21</v>
      </c>
      <c r="I250" s="115" t="s">
        <v>68</v>
      </c>
      <c r="J250" s="114" t="str">
        <f>CONCATENATE("dif ",RIGHT(I249,2),"/",RIGHT(G249,2))</f>
        <v>dif 23/22</v>
      </c>
      <c r="K250" s="115" t="s">
        <v>68</v>
      </c>
      <c r="L250" s="114" t="str">
        <f>CONCATENATE("dif ",RIGHT(K249,2),"/",RIGHT(I249,2))</f>
        <v>dif 24/23</v>
      </c>
      <c r="M250" s="115" t="s">
        <v>68</v>
      </c>
      <c r="N250" s="114" t="str">
        <f>CONCATENATE("dif ",RIGHT(M249,2),"/",RIGHT(K249,2))</f>
        <v>dif 25/24</v>
      </c>
    </row>
    <row r="251" spans="2:15" x14ac:dyDescent="0.25">
      <c r="B251" s="116" t="s">
        <v>70</v>
      </c>
      <c r="C251" s="182">
        <v>8.3097094259390509</v>
      </c>
      <c r="D251" s="183">
        <v>0.67217673195474426</v>
      </c>
      <c r="E251" s="182">
        <v>5.2</v>
      </c>
      <c r="F251" s="183">
        <f t="shared" ref="F251:J253" si="47">IFERROR(E251-C251,"-")</f>
        <v>-3.1097094259390508</v>
      </c>
      <c r="G251" s="182">
        <v>7.4816341829085458</v>
      </c>
      <c r="H251" s="183">
        <f t="shared" si="47"/>
        <v>2.2816341829085456</v>
      </c>
      <c r="I251" s="182">
        <v>6.9183377627446241</v>
      </c>
      <c r="J251" s="183">
        <f t="shared" si="47"/>
        <v>-0.56329642016392167</v>
      </c>
      <c r="K251" s="182">
        <v>7.7295487627365356</v>
      </c>
      <c r="L251" s="183">
        <f t="shared" ref="L251:L253" si="48">IFERROR(K251-I251,"-")</f>
        <v>0.81121099999191149</v>
      </c>
      <c r="M251" s="182">
        <v>8.4976798143851511</v>
      </c>
      <c r="N251" s="183">
        <f t="shared" ref="N251" si="49">IFERROR(M251-K251,"-")</f>
        <v>0.7681310516486155</v>
      </c>
    </row>
    <row r="252" spans="2:15" x14ac:dyDescent="0.25">
      <c r="B252" s="116" t="s">
        <v>72</v>
      </c>
      <c r="C252" s="182">
        <v>7.7628614344723994</v>
      </c>
      <c r="D252" s="183">
        <v>-1.856149042878652E-2</v>
      </c>
      <c r="E252" s="182">
        <v>5.8205128205128203</v>
      </c>
      <c r="F252" s="183">
        <f t="shared" si="47"/>
        <v>-1.9423486139595791</v>
      </c>
      <c r="G252" s="182">
        <v>7.9186262376237622</v>
      </c>
      <c r="H252" s="183">
        <f t="shared" si="47"/>
        <v>2.0981134171109419</v>
      </c>
      <c r="I252" s="182">
        <v>7.8601462522851921</v>
      </c>
      <c r="J252" s="183">
        <f t="shared" si="47"/>
        <v>-5.8479985338570017E-2</v>
      </c>
      <c r="K252" s="182">
        <v>8.2838026205742956</v>
      </c>
      <c r="L252" s="183">
        <f t="shared" si="48"/>
        <v>0.42365636828910347</v>
      </c>
      <c r="M252" s="182"/>
      <c r="N252" s="183"/>
    </row>
    <row r="253" spans="2:15" x14ac:dyDescent="0.25">
      <c r="B253" s="116" t="s">
        <v>74</v>
      </c>
      <c r="C253" s="182">
        <v>9.130612244897959</v>
      </c>
      <c r="D253" s="183">
        <v>1.8406525760378445</v>
      </c>
      <c r="E253" s="182">
        <v>6.04</v>
      </c>
      <c r="F253" s="183">
        <f t="shared" si="47"/>
        <v>-3.0906122448979589</v>
      </c>
      <c r="G253" s="182">
        <v>8.1415174765558405</v>
      </c>
      <c r="H253" s="183">
        <f t="shared" si="47"/>
        <v>2.1015174765558404</v>
      </c>
      <c r="I253" s="182">
        <v>8.2257543103448274</v>
      </c>
      <c r="J253" s="183">
        <f t="shared" si="47"/>
        <v>8.4236833788986942E-2</v>
      </c>
      <c r="K253" s="182">
        <v>7.2290683229813668</v>
      </c>
      <c r="L253" s="183">
        <f t="shared" si="48"/>
        <v>-0.99668598736346059</v>
      </c>
      <c r="M253" s="182"/>
      <c r="N253" s="183"/>
    </row>
    <row r="254" spans="2:15" x14ac:dyDescent="0.25">
      <c r="B254" s="116" t="s">
        <v>76</v>
      </c>
      <c r="C254" s="182" t="s">
        <v>234</v>
      </c>
      <c r="D254" s="183" t="s">
        <v>234</v>
      </c>
      <c r="E254" s="182">
        <v>4.3703703703703702</v>
      </c>
      <c r="F254" s="183" t="str">
        <f>IFERROR(E254-C254,"-")</f>
        <v>-</v>
      </c>
      <c r="G254" s="182">
        <v>7.9946319018404912</v>
      </c>
      <c r="H254" s="183">
        <f>IFERROR(G254-E254,"-")</f>
        <v>3.624261531470121</v>
      </c>
      <c r="I254" s="182">
        <v>7.3605860113421553</v>
      </c>
      <c r="J254" s="183">
        <f>IFERROR(I254-G254,"-")</f>
        <v>-0.63404589049833593</v>
      </c>
      <c r="K254" s="182">
        <v>9.0169704588309241</v>
      </c>
      <c r="L254" s="183">
        <f>IFERROR(K254-I254,"-")</f>
        <v>1.6563844474887688</v>
      </c>
      <c r="M254" s="182"/>
      <c r="N254" s="183"/>
    </row>
    <row r="255" spans="2:15" x14ac:dyDescent="0.25">
      <c r="B255" s="116" t="s">
        <v>78</v>
      </c>
      <c r="C255" s="182" t="s">
        <v>234</v>
      </c>
      <c r="D255" s="183" t="s">
        <v>234</v>
      </c>
      <c r="E255" s="182">
        <v>6.7142857142857144</v>
      </c>
      <c r="F255" s="183" t="str">
        <f t="shared" ref="F255:J263" si="50">IFERROR(E255-C255,"-")</f>
        <v>-</v>
      </c>
      <c r="G255" s="182">
        <v>7.5626204238921</v>
      </c>
      <c r="H255" s="183">
        <f t="shared" si="50"/>
        <v>0.84833470960638557</v>
      </c>
      <c r="I255" s="182">
        <v>6.9700460829493087</v>
      </c>
      <c r="J255" s="183">
        <f t="shared" si="50"/>
        <v>-0.59257434094279127</v>
      </c>
      <c r="K255" s="182">
        <v>8.4228295819935699</v>
      </c>
      <c r="L255" s="183">
        <f t="shared" ref="L255:L263" si="51">IFERROR(K255-I255,"-")</f>
        <v>1.4527834990442612</v>
      </c>
      <c r="M255" s="182"/>
      <c r="N255" s="183"/>
    </row>
    <row r="256" spans="2:15" x14ac:dyDescent="0.25">
      <c r="B256" s="116" t="s">
        <v>80</v>
      </c>
      <c r="C256" s="182" t="s">
        <v>234</v>
      </c>
      <c r="D256" s="183" t="s">
        <v>234</v>
      </c>
      <c r="E256" s="182">
        <v>7.0810810810810807</v>
      </c>
      <c r="F256" s="183" t="str">
        <f t="shared" si="50"/>
        <v>-</v>
      </c>
      <c r="G256" s="182">
        <v>7.5051546391752577</v>
      </c>
      <c r="H256" s="183">
        <f t="shared" si="50"/>
        <v>0.42407355809417702</v>
      </c>
      <c r="I256" s="182">
        <v>6.8466666666666667</v>
      </c>
      <c r="J256" s="183">
        <f t="shared" si="50"/>
        <v>-0.65848797250859104</v>
      </c>
      <c r="K256" s="182">
        <v>7.862222222222222</v>
      </c>
      <c r="L256" s="183">
        <f t="shared" si="51"/>
        <v>1.0155555555555553</v>
      </c>
      <c r="M256" s="182"/>
      <c r="N256" s="183"/>
    </row>
    <row r="257" spans="2:15" x14ac:dyDescent="0.25">
      <c r="B257" s="116" t="s">
        <v>82</v>
      </c>
      <c r="C257" s="182" t="s">
        <v>234</v>
      </c>
      <c r="D257" s="183" t="s">
        <v>234</v>
      </c>
      <c r="E257" s="182">
        <v>6.9072164948453612</v>
      </c>
      <c r="F257" s="183" t="str">
        <f t="shared" si="50"/>
        <v>-</v>
      </c>
      <c r="G257" s="182">
        <v>8.0072780203784575</v>
      </c>
      <c r="H257" s="183">
        <f t="shared" si="50"/>
        <v>1.1000615255330963</v>
      </c>
      <c r="I257" s="182">
        <v>8.7509578544061295</v>
      </c>
      <c r="J257" s="183">
        <f t="shared" si="50"/>
        <v>0.74367983402767202</v>
      </c>
      <c r="K257" s="182">
        <v>7.0123558484349262</v>
      </c>
      <c r="L257" s="183">
        <f t="shared" si="51"/>
        <v>-1.7386020059712033</v>
      </c>
      <c r="M257" s="182"/>
      <c r="N257" s="183"/>
    </row>
    <row r="258" spans="2:15" x14ac:dyDescent="0.25">
      <c r="B258" s="116" t="s">
        <v>84</v>
      </c>
      <c r="C258" s="182">
        <v>4.666666666666667</v>
      </c>
      <c r="D258" s="183">
        <v>-5.027976190476191</v>
      </c>
      <c r="E258" s="182">
        <v>8.3154362416107386</v>
      </c>
      <c r="F258" s="183">
        <f t="shared" si="50"/>
        <v>3.6487695749440716</v>
      </c>
      <c r="G258" s="182">
        <v>8.034782608695652</v>
      </c>
      <c r="H258" s="183">
        <f t="shared" si="50"/>
        <v>-0.2806536329150866</v>
      </c>
      <c r="I258" s="182">
        <v>7.1090629800307221</v>
      </c>
      <c r="J258" s="183">
        <f t="shared" si="50"/>
        <v>-0.92571962866492985</v>
      </c>
      <c r="K258" s="182">
        <v>8.0183486238532105</v>
      </c>
      <c r="L258" s="183">
        <f t="shared" si="51"/>
        <v>0.90928564382248833</v>
      </c>
      <c r="M258" s="182"/>
      <c r="N258" s="183"/>
    </row>
    <row r="259" spans="2:15" x14ac:dyDescent="0.25">
      <c r="B259" s="116" t="s">
        <v>86</v>
      </c>
      <c r="C259" s="182">
        <v>1</v>
      </c>
      <c r="D259" s="183">
        <v>-6.808080808080808</v>
      </c>
      <c r="E259" s="182">
        <v>6.5935828877005349</v>
      </c>
      <c r="F259" s="183">
        <f t="shared" si="50"/>
        <v>5.5935828877005349</v>
      </c>
      <c r="G259" s="182">
        <v>7.1622176591375766</v>
      </c>
      <c r="H259" s="183">
        <f t="shared" si="50"/>
        <v>0.56863477143704166</v>
      </c>
      <c r="I259" s="182">
        <v>8.4351687388987564</v>
      </c>
      <c r="J259" s="183">
        <f t="shared" si="50"/>
        <v>1.2729510797611798</v>
      </c>
      <c r="K259" s="182">
        <v>7.9058524173027989</v>
      </c>
      <c r="L259" s="183">
        <f t="shared" si="51"/>
        <v>-0.52931632159595754</v>
      </c>
      <c r="M259" s="182"/>
      <c r="N259" s="183"/>
    </row>
    <row r="260" spans="2:15" x14ac:dyDescent="0.25">
      <c r="B260" s="116" t="s">
        <v>88</v>
      </c>
      <c r="C260" s="182">
        <v>8.4444444444444446</v>
      </c>
      <c r="D260" s="183">
        <v>0.82627097037376984</v>
      </c>
      <c r="E260" s="182">
        <v>6.4757085020242915</v>
      </c>
      <c r="F260" s="183">
        <f t="shared" si="50"/>
        <v>-1.9687359424201532</v>
      </c>
      <c r="G260" s="182">
        <v>6.6114445778311328</v>
      </c>
      <c r="H260" s="183">
        <f t="shared" si="50"/>
        <v>0.13573607580684133</v>
      </c>
      <c r="I260" s="182">
        <v>6.4231318419800099</v>
      </c>
      <c r="J260" s="183">
        <f t="shared" si="50"/>
        <v>-0.18831273585112296</v>
      </c>
      <c r="K260" s="182">
        <v>6.6109550561797752</v>
      </c>
      <c r="L260" s="183">
        <f t="shared" si="51"/>
        <v>0.18782321419976533</v>
      </c>
      <c r="M260" s="182"/>
      <c r="N260" s="183"/>
    </row>
    <row r="261" spans="2:15" x14ac:dyDescent="0.25">
      <c r="B261" s="116" t="s">
        <v>90</v>
      </c>
      <c r="C261" s="182">
        <v>4.7142857142857144</v>
      </c>
      <c r="D261" s="183">
        <v>-3.6793856024886979</v>
      </c>
      <c r="E261" s="182">
        <v>7.4768959435626101</v>
      </c>
      <c r="F261" s="183">
        <f t="shared" si="50"/>
        <v>2.7626102292768957</v>
      </c>
      <c r="G261" s="182">
        <v>7.7335884604062404</v>
      </c>
      <c r="H261" s="183">
        <f t="shared" si="50"/>
        <v>0.25669251684363026</v>
      </c>
      <c r="I261" s="182">
        <v>7.5530525628468821</v>
      </c>
      <c r="J261" s="183">
        <f t="shared" si="50"/>
        <v>-0.18053589755935828</v>
      </c>
      <c r="K261" s="182">
        <v>7.8490687219010917</v>
      </c>
      <c r="L261" s="183">
        <f t="shared" si="51"/>
        <v>0.29601615905420964</v>
      </c>
      <c r="M261" s="182"/>
      <c r="N261" s="183"/>
    </row>
    <row r="262" spans="2:15" x14ac:dyDescent="0.25">
      <c r="B262" s="116" t="s">
        <v>92</v>
      </c>
      <c r="C262" s="182">
        <v>7.708333333333333</v>
      </c>
      <c r="D262" s="183">
        <v>0.44850477879594042</v>
      </c>
      <c r="E262" s="182">
        <v>9.2013390722142514</v>
      </c>
      <c r="F262" s="183">
        <f t="shared" si="50"/>
        <v>1.4930057388809184</v>
      </c>
      <c r="G262" s="182">
        <v>8.4737500000000008</v>
      </c>
      <c r="H262" s="183">
        <f t="shared" si="50"/>
        <v>-0.72758907221425062</v>
      </c>
      <c r="I262" s="182">
        <v>7.572878603329273</v>
      </c>
      <c r="J262" s="183">
        <f t="shared" si="50"/>
        <v>-0.9008713966707278</v>
      </c>
      <c r="K262" s="182">
        <v>7.0233521657250471</v>
      </c>
      <c r="L262" s="183">
        <f t="shared" si="51"/>
        <v>-0.54952643760422593</v>
      </c>
      <c r="M262" s="182"/>
      <c r="N262" s="183"/>
    </row>
    <row r="263" spans="2:15" ht="15.75" x14ac:dyDescent="0.25">
      <c r="B263" s="119" t="s">
        <v>30</v>
      </c>
      <c r="C263" s="184">
        <v>8.18305376344086</v>
      </c>
      <c r="D263" s="185">
        <v>0.3525409098043788</v>
      </c>
      <c r="E263" s="184">
        <v>7.6376430356438245</v>
      </c>
      <c r="F263" s="185">
        <f t="shared" si="50"/>
        <v>-0.54541072779703548</v>
      </c>
      <c r="G263" s="184">
        <v>7.7723058082575225</v>
      </c>
      <c r="H263" s="185">
        <f t="shared" si="50"/>
        <v>0.13466277261369797</v>
      </c>
      <c r="I263" s="184">
        <v>7.5019520130134199</v>
      </c>
      <c r="J263" s="185">
        <f t="shared" si="50"/>
        <v>-0.27035379524410263</v>
      </c>
      <c r="K263" s="184">
        <v>7.6486754966887416</v>
      </c>
      <c r="L263" s="185">
        <f t="shared" si="51"/>
        <v>0.14672348367532173</v>
      </c>
      <c r="M263" s="184">
        <v>8.4976798143851511</v>
      </c>
      <c r="N263" s="185">
        <v>0.7681310516486155</v>
      </c>
    </row>
    <row r="264" spans="2:15" ht="6" customHeight="1" x14ac:dyDescent="0.25"/>
    <row r="265" spans="2:15" x14ac:dyDescent="0.25">
      <c r="B265" s="105" t="s">
        <v>54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4" t="s">
        <v>294</v>
      </c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1" t="s">
        <v>128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129</v>
      </c>
    </row>
    <row r="270" spans="2:15" ht="22.5" thickTop="1" thickBot="1" x14ac:dyDescent="0.3">
      <c r="B270" s="123" t="str">
        <f>C270</f>
        <v>Suecia</v>
      </c>
      <c r="C270" s="289" t="s">
        <v>130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</row>
    <row r="271" spans="2:15" ht="22.5" thickTop="1" thickBot="1" x14ac:dyDescent="0.3">
      <c r="B271" s="109"/>
      <c r="C271" s="291">
        <v>2020</v>
      </c>
      <c r="D271" s="292"/>
      <c r="E271" s="293">
        <v>2021</v>
      </c>
      <c r="F271" s="292"/>
      <c r="G271" s="293">
        <v>2022</v>
      </c>
      <c r="H271" s="292"/>
      <c r="I271" s="293">
        <v>2023</v>
      </c>
      <c r="J271" s="292"/>
      <c r="K271" s="293">
        <v>2024</v>
      </c>
      <c r="L271" s="292"/>
      <c r="M271" s="293">
        <v>2025</v>
      </c>
      <c r="N271" s="294"/>
    </row>
    <row r="272" spans="2:15" ht="16.5" thickTop="1" thickBot="1" x14ac:dyDescent="0.3">
      <c r="B272" s="85"/>
      <c r="C272" s="113" t="s">
        <v>68</v>
      </c>
      <c r="D272" s="114" t="str">
        <f>CONCATENATE("dif ",RIGHT(C271,2),"/",RIGHT(C271-1,2))</f>
        <v>dif 20/19</v>
      </c>
      <c r="E272" s="115" t="s">
        <v>68</v>
      </c>
      <c r="F272" s="114" t="str">
        <f>CONCATENATE("dif ",RIGHT(E271,2),"/",RIGHT(C271,2))</f>
        <v>dif 21/20</v>
      </c>
      <c r="G272" s="115" t="s">
        <v>68</v>
      </c>
      <c r="H272" s="114" t="str">
        <f>CONCATENATE("dif ",RIGHT(G271,2),"/",RIGHT(E271,2))</f>
        <v>dif 22/21</v>
      </c>
      <c r="I272" s="115" t="s">
        <v>68</v>
      </c>
      <c r="J272" s="114" t="str">
        <f>CONCATENATE("dif ",RIGHT(I271,2),"/",RIGHT(G271,2))</f>
        <v>dif 23/22</v>
      </c>
      <c r="K272" s="115" t="s">
        <v>68</v>
      </c>
      <c r="L272" s="114" t="str">
        <f>CONCATENATE("dif ",RIGHT(K271,2),"/",RIGHT(I271,2))</f>
        <v>dif 24/23</v>
      </c>
      <c r="M272" s="115" t="s">
        <v>68</v>
      </c>
      <c r="N272" s="114" t="str">
        <f>CONCATENATE("dif ",RIGHT(M271,2),"/",RIGHT(K271,2))</f>
        <v>dif 25/24</v>
      </c>
    </row>
    <row r="273" spans="2:14" x14ac:dyDescent="0.25">
      <c r="B273" s="116" t="s">
        <v>70</v>
      </c>
      <c r="C273" s="182">
        <v>8.4188443135811557</v>
      </c>
      <c r="D273" s="183">
        <v>0.3810128003206259</v>
      </c>
      <c r="E273" s="182">
        <v>8.3571428571428577</v>
      </c>
      <c r="F273" s="183">
        <f t="shared" ref="F273:J275" si="52">IFERROR(E273-C273,"-")</f>
        <v>-6.1701456438298052E-2</v>
      </c>
      <c r="G273" s="182">
        <v>7.7749077490774905</v>
      </c>
      <c r="H273" s="183">
        <f t="shared" si="52"/>
        <v>-0.58223510806536716</v>
      </c>
      <c r="I273" s="182">
        <v>6.765537310330493</v>
      </c>
      <c r="J273" s="183">
        <f t="shared" si="52"/>
        <v>-1.0093704387469975</v>
      </c>
      <c r="K273" s="182">
        <v>7.6107711138310892</v>
      </c>
      <c r="L273" s="183">
        <f t="shared" ref="L273:L275" si="53">IFERROR(K273-I273,"-")</f>
        <v>0.84523380350059618</v>
      </c>
      <c r="M273" s="182">
        <v>8.9780219780219781</v>
      </c>
      <c r="N273" s="183">
        <f t="shared" ref="N273" si="54">IFERROR(M273-K273,"-")</f>
        <v>1.3672508641908889</v>
      </c>
    </row>
    <row r="274" spans="2:14" x14ac:dyDescent="0.25">
      <c r="B274" s="116" t="s">
        <v>72</v>
      </c>
      <c r="C274" s="182">
        <v>7.5026661926768572</v>
      </c>
      <c r="D274" s="183">
        <v>-0.68765638796830331</v>
      </c>
      <c r="E274" s="182">
        <v>8.155555555555555</v>
      </c>
      <c r="F274" s="183">
        <f t="shared" si="52"/>
        <v>0.65288936287869781</v>
      </c>
      <c r="G274" s="182">
        <v>7.2347826086956522</v>
      </c>
      <c r="H274" s="183">
        <f t="shared" si="52"/>
        <v>-0.92077294685990285</v>
      </c>
      <c r="I274" s="182">
        <v>7.538742023701003</v>
      </c>
      <c r="J274" s="183">
        <f t="shared" si="52"/>
        <v>0.30395941500535084</v>
      </c>
      <c r="K274" s="182">
        <v>7.6285875070343279</v>
      </c>
      <c r="L274" s="183">
        <f t="shared" si="53"/>
        <v>8.9845483333324871E-2</v>
      </c>
      <c r="M274" s="182"/>
      <c r="N274" s="183"/>
    </row>
    <row r="275" spans="2:14" x14ac:dyDescent="0.25">
      <c r="B275" s="116" t="s">
        <v>74</v>
      </c>
      <c r="C275" s="182">
        <v>8.5890804597701145</v>
      </c>
      <c r="D275" s="183">
        <v>0.7467308432985762</v>
      </c>
      <c r="E275" s="182">
        <v>9.6</v>
      </c>
      <c r="F275" s="183">
        <f t="shared" si="52"/>
        <v>1.0109195402298852</v>
      </c>
      <c r="G275" s="182">
        <v>8.7922437673130194</v>
      </c>
      <c r="H275" s="183">
        <f t="shared" si="52"/>
        <v>-0.80775623268698027</v>
      </c>
      <c r="I275" s="182">
        <v>8.7350050830227044</v>
      </c>
      <c r="J275" s="183">
        <f t="shared" si="52"/>
        <v>-5.7238684290314978E-2</v>
      </c>
      <c r="K275" s="182">
        <v>6.346367305751766</v>
      </c>
      <c r="L275" s="183">
        <f t="shared" si="53"/>
        <v>-2.3886377772709384</v>
      </c>
      <c r="M275" s="182"/>
      <c r="N275" s="183"/>
    </row>
    <row r="276" spans="2:14" x14ac:dyDescent="0.25">
      <c r="B276" s="116" t="s">
        <v>76</v>
      </c>
      <c r="C276" s="182" t="s">
        <v>234</v>
      </c>
      <c r="D276" s="183" t="s">
        <v>234</v>
      </c>
      <c r="E276" s="182">
        <v>6.7874999999999996</v>
      </c>
      <c r="F276" s="183" t="str">
        <f>IFERROR(E276-C276,"-")</f>
        <v>-</v>
      </c>
      <c r="G276" s="182">
        <v>7.5339805825242721</v>
      </c>
      <c r="H276" s="183">
        <f>IFERROR(G276-E276,"-")</f>
        <v>0.74648058252427241</v>
      </c>
      <c r="I276" s="182">
        <v>7.4826315789473687</v>
      </c>
      <c r="J276" s="183">
        <f>IFERROR(I276-G276,"-")</f>
        <v>-5.1349003576903307E-2</v>
      </c>
      <c r="K276" s="182">
        <v>9.0444115470022197</v>
      </c>
      <c r="L276" s="183">
        <f>IFERROR(K276-I276,"-")</f>
        <v>1.561779968054851</v>
      </c>
      <c r="M276" s="182"/>
      <c r="N276" s="183"/>
    </row>
    <row r="277" spans="2:14" x14ac:dyDescent="0.25">
      <c r="B277" s="116" t="s">
        <v>78</v>
      </c>
      <c r="C277" s="182" t="s">
        <v>234</v>
      </c>
      <c r="D277" s="183" t="s">
        <v>234</v>
      </c>
      <c r="E277" s="182">
        <v>3.9473684210526314</v>
      </c>
      <c r="F277" s="183" t="str">
        <f t="shared" ref="F277:J285" si="55">IFERROR(E277-C277,"-")</f>
        <v>-</v>
      </c>
      <c r="G277" s="182">
        <v>8.1943127962085303</v>
      </c>
      <c r="H277" s="183">
        <f t="shared" si="55"/>
        <v>4.2469443751558984</v>
      </c>
      <c r="I277" s="182">
        <v>7.3178571428571431</v>
      </c>
      <c r="J277" s="183">
        <f t="shared" si="55"/>
        <v>-0.8764556533513872</v>
      </c>
      <c r="K277" s="182">
        <v>8.3803680981595097</v>
      </c>
      <c r="L277" s="183">
        <f t="shared" ref="L277:L285" si="56">IFERROR(K277-I277,"-")</f>
        <v>1.0625109553023666</v>
      </c>
      <c r="M277" s="182"/>
      <c r="N277" s="183"/>
    </row>
    <row r="278" spans="2:14" x14ac:dyDescent="0.25">
      <c r="B278" s="116" t="s">
        <v>80</v>
      </c>
      <c r="C278" s="182" t="s">
        <v>234</v>
      </c>
      <c r="D278" s="183" t="s">
        <v>234</v>
      </c>
      <c r="E278" s="182">
        <v>12.76923076923077</v>
      </c>
      <c r="F278" s="183" t="str">
        <f t="shared" si="55"/>
        <v>-</v>
      </c>
      <c r="G278" s="182">
        <v>6.7651006711409396</v>
      </c>
      <c r="H278" s="183">
        <f t="shared" si="55"/>
        <v>-6.0041300980898304</v>
      </c>
      <c r="I278" s="182">
        <v>6.7832167832167833</v>
      </c>
      <c r="J278" s="183">
        <f t="shared" si="55"/>
        <v>1.8116112075843738E-2</v>
      </c>
      <c r="K278" s="182">
        <v>6.9055793991416312</v>
      </c>
      <c r="L278" s="183">
        <f t="shared" si="56"/>
        <v>0.12236261592484787</v>
      </c>
      <c r="M278" s="182"/>
      <c r="N278" s="183"/>
    </row>
    <row r="279" spans="2:14" x14ac:dyDescent="0.25">
      <c r="B279" s="116" t="s">
        <v>82</v>
      </c>
      <c r="C279" s="182" t="s">
        <v>234</v>
      </c>
      <c r="D279" s="183" t="s">
        <v>234</v>
      </c>
      <c r="E279" s="182">
        <v>8.6</v>
      </c>
      <c r="F279" s="183" t="str">
        <f t="shared" si="55"/>
        <v>-</v>
      </c>
      <c r="G279" s="182">
        <v>9.1115702479338836</v>
      </c>
      <c r="H279" s="183">
        <f t="shared" si="55"/>
        <v>0.51157024793388395</v>
      </c>
      <c r="I279" s="182">
        <v>7.6214833759590794</v>
      </c>
      <c r="J279" s="183">
        <f t="shared" si="55"/>
        <v>-1.4900868719748042</v>
      </c>
      <c r="K279" s="182">
        <v>6.1578947368421053</v>
      </c>
      <c r="L279" s="183">
        <f t="shared" si="56"/>
        <v>-1.4635886391169741</v>
      </c>
      <c r="M279" s="182"/>
      <c r="N279" s="183"/>
    </row>
    <row r="280" spans="2:14" x14ac:dyDescent="0.25">
      <c r="B280" s="116" t="s">
        <v>84</v>
      </c>
      <c r="C280" s="182">
        <v>4.2</v>
      </c>
      <c r="D280" s="183">
        <v>-3.7084194977843428</v>
      </c>
      <c r="E280" s="182">
        <v>5.0606060606060606</v>
      </c>
      <c r="F280" s="183">
        <f t="shared" si="55"/>
        <v>0.86060606060606037</v>
      </c>
      <c r="G280" s="182">
        <v>7.5714285714285712</v>
      </c>
      <c r="H280" s="183">
        <f t="shared" si="55"/>
        <v>2.5108225108225106</v>
      </c>
      <c r="I280" s="182">
        <v>6.5065274151436032</v>
      </c>
      <c r="J280" s="183">
        <f t="shared" si="55"/>
        <v>-1.064901156284968</v>
      </c>
      <c r="K280" s="182">
        <v>7.8706467661691546</v>
      </c>
      <c r="L280" s="183">
        <f t="shared" si="56"/>
        <v>1.3641193510255514</v>
      </c>
      <c r="M280" s="182"/>
      <c r="N280" s="183"/>
    </row>
    <row r="281" spans="2:14" x14ac:dyDescent="0.25">
      <c r="B281" s="116" t="s">
        <v>86</v>
      </c>
      <c r="C281" s="182">
        <v>6.875</v>
      </c>
      <c r="D281" s="183">
        <v>-0.94411262798634787</v>
      </c>
      <c r="E281" s="182">
        <v>9.0925925925925934</v>
      </c>
      <c r="F281" s="183">
        <f t="shared" si="55"/>
        <v>2.2175925925925934</v>
      </c>
      <c r="G281" s="182">
        <v>7.0497382198952883</v>
      </c>
      <c r="H281" s="183">
        <f t="shared" si="55"/>
        <v>-2.0428543726973052</v>
      </c>
      <c r="I281" s="182">
        <v>7.5864661654135341</v>
      </c>
      <c r="J281" s="183">
        <f t="shared" si="55"/>
        <v>0.53672794551824587</v>
      </c>
      <c r="K281" s="182">
        <v>7.12</v>
      </c>
      <c r="L281" s="183">
        <f t="shared" si="56"/>
        <v>-0.46646616541353403</v>
      </c>
      <c r="M281" s="182"/>
      <c r="N281" s="183"/>
    </row>
    <row r="282" spans="2:14" x14ac:dyDescent="0.25">
      <c r="B282" s="116" t="s">
        <v>88</v>
      </c>
      <c r="C282" s="182">
        <v>6.7536231884057969</v>
      </c>
      <c r="D282" s="183">
        <v>0.83537223783545489</v>
      </c>
      <c r="E282" s="182">
        <v>3.383111111111111</v>
      </c>
      <c r="F282" s="183">
        <f t="shared" si="55"/>
        <v>-3.3705120772946859</v>
      </c>
      <c r="G282" s="182">
        <v>5.6079854809437384</v>
      </c>
      <c r="H282" s="183">
        <f t="shared" si="55"/>
        <v>2.2248743698326274</v>
      </c>
      <c r="I282" s="182">
        <v>5.0288944723618094</v>
      </c>
      <c r="J282" s="183">
        <f t="shared" si="55"/>
        <v>-0.57909100858192897</v>
      </c>
      <c r="K282" s="182">
        <v>5.8646384479717817</v>
      </c>
      <c r="L282" s="183">
        <f t="shared" si="56"/>
        <v>0.83574397560997227</v>
      </c>
      <c r="M282" s="182"/>
      <c r="N282" s="183"/>
    </row>
    <row r="283" spans="2:14" x14ac:dyDescent="0.25">
      <c r="B283" s="116" t="s">
        <v>90</v>
      </c>
      <c r="C283" s="182">
        <v>6.1092715231788075</v>
      </c>
      <c r="D283" s="183">
        <v>-2.3008045224485683</v>
      </c>
      <c r="E283" s="182">
        <v>8.5948434622467769</v>
      </c>
      <c r="F283" s="183">
        <f t="shared" si="55"/>
        <v>2.4855719390679694</v>
      </c>
      <c r="G283" s="182">
        <v>7.3335444374076424</v>
      </c>
      <c r="H283" s="183">
        <f t="shared" si="55"/>
        <v>-1.2612990248391345</v>
      </c>
      <c r="I283" s="182">
        <v>8.0071192473938471</v>
      </c>
      <c r="J283" s="183">
        <f t="shared" si="55"/>
        <v>0.67357480998620467</v>
      </c>
      <c r="K283" s="182">
        <v>7.7106042654028437</v>
      </c>
      <c r="L283" s="183">
        <f t="shared" si="56"/>
        <v>-0.29651498199100335</v>
      </c>
      <c r="M283" s="182"/>
      <c r="N283" s="183"/>
    </row>
    <row r="284" spans="2:14" x14ac:dyDescent="0.25">
      <c r="B284" s="116" t="s">
        <v>92</v>
      </c>
      <c r="C284" s="182">
        <v>10.245901639344263</v>
      </c>
      <c r="D284" s="183">
        <v>2.9565079423357838</v>
      </c>
      <c r="E284" s="182">
        <v>10.549908144519289</v>
      </c>
      <c r="F284" s="183">
        <f t="shared" si="55"/>
        <v>0.30400650517502648</v>
      </c>
      <c r="G284" s="182">
        <v>7.992067553735926</v>
      </c>
      <c r="H284" s="183">
        <f t="shared" si="55"/>
        <v>-2.5578405907833632</v>
      </c>
      <c r="I284" s="182">
        <v>7.3671026379960098</v>
      </c>
      <c r="J284" s="183">
        <f t="shared" si="55"/>
        <v>-0.62496491573991619</v>
      </c>
      <c r="K284" s="182">
        <v>6.7212800875273526</v>
      </c>
      <c r="L284" s="183">
        <f t="shared" si="56"/>
        <v>-0.64582255046865722</v>
      </c>
      <c r="M284" s="182"/>
      <c r="N284" s="183"/>
    </row>
    <row r="285" spans="2:14" ht="15.75" x14ac:dyDescent="0.25">
      <c r="B285" s="119" t="s">
        <v>30</v>
      </c>
      <c r="C285" s="184">
        <v>7.9687523360992749</v>
      </c>
      <c r="D285" s="185">
        <v>0.19142155345143852</v>
      </c>
      <c r="E285" s="184">
        <v>8.0300091491308319</v>
      </c>
      <c r="F285" s="185">
        <f t="shared" si="55"/>
        <v>6.1256813031556945E-2</v>
      </c>
      <c r="G285" s="184">
        <v>7.5025120527784823</v>
      </c>
      <c r="H285" s="185">
        <f t="shared" si="55"/>
        <v>-0.52749709635234954</v>
      </c>
      <c r="I285" s="184">
        <v>7.3068531577511981</v>
      </c>
      <c r="J285" s="185">
        <f t="shared" si="55"/>
        <v>-0.19565889502728417</v>
      </c>
      <c r="K285" s="184">
        <v>7.1674042882309976</v>
      </c>
      <c r="L285" s="185">
        <f t="shared" si="56"/>
        <v>-0.13944886952020052</v>
      </c>
      <c r="M285" s="184">
        <v>8.9780219780219781</v>
      </c>
      <c r="N285" s="185">
        <v>1.3672508641908889</v>
      </c>
    </row>
    <row r="286" spans="2:14" ht="6" customHeight="1" x14ac:dyDescent="0.25"/>
    <row r="287" spans="2:14" x14ac:dyDescent="0.25">
      <c r="B287" s="105" t="s">
        <v>54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AFDC1-FC3A-4729-8CC6-97179D36E776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</cols>
  <sheetData>
    <row r="4" spans="1:15" ht="48.75" customHeight="1" thickBot="1" x14ac:dyDescent="0.3">
      <c r="B4" s="264" t="s">
        <v>283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9"/>
      <c r="N5" s="39"/>
      <c r="O5" s="1" t="s">
        <v>66</v>
      </c>
    </row>
    <row r="6" spans="1:15" ht="22.5" thickTop="1" thickBot="1" x14ac:dyDescent="0.3">
      <c r="B6" s="108" t="s">
        <v>30</v>
      </c>
      <c r="C6" s="299" t="s">
        <v>131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09"/>
      <c r="C7" s="291">
        <v>2020</v>
      </c>
      <c r="D7" s="292"/>
      <c r="E7" s="293">
        <v>2021</v>
      </c>
      <c r="F7" s="292"/>
      <c r="G7" s="293">
        <v>2022</v>
      </c>
      <c r="H7" s="292"/>
      <c r="I7" s="293">
        <v>2023</v>
      </c>
      <c r="J7" s="292"/>
      <c r="K7" s="293"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CONCATENATE("dif ",RIGHT(C7,2),"/",RIGHT(C7-1,2))</f>
        <v>dif 20/19</v>
      </c>
      <c r="E8" s="115" t="s">
        <v>68</v>
      </c>
      <c r="F8" s="114" t="str">
        <f>CONCATENATE("dif ",RIGHT(E7,2),"/",RIGHT(C7,2))</f>
        <v>dif 21/20</v>
      </c>
      <c r="G8" s="115" t="s">
        <v>68</v>
      </c>
      <c r="H8" s="114" t="str">
        <f>CONCATENATE("dif ",RIGHT(G7,2),"/",RIGHT(E7,2))</f>
        <v>dif 22/21</v>
      </c>
      <c r="I8" s="115" t="s">
        <v>68</v>
      </c>
      <c r="J8" s="114" t="str">
        <f>CONCATENATE("dif ",RIGHT(I7,2),"/",RIGHT(G7,2))</f>
        <v>dif 23/22</v>
      </c>
      <c r="K8" s="115" t="s">
        <v>68</v>
      </c>
      <c r="L8" s="114" t="str">
        <f>CONCATENATE("dif ",RIGHT(K7,2),"/",RIGHT(I7,2))</f>
        <v>dif 24/23</v>
      </c>
      <c r="M8" s="115" t="s">
        <v>68</v>
      </c>
      <c r="N8" s="114" t="str">
        <f>CONCATENATE("def ",RIGHT(M7,2),"/",RIGHT(K7,2))</f>
        <v>def 25/24</v>
      </c>
    </row>
    <row r="9" spans="1:15" x14ac:dyDescent="0.25">
      <c r="A9" s="1" t="s">
        <v>69</v>
      </c>
      <c r="B9" s="116" t="s">
        <v>70</v>
      </c>
      <c r="C9" s="182">
        <v>8.3584141926140472</v>
      </c>
      <c r="D9" s="183">
        <v>-8.0711709978267265E-2</v>
      </c>
      <c r="E9" s="182">
        <v>6.4821499143722834</v>
      </c>
      <c r="F9" s="183">
        <f t="shared" ref="F9:J21" si="0">IFERROR(E9-C9,"-")</f>
        <v>-1.8762642782417638</v>
      </c>
      <c r="G9" s="182">
        <v>7.8675924721608022</v>
      </c>
      <c r="H9" s="183">
        <f t="shared" si="0"/>
        <v>1.3854425577885188</v>
      </c>
      <c r="I9" s="182">
        <v>7.9193492929900717</v>
      </c>
      <c r="J9" s="183">
        <f t="shared" si="0"/>
        <v>5.1756820829269579E-2</v>
      </c>
      <c r="K9" s="182">
        <v>7.7202650323008113</v>
      </c>
      <c r="L9" s="183">
        <f t="shared" ref="L9:L21" si="1">IFERROR(K9-I9,"-")</f>
        <v>-0.19908426068926044</v>
      </c>
      <c r="M9" s="182">
        <v>7.6668218635955929</v>
      </c>
      <c r="N9" s="183">
        <f t="shared" ref="N9" si="2">IFERROR(M9-K9,"-")</f>
        <v>-5.3443168705218369E-2</v>
      </c>
    </row>
    <row r="10" spans="1:15" x14ac:dyDescent="0.25">
      <c r="A10" s="1" t="s">
        <v>71</v>
      </c>
      <c r="B10" s="116" t="s">
        <v>72</v>
      </c>
      <c r="C10" s="182">
        <v>7.5206875631951462</v>
      </c>
      <c r="D10" s="183">
        <v>-0.30331625745020396</v>
      </c>
      <c r="E10" s="182">
        <v>5.3613997002119191</v>
      </c>
      <c r="F10" s="183">
        <f t="shared" si="0"/>
        <v>-2.1592878629832271</v>
      </c>
      <c r="G10" s="182">
        <v>6.9710077389092184</v>
      </c>
      <c r="H10" s="183">
        <f t="shared" si="0"/>
        <v>1.6096080386972993</v>
      </c>
      <c r="I10" s="182">
        <v>7.327375365571652</v>
      </c>
      <c r="J10" s="183">
        <f t="shared" si="0"/>
        <v>0.3563676266624336</v>
      </c>
      <c r="K10" s="182">
        <v>7.2083939787951126</v>
      </c>
      <c r="L10" s="183">
        <f t="shared" si="1"/>
        <v>-0.11898138677653947</v>
      </c>
      <c r="M10" s="182"/>
      <c r="N10" s="183"/>
    </row>
    <row r="11" spans="1:15" x14ac:dyDescent="0.25">
      <c r="A11" s="1" t="s">
        <v>73</v>
      </c>
      <c r="B11" s="116" t="s">
        <v>74</v>
      </c>
      <c r="C11" s="182">
        <v>8.5986659736659732</v>
      </c>
      <c r="D11" s="183">
        <v>1.3871514515134828</v>
      </c>
      <c r="E11" s="182">
        <v>4.9198430493273539</v>
      </c>
      <c r="F11" s="183">
        <f t="shared" si="0"/>
        <v>-3.6788229243386192</v>
      </c>
      <c r="G11" s="182">
        <v>7.5340370483881314</v>
      </c>
      <c r="H11" s="183">
        <f t="shared" si="0"/>
        <v>2.6141939990607774</v>
      </c>
      <c r="I11" s="182">
        <v>7.125946545716455</v>
      </c>
      <c r="J11" s="183">
        <f t="shared" si="0"/>
        <v>-0.40809050267167635</v>
      </c>
      <c r="K11" s="182">
        <v>6.8141729239968853</v>
      </c>
      <c r="L11" s="183">
        <f t="shared" si="1"/>
        <v>-0.31177362171956968</v>
      </c>
      <c r="M11" s="182"/>
      <c r="N11" s="183"/>
    </row>
    <row r="12" spans="1:15" x14ac:dyDescent="0.25">
      <c r="A12" s="1" t="s">
        <v>75</v>
      </c>
      <c r="B12" s="116" t="s">
        <v>76</v>
      </c>
      <c r="C12" s="182" t="s">
        <v>234</v>
      </c>
      <c r="D12" s="183" t="s">
        <v>234</v>
      </c>
      <c r="E12" s="182">
        <v>4.7232504955023629</v>
      </c>
      <c r="F12" s="183" t="str">
        <f t="shared" si="0"/>
        <v>-</v>
      </c>
      <c r="G12" s="182">
        <v>6.7202182570716973</v>
      </c>
      <c r="H12" s="183">
        <f t="shared" si="0"/>
        <v>1.9969677615693344</v>
      </c>
      <c r="I12" s="182">
        <v>6.6100999254287842</v>
      </c>
      <c r="J12" s="183">
        <f t="shared" si="0"/>
        <v>-0.11011833164291307</v>
      </c>
      <c r="K12" s="182">
        <v>6.8861707753128698</v>
      </c>
      <c r="L12" s="183">
        <f t="shared" si="1"/>
        <v>0.27607084988408559</v>
      </c>
      <c r="M12" s="182"/>
      <c r="N12" s="183"/>
    </row>
    <row r="13" spans="1:15" x14ac:dyDescent="0.25">
      <c r="A13" s="1" t="s">
        <v>77</v>
      </c>
      <c r="B13" s="116" t="s">
        <v>78</v>
      </c>
      <c r="C13" s="182" t="s">
        <v>234</v>
      </c>
      <c r="D13" s="183" t="s">
        <v>234</v>
      </c>
      <c r="E13" s="182">
        <v>4.458180606464512</v>
      </c>
      <c r="F13" s="183" t="str">
        <f t="shared" si="0"/>
        <v>-</v>
      </c>
      <c r="G13" s="182">
        <v>6.827112159401012</v>
      </c>
      <c r="H13" s="183">
        <f t="shared" si="0"/>
        <v>2.3689315529365</v>
      </c>
      <c r="I13" s="182">
        <v>6.9096158323632126</v>
      </c>
      <c r="J13" s="183">
        <f t="shared" si="0"/>
        <v>8.2503672962200625E-2</v>
      </c>
      <c r="K13" s="182">
        <v>6.7384641095313844</v>
      </c>
      <c r="L13" s="183">
        <f t="shared" si="1"/>
        <v>-0.17115172283182822</v>
      </c>
      <c r="M13" s="182"/>
      <c r="N13" s="183"/>
    </row>
    <row r="14" spans="1:15" x14ac:dyDescent="0.25">
      <c r="A14" s="1" t="s">
        <v>79</v>
      </c>
      <c r="B14" s="116" t="s">
        <v>80</v>
      </c>
      <c r="C14" s="182" t="s">
        <v>234</v>
      </c>
      <c r="D14" s="183" t="s">
        <v>234</v>
      </c>
      <c r="E14" s="182">
        <v>5.1354900166233959</v>
      </c>
      <c r="F14" s="183" t="str">
        <f t="shared" si="0"/>
        <v>-</v>
      </c>
      <c r="G14" s="182">
        <v>7.103049196835622</v>
      </c>
      <c r="H14" s="183">
        <f t="shared" si="0"/>
        <v>1.9675591802122261</v>
      </c>
      <c r="I14" s="182">
        <v>6.7967333968859229</v>
      </c>
      <c r="J14" s="183">
        <f t="shared" si="0"/>
        <v>-0.30631579994969904</v>
      </c>
      <c r="K14" s="182">
        <v>6.746200617578709</v>
      </c>
      <c r="L14" s="183">
        <f t="shared" si="1"/>
        <v>-5.0532779307213893E-2</v>
      </c>
      <c r="M14" s="182"/>
      <c r="N14" s="183"/>
    </row>
    <row r="15" spans="1:15" x14ac:dyDescent="0.25">
      <c r="A15" s="1" t="s">
        <v>81</v>
      </c>
      <c r="B15" s="116" t="s">
        <v>82</v>
      </c>
      <c r="C15" s="182" t="s">
        <v>234</v>
      </c>
      <c r="D15" s="183" t="s">
        <v>234</v>
      </c>
      <c r="E15" s="182">
        <v>5.8762640210740988</v>
      </c>
      <c r="F15" s="183" t="str">
        <f t="shared" si="0"/>
        <v>-</v>
      </c>
      <c r="G15" s="182">
        <v>7.1580594869057226</v>
      </c>
      <c r="H15" s="183">
        <f t="shared" si="0"/>
        <v>1.2817954658316237</v>
      </c>
      <c r="I15" s="182">
        <v>7.3515560678412646</v>
      </c>
      <c r="J15" s="183">
        <f t="shared" si="0"/>
        <v>0.19349658093554201</v>
      </c>
      <c r="K15" s="182">
        <v>7.3441230252705418</v>
      </c>
      <c r="L15" s="183">
        <f t="shared" si="1"/>
        <v>-7.4330425707227477E-3</v>
      </c>
      <c r="M15" s="182"/>
      <c r="N15" s="183"/>
    </row>
    <row r="16" spans="1:15" x14ac:dyDescent="0.25">
      <c r="A16" s="1" t="s">
        <v>83</v>
      </c>
      <c r="B16" s="116" t="s">
        <v>84</v>
      </c>
      <c r="C16" s="182">
        <v>5.4009281181930104</v>
      </c>
      <c r="D16" s="183">
        <v>-2.315952729307809</v>
      </c>
      <c r="E16" s="182">
        <v>6.7355987274081093</v>
      </c>
      <c r="F16" s="183">
        <f t="shared" si="0"/>
        <v>1.3346706092150988</v>
      </c>
      <c r="G16" s="182">
        <v>7.5394597811433499</v>
      </c>
      <c r="H16" s="183">
        <f t="shared" si="0"/>
        <v>0.80386105373524064</v>
      </c>
      <c r="I16" s="182">
        <v>7.6174015116125862</v>
      </c>
      <c r="J16" s="183">
        <f t="shared" si="0"/>
        <v>7.7941730469236248E-2</v>
      </c>
      <c r="K16" s="182">
        <v>7.4361541399893953</v>
      </c>
      <c r="L16" s="183">
        <f t="shared" si="1"/>
        <v>-0.18124737162319082</v>
      </c>
      <c r="M16" s="182"/>
      <c r="N16" s="183"/>
    </row>
    <row r="17" spans="1:15" x14ac:dyDescent="0.25">
      <c r="A17" s="1" t="s">
        <v>85</v>
      </c>
      <c r="B17" s="116" t="s">
        <v>86</v>
      </c>
      <c r="C17" s="182">
        <v>4.7376679810090927</v>
      </c>
      <c r="D17" s="183">
        <v>-3.0180388467112476</v>
      </c>
      <c r="E17" s="182">
        <v>7.2308130266454107</v>
      </c>
      <c r="F17" s="183">
        <f t="shared" si="0"/>
        <v>2.493145045636318</v>
      </c>
      <c r="G17" s="182">
        <v>7.2205562876170806</v>
      </c>
      <c r="H17" s="183">
        <f t="shared" si="0"/>
        <v>-1.0256739028330131E-2</v>
      </c>
      <c r="I17" s="182">
        <v>7.2048057386634614</v>
      </c>
      <c r="J17" s="183">
        <f t="shared" si="0"/>
        <v>-1.5750548953619159E-2</v>
      </c>
      <c r="K17" s="182">
        <v>7.4121032226799128</v>
      </c>
      <c r="L17" s="183">
        <f t="shared" si="1"/>
        <v>0.20729748401645143</v>
      </c>
      <c r="M17" s="182"/>
      <c r="N17" s="183"/>
    </row>
    <row r="18" spans="1:15" x14ac:dyDescent="0.25">
      <c r="A18" s="1" t="s">
        <v>87</v>
      </c>
      <c r="B18" s="116" t="s">
        <v>88</v>
      </c>
      <c r="C18" s="182">
        <v>4.6237507545777721</v>
      </c>
      <c r="D18" s="183">
        <v>-2.6818359643593395</v>
      </c>
      <c r="E18" s="182">
        <v>6.852862524082008</v>
      </c>
      <c r="F18" s="183">
        <f t="shared" si="0"/>
        <v>2.229111769504236</v>
      </c>
      <c r="G18" s="182">
        <v>7.0641728353204876</v>
      </c>
      <c r="H18" s="183">
        <f t="shared" si="0"/>
        <v>0.21131031123847954</v>
      </c>
      <c r="I18" s="182">
        <v>7.0118722097404369</v>
      </c>
      <c r="J18" s="183">
        <f t="shared" si="0"/>
        <v>-5.2300625580050664E-2</v>
      </c>
      <c r="K18" s="182">
        <v>7.0798877672037257</v>
      </c>
      <c r="L18" s="183">
        <f t="shared" si="1"/>
        <v>6.80155574632888E-2</v>
      </c>
      <c r="M18" s="182"/>
      <c r="N18" s="183"/>
    </row>
    <row r="19" spans="1:15" x14ac:dyDescent="0.25">
      <c r="A19" s="1" t="s">
        <v>89</v>
      </c>
      <c r="B19" s="116" t="s">
        <v>90</v>
      </c>
      <c r="C19" s="182">
        <v>7.0349666024117994</v>
      </c>
      <c r="D19" s="183">
        <v>-0.49654896791195746</v>
      </c>
      <c r="E19" s="182">
        <v>7.5835991820040896</v>
      </c>
      <c r="F19" s="183">
        <f t="shared" si="0"/>
        <v>0.54863257959229017</v>
      </c>
      <c r="G19" s="182">
        <v>7.3048140088825431</v>
      </c>
      <c r="H19" s="183">
        <f t="shared" si="0"/>
        <v>-0.27878517312154649</v>
      </c>
      <c r="I19" s="182">
        <v>7.4515604133442244</v>
      </c>
      <c r="J19" s="183">
        <f t="shared" si="0"/>
        <v>0.1467464044616813</v>
      </c>
      <c r="K19" s="182">
        <v>7.1652454335716929</v>
      </c>
      <c r="L19" s="183">
        <f t="shared" si="1"/>
        <v>-0.28631497977253151</v>
      </c>
      <c r="M19" s="182"/>
      <c r="N19" s="183"/>
    </row>
    <row r="20" spans="1:15" x14ac:dyDescent="0.25">
      <c r="A20" s="1" t="s">
        <v>91</v>
      </c>
      <c r="B20" s="116" t="s">
        <v>92</v>
      </c>
      <c r="C20" s="182">
        <v>7.0923387678545664</v>
      </c>
      <c r="D20" s="183">
        <v>-0.51817151933690653</v>
      </c>
      <c r="E20" s="182">
        <v>7.2716303604914039</v>
      </c>
      <c r="F20" s="183">
        <f t="shared" si="0"/>
        <v>0.17929159263683747</v>
      </c>
      <c r="G20" s="182">
        <v>7.2045591816853385</v>
      </c>
      <c r="H20" s="183">
        <f t="shared" si="0"/>
        <v>-6.707117880606539E-2</v>
      </c>
      <c r="I20" s="182">
        <v>7.1449588922544356</v>
      </c>
      <c r="J20" s="183">
        <f t="shared" si="0"/>
        <v>-5.9600289430902897E-2</v>
      </c>
      <c r="K20" s="182">
        <v>7.1532354158566109</v>
      </c>
      <c r="L20" s="183">
        <f t="shared" si="1"/>
        <v>8.2765236021753452E-3</v>
      </c>
      <c r="M20" s="182"/>
      <c r="N20" s="183"/>
    </row>
    <row r="21" spans="1:15" ht="15.75" x14ac:dyDescent="0.25">
      <c r="A21" s="1" t="s">
        <v>0</v>
      </c>
      <c r="B21" s="119" t="s">
        <v>30</v>
      </c>
      <c r="C21" s="184">
        <v>7.1048165891222386</v>
      </c>
      <c r="D21" s="185">
        <v>-0.33027359845771631</v>
      </c>
      <c r="E21" s="184">
        <v>6.5418610854156141</v>
      </c>
      <c r="F21" s="185">
        <f t="shared" si="0"/>
        <v>-0.5629555037066245</v>
      </c>
      <c r="G21" s="184">
        <v>7.1895473603752658</v>
      </c>
      <c r="H21" s="185">
        <f t="shared" si="0"/>
        <v>0.6476862749596517</v>
      </c>
      <c r="I21" s="184">
        <v>7.1971014630901768</v>
      </c>
      <c r="J21" s="185">
        <f t="shared" si="0"/>
        <v>7.5541027149110818E-3</v>
      </c>
      <c r="K21" s="184">
        <v>7.1378757417873455</v>
      </c>
      <c r="L21" s="185">
        <f t="shared" si="1"/>
        <v>-5.9225721302831325E-2</v>
      </c>
      <c r="M21" s="184">
        <v>7.6668218635955929</v>
      </c>
      <c r="N21" s="185">
        <v>-5.3443168705218369E-2</v>
      </c>
    </row>
    <row r="22" spans="1:15" ht="6" customHeight="1" x14ac:dyDescent="0.25"/>
    <row r="23" spans="1:15" x14ac:dyDescent="0.25">
      <c r="B23" s="105" t="s">
        <v>54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</row>
    <row r="24" spans="1:15" x14ac:dyDescent="0.25">
      <c r="N24" s="189"/>
    </row>
    <row r="26" spans="1:15" ht="48.75" customHeight="1" thickBot="1" x14ac:dyDescent="0.3">
      <c r="B26" s="264" t="s">
        <v>295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9"/>
      <c r="N27" s="39"/>
      <c r="O27" s="1" t="s">
        <v>94</v>
      </c>
    </row>
    <row r="28" spans="1:15" ht="22.5" thickTop="1" thickBot="1" x14ac:dyDescent="0.3">
      <c r="B28" s="123" t="s">
        <v>95</v>
      </c>
      <c r="C28" s="299" t="s">
        <v>136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09"/>
      <c r="C29" s="291">
        <v>2020</v>
      </c>
      <c r="D29" s="292"/>
      <c r="E29" s="293">
        <v>2021</v>
      </c>
      <c r="F29" s="292"/>
      <c r="G29" s="293">
        <v>2022</v>
      </c>
      <c r="H29" s="292"/>
      <c r="I29" s="293">
        <v>2023</v>
      </c>
      <c r="J29" s="292"/>
      <c r="K29" s="293">
        <v>2024</v>
      </c>
      <c r="L29" s="292"/>
      <c r="M29" s="293">
        <f>M$7</f>
        <v>2025</v>
      </c>
      <c r="N29" s="294"/>
    </row>
    <row r="30" spans="1:15" ht="16.5" thickTop="1" thickBot="1" x14ac:dyDescent="0.3">
      <c r="B30" s="85"/>
      <c r="C30" s="113" t="s">
        <v>68</v>
      </c>
      <c r="D30" s="114" t="str">
        <f>CONCATENATE("dif ",RIGHT(C29,2),"/",RIGHT(C29-1,2))</f>
        <v>dif 20/19</v>
      </c>
      <c r="E30" s="115" t="s">
        <v>68</v>
      </c>
      <c r="F30" s="114" t="str">
        <f>CONCATENATE("dif ",RIGHT(E29,2),"/",RIGHT(C29,2))</f>
        <v>dif 21/20</v>
      </c>
      <c r="G30" s="115" t="s">
        <v>68</v>
      </c>
      <c r="H30" s="114" t="str">
        <f>CONCATENATE("dif ",RIGHT(G29,2),"/",RIGHT(E29,2))</f>
        <v>dif 22/21</v>
      </c>
      <c r="I30" s="115" t="s">
        <v>68</v>
      </c>
      <c r="J30" s="114" t="str">
        <f>CONCATENATE("dif ",RIGHT(I29,2),"/",RIGHT(G29,2))</f>
        <v>dif 23/22</v>
      </c>
      <c r="K30" s="115" t="s">
        <v>68</v>
      </c>
      <c r="L30" s="114" t="str">
        <f>CONCATENATE("dif ",RIGHT(K29,2),"/",RIGHT(I29,2))</f>
        <v>dif 24/23</v>
      </c>
      <c r="M30" s="115" t="s">
        <v>68</v>
      </c>
      <c r="N30" s="114" t="str">
        <f>CONCATENATE("def ",RIGHT(M29,2),"/",RIGHT(K29,2))</f>
        <v>def 25/24</v>
      </c>
    </row>
    <row r="31" spans="1:15" x14ac:dyDescent="0.25">
      <c r="B31" s="116" t="s">
        <v>70</v>
      </c>
      <c r="C31" s="182">
        <v>8.1352858258738188</v>
      </c>
      <c r="D31" s="183">
        <v>-0.11509485298742206</v>
      </c>
      <c r="E31" s="182">
        <v>6.2849942158320937</v>
      </c>
      <c r="F31" s="183">
        <f t="shared" ref="F31:J43" si="3">IFERROR(E31-C31,"-")</f>
        <v>-1.850291610041725</v>
      </c>
      <c r="G31" s="182">
        <v>7.5182646018212402</v>
      </c>
      <c r="H31" s="183">
        <f t="shared" si="3"/>
        <v>1.2332703859891465</v>
      </c>
      <c r="I31" s="182">
        <v>7.6644705070714041</v>
      </c>
      <c r="J31" s="183">
        <f t="shared" si="3"/>
        <v>0.14620590525016386</v>
      </c>
      <c r="K31" s="182">
        <v>7.5580568527588392</v>
      </c>
      <c r="L31" s="183">
        <f t="shared" ref="L31:L43" si="4">IFERROR(K31-I31,"-")</f>
        <v>-0.10641365431256489</v>
      </c>
      <c r="M31" s="182">
        <v>7.4354964169273288</v>
      </c>
      <c r="N31" s="183">
        <f>IFERROR(M31-K31,"-")</f>
        <v>-0.12256043583151044</v>
      </c>
    </row>
    <row r="32" spans="1:15" x14ac:dyDescent="0.25">
      <c r="B32" s="116" t="s">
        <v>72</v>
      </c>
      <c r="C32" s="182">
        <v>7.2228318980165271</v>
      </c>
      <c r="D32" s="183">
        <v>-0.4498184316754319</v>
      </c>
      <c r="E32" s="182">
        <v>5.3968468468468469</v>
      </c>
      <c r="F32" s="183">
        <f t="shared" si="3"/>
        <v>-1.8259850511696802</v>
      </c>
      <c r="G32" s="182">
        <v>6.7363253239954597</v>
      </c>
      <c r="H32" s="183">
        <f t="shared" si="3"/>
        <v>1.3394784771486128</v>
      </c>
      <c r="I32" s="182">
        <v>7.1058170367915148</v>
      </c>
      <c r="J32" s="183">
        <f t="shared" si="3"/>
        <v>0.36949171279605508</v>
      </c>
      <c r="K32" s="182">
        <v>7.03976485746497</v>
      </c>
      <c r="L32" s="183">
        <f t="shared" si="4"/>
        <v>-6.6052179326544724E-2</v>
      </c>
      <c r="M32" s="182"/>
      <c r="N32" s="183"/>
    </row>
    <row r="33" spans="2:15" x14ac:dyDescent="0.25">
      <c r="B33" s="116" t="s">
        <v>74</v>
      </c>
      <c r="C33" s="182">
        <v>8.0325955060881213</v>
      </c>
      <c r="D33" s="183">
        <v>0.80271723914076709</v>
      </c>
      <c r="E33" s="182">
        <v>5.088915771964313</v>
      </c>
      <c r="F33" s="183">
        <f t="shared" si="3"/>
        <v>-2.9436797341238083</v>
      </c>
      <c r="G33" s="182">
        <v>7.340603850050659</v>
      </c>
      <c r="H33" s="183">
        <f t="shared" si="3"/>
        <v>2.251688078086346</v>
      </c>
      <c r="I33" s="182">
        <v>7.0855993964299477</v>
      </c>
      <c r="J33" s="183">
        <f t="shared" si="3"/>
        <v>-0.25500445362071122</v>
      </c>
      <c r="K33" s="182">
        <v>6.7417069787419814</v>
      </c>
      <c r="L33" s="183">
        <f t="shared" si="4"/>
        <v>-0.3438924176879663</v>
      </c>
      <c r="M33" s="182"/>
      <c r="N33" s="183"/>
    </row>
    <row r="34" spans="2:15" x14ac:dyDescent="0.25">
      <c r="B34" s="116" t="s">
        <v>76</v>
      </c>
      <c r="C34" s="182" t="s">
        <v>234</v>
      </c>
      <c r="D34" s="183" t="s">
        <v>234</v>
      </c>
      <c r="E34" s="182">
        <v>4.8453511180855235</v>
      </c>
      <c r="F34" s="183" t="str">
        <f t="shared" si="3"/>
        <v>-</v>
      </c>
      <c r="G34" s="182">
        <v>6.6255954316084074</v>
      </c>
      <c r="H34" s="183">
        <f t="shared" si="3"/>
        <v>1.7802443135228838</v>
      </c>
      <c r="I34" s="182">
        <v>6.5495900152383717</v>
      </c>
      <c r="J34" s="183">
        <f t="shared" si="3"/>
        <v>-7.6005416370035661E-2</v>
      </c>
      <c r="K34" s="182">
        <v>6.8085421647177435</v>
      </c>
      <c r="L34" s="183">
        <f t="shared" si="4"/>
        <v>0.25895214947937184</v>
      </c>
      <c r="M34" s="182"/>
      <c r="N34" s="183"/>
    </row>
    <row r="35" spans="2:15" x14ac:dyDescent="0.25">
      <c r="B35" s="116" t="s">
        <v>78</v>
      </c>
      <c r="C35" s="182" t="s">
        <v>234</v>
      </c>
      <c r="D35" s="183" t="s">
        <v>234</v>
      </c>
      <c r="E35" s="182">
        <v>4.6480726575145379</v>
      </c>
      <c r="F35" s="183" t="str">
        <f t="shared" si="3"/>
        <v>-</v>
      </c>
      <c r="G35" s="182">
        <v>6.7026465511730491</v>
      </c>
      <c r="H35" s="183">
        <f t="shared" si="3"/>
        <v>2.0545738936585112</v>
      </c>
      <c r="I35" s="182">
        <v>6.924320405944183</v>
      </c>
      <c r="J35" s="183">
        <f t="shared" si="3"/>
        <v>0.22167385477113388</v>
      </c>
      <c r="K35" s="182">
        <v>6.7435530409757645</v>
      </c>
      <c r="L35" s="183">
        <f t="shared" si="4"/>
        <v>-0.1807673649684185</v>
      </c>
      <c r="M35" s="182"/>
      <c r="N35" s="183"/>
    </row>
    <row r="36" spans="2:15" x14ac:dyDescent="0.25">
      <c r="B36" s="116" t="s">
        <v>80</v>
      </c>
      <c r="C36" s="182" t="s">
        <v>234</v>
      </c>
      <c r="D36" s="183" t="s">
        <v>234</v>
      </c>
      <c r="E36" s="182">
        <v>5.0071353713737823</v>
      </c>
      <c r="F36" s="183" t="str">
        <f t="shared" si="3"/>
        <v>-</v>
      </c>
      <c r="G36" s="182">
        <v>7.0056785596006428</v>
      </c>
      <c r="H36" s="183">
        <f t="shared" si="3"/>
        <v>1.9985431882268605</v>
      </c>
      <c r="I36" s="182">
        <v>6.859391485803159</v>
      </c>
      <c r="J36" s="183">
        <f t="shared" si="3"/>
        <v>-0.14628707379748374</v>
      </c>
      <c r="K36" s="182">
        <v>6.6819662491005181</v>
      </c>
      <c r="L36" s="183">
        <f t="shared" si="4"/>
        <v>-0.17742523670264099</v>
      </c>
      <c r="M36" s="182"/>
      <c r="N36" s="183"/>
    </row>
    <row r="37" spans="2:15" x14ac:dyDescent="0.25">
      <c r="B37" s="116" t="s">
        <v>82</v>
      </c>
      <c r="C37" s="182" t="s">
        <v>234</v>
      </c>
      <c r="D37" s="183" t="s">
        <v>234</v>
      </c>
      <c r="E37" s="182">
        <v>5.8237510966131643</v>
      </c>
      <c r="F37" s="183" t="str">
        <f t="shared" si="3"/>
        <v>-</v>
      </c>
      <c r="G37" s="182">
        <v>7.0349361355325888</v>
      </c>
      <c r="H37" s="183">
        <f t="shared" si="3"/>
        <v>1.2111850389194245</v>
      </c>
      <c r="I37" s="182">
        <v>7.2804276746500269</v>
      </c>
      <c r="J37" s="183">
        <f t="shared" si="3"/>
        <v>0.24549153911743815</v>
      </c>
      <c r="K37" s="182">
        <v>7.2822665110572462</v>
      </c>
      <c r="L37" s="183">
        <f t="shared" si="4"/>
        <v>1.8388364072192687E-3</v>
      </c>
      <c r="M37" s="182"/>
      <c r="N37" s="183"/>
    </row>
    <row r="38" spans="2:15" x14ac:dyDescent="0.25">
      <c r="B38" s="116" t="s">
        <v>84</v>
      </c>
      <c r="C38" s="182">
        <v>5.2528013118338341</v>
      </c>
      <c r="D38" s="183">
        <v>-2.3113000446092702</v>
      </c>
      <c r="E38" s="182">
        <v>6.7385265460330084</v>
      </c>
      <c r="F38" s="183">
        <f t="shared" si="3"/>
        <v>1.4857252341991742</v>
      </c>
      <c r="G38" s="182">
        <v>7.4451101998232163</v>
      </c>
      <c r="H38" s="183">
        <f t="shared" si="3"/>
        <v>0.70658365379020793</v>
      </c>
      <c r="I38" s="182">
        <v>7.5113181535177445</v>
      </c>
      <c r="J38" s="183">
        <f t="shared" si="3"/>
        <v>6.6207953694528143E-2</v>
      </c>
      <c r="K38" s="182">
        <v>7.2521785201399833</v>
      </c>
      <c r="L38" s="183">
        <f t="shared" si="4"/>
        <v>-0.25913963337776114</v>
      </c>
      <c r="M38" s="182"/>
      <c r="N38" s="183"/>
    </row>
    <row r="39" spans="2:15" x14ac:dyDescent="0.25">
      <c r="B39" s="116" t="s">
        <v>86</v>
      </c>
      <c r="C39" s="182">
        <v>4.6117404028232052</v>
      </c>
      <c r="D39" s="183">
        <v>-2.9343603282897108</v>
      </c>
      <c r="E39" s="182">
        <v>7.1107683679192375</v>
      </c>
      <c r="F39" s="183">
        <f t="shared" si="3"/>
        <v>2.4990279650960323</v>
      </c>
      <c r="G39" s="182">
        <v>7.1996563985093509</v>
      </c>
      <c r="H39" s="183">
        <f t="shared" si="3"/>
        <v>8.8888030590113409E-2</v>
      </c>
      <c r="I39" s="182">
        <v>7.201905187763999</v>
      </c>
      <c r="J39" s="183">
        <f t="shared" si="3"/>
        <v>2.2487892546481092E-3</v>
      </c>
      <c r="K39" s="182">
        <v>7.3222976656589189</v>
      </c>
      <c r="L39" s="183">
        <f t="shared" si="4"/>
        <v>0.12039247789491991</v>
      </c>
      <c r="M39" s="182"/>
      <c r="N39" s="183"/>
    </row>
    <row r="40" spans="2:15" x14ac:dyDescent="0.25">
      <c r="B40" s="116" t="s">
        <v>88</v>
      </c>
      <c r="C40" s="182">
        <v>4.4186308981204148</v>
      </c>
      <c r="D40" s="183">
        <v>-2.7045379424535909</v>
      </c>
      <c r="E40" s="182">
        <v>6.7673235335018447</v>
      </c>
      <c r="F40" s="183">
        <f t="shared" si="3"/>
        <v>2.3486926353814299</v>
      </c>
      <c r="G40" s="182">
        <v>6.9613529785943582</v>
      </c>
      <c r="H40" s="183">
        <f t="shared" si="3"/>
        <v>0.19402944509251352</v>
      </c>
      <c r="I40" s="182">
        <v>6.9074537059605969</v>
      </c>
      <c r="J40" s="183">
        <f t="shared" si="3"/>
        <v>-5.3899272633761264E-2</v>
      </c>
      <c r="K40" s="182">
        <v>7.0022098187235802</v>
      </c>
      <c r="L40" s="183">
        <f t="shared" si="4"/>
        <v>9.4756112762983236E-2</v>
      </c>
      <c r="M40" s="182"/>
      <c r="N40" s="183"/>
    </row>
    <row r="41" spans="2:15" x14ac:dyDescent="0.25">
      <c r="B41" s="116" t="s">
        <v>90</v>
      </c>
      <c r="C41" s="182">
        <v>7.1778568798330671</v>
      </c>
      <c r="D41" s="183">
        <v>-0.16628597995475403</v>
      </c>
      <c r="E41" s="182">
        <v>7.4590700904756542</v>
      </c>
      <c r="F41" s="183">
        <f t="shared" si="3"/>
        <v>0.28121321064258709</v>
      </c>
      <c r="G41" s="182">
        <v>7.1690575541344659</v>
      </c>
      <c r="H41" s="183">
        <f t="shared" si="3"/>
        <v>-0.29001253634118829</v>
      </c>
      <c r="I41" s="182">
        <v>7.33855035279025</v>
      </c>
      <c r="J41" s="183">
        <f t="shared" si="3"/>
        <v>0.16949279865578415</v>
      </c>
      <c r="K41" s="182">
        <v>7.11226447386227</v>
      </c>
      <c r="L41" s="183">
        <f t="shared" si="4"/>
        <v>-0.22628587892798002</v>
      </c>
      <c r="M41" s="182"/>
      <c r="N41" s="183"/>
    </row>
    <row r="42" spans="2:15" x14ac:dyDescent="0.25">
      <c r="B42" s="116" t="s">
        <v>92</v>
      </c>
      <c r="C42" s="182">
        <v>7.0017494280715917</v>
      </c>
      <c r="D42" s="183">
        <v>-0.29738586526351529</v>
      </c>
      <c r="E42" s="182">
        <v>7.141052695655703</v>
      </c>
      <c r="F42" s="183">
        <f t="shared" si="3"/>
        <v>0.13930326758411127</v>
      </c>
      <c r="G42" s="182">
        <v>7.0770494781997302</v>
      </c>
      <c r="H42" s="183">
        <f t="shared" si="3"/>
        <v>-6.4003217455972816E-2</v>
      </c>
      <c r="I42" s="182">
        <v>7.0566021750516033</v>
      </c>
      <c r="J42" s="183">
        <f t="shared" si="3"/>
        <v>-2.0447303148126927E-2</v>
      </c>
      <c r="K42" s="182">
        <v>7.0764060066827863</v>
      </c>
      <c r="L42" s="183">
        <f t="shared" si="4"/>
        <v>1.9803831631183044E-2</v>
      </c>
      <c r="M42" s="182"/>
      <c r="N42" s="183"/>
    </row>
    <row r="43" spans="2:15" ht="15.75" x14ac:dyDescent="0.25">
      <c r="B43" s="119" t="s">
        <v>30</v>
      </c>
      <c r="C43" s="184">
        <v>6.9011122634289048</v>
      </c>
      <c r="D43" s="185">
        <v>-0.44363146392920605</v>
      </c>
      <c r="E43" s="184">
        <v>6.5070287259819759</v>
      </c>
      <c r="F43" s="185">
        <f t="shared" si="3"/>
        <v>-0.39408353744692892</v>
      </c>
      <c r="G43" s="184">
        <v>7.0549781333920114</v>
      </c>
      <c r="H43" s="185">
        <f t="shared" si="3"/>
        <v>0.5479494074100355</v>
      </c>
      <c r="I43" s="184">
        <v>7.1160415085707172</v>
      </c>
      <c r="J43" s="185">
        <f t="shared" si="3"/>
        <v>6.1063375178705748E-2</v>
      </c>
      <c r="K43" s="184">
        <v>7.0468508262018474</v>
      </c>
      <c r="L43" s="185">
        <f t="shared" si="4"/>
        <v>-6.9190682368869716E-2</v>
      </c>
      <c r="M43" s="184">
        <v>7.4354964169273288</v>
      </c>
      <c r="N43" s="185">
        <v>-0.12256043583151044</v>
      </c>
    </row>
    <row r="44" spans="2:15" ht="6" customHeight="1" x14ac:dyDescent="0.25"/>
    <row r="45" spans="2:15" x14ac:dyDescent="0.25">
      <c r="B45" s="105" t="s">
        <v>54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</row>
    <row r="48" spans="2:15" ht="48.75" customHeight="1" thickBot="1" x14ac:dyDescent="0.3">
      <c r="B48" s="264" t="s">
        <v>296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9"/>
      <c r="N49" s="39"/>
      <c r="O49" s="1" t="s">
        <v>98</v>
      </c>
    </row>
    <row r="50" spans="1:15" ht="22.5" thickTop="1" thickBot="1" x14ac:dyDescent="0.3">
      <c r="B50" s="109"/>
      <c r="C50" s="299" t="s">
        <v>60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1:15" ht="22.5" thickTop="1" thickBot="1" x14ac:dyDescent="0.3">
      <c r="B51" s="109"/>
      <c r="C51" s="291">
        <v>2020</v>
      </c>
      <c r="D51" s="292"/>
      <c r="E51" s="293">
        <v>2021</v>
      </c>
      <c r="F51" s="292"/>
      <c r="G51" s="293">
        <v>2022</v>
      </c>
      <c r="H51" s="292"/>
      <c r="I51" s="293">
        <v>2023</v>
      </c>
      <c r="J51" s="292"/>
      <c r="K51" s="293">
        <v>2024</v>
      </c>
      <c r="L51" s="292"/>
      <c r="M51" s="293">
        <f>M$7</f>
        <v>2025</v>
      </c>
      <c r="N51" s="294"/>
    </row>
    <row r="52" spans="1:15" ht="16.5" thickTop="1" thickBot="1" x14ac:dyDescent="0.3">
      <c r="B52" s="85"/>
      <c r="C52" s="113" t="s">
        <v>68</v>
      </c>
      <c r="D52" s="114" t="str">
        <f>CONCATENATE("dif ",RIGHT(C51,2),"/",RIGHT(C51-1,2))</f>
        <v>dif 20/19</v>
      </c>
      <c r="E52" s="115" t="s">
        <v>68</v>
      </c>
      <c r="F52" s="114" t="str">
        <f>CONCATENATE("dif ",RIGHT(E51,2),"/",RIGHT(C51,2))</f>
        <v>dif 21/20</v>
      </c>
      <c r="G52" s="115" t="s">
        <v>68</v>
      </c>
      <c r="H52" s="114" t="str">
        <f>CONCATENATE("dif ",RIGHT(G51,2),"/",RIGHT(E51,2))</f>
        <v>dif 22/21</v>
      </c>
      <c r="I52" s="115" t="s">
        <v>68</v>
      </c>
      <c r="J52" s="114" t="str">
        <f>CONCATENATE("dif ",RIGHT(I51,2),"/",RIGHT(G51,2))</f>
        <v>dif 23/22</v>
      </c>
      <c r="K52" s="115" t="s">
        <v>68</v>
      </c>
      <c r="L52" s="114" t="str">
        <f>CONCATENATE("dif ",RIGHT(K51,2),"/",RIGHT(I51,2))</f>
        <v>dif 24/23</v>
      </c>
      <c r="M52" s="115" t="s">
        <v>68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70</v>
      </c>
      <c r="C53" s="182">
        <v>8.0209407944760684</v>
      </c>
      <c r="D53" s="183">
        <v>-0.21237584870794635</v>
      </c>
      <c r="E53" s="182">
        <v>5.7105285849788743</v>
      </c>
      <c r="F53" s="183">
        <f t="shared" ref="F53:J65" si="5">IFERROR(E53-C53,"-")</f>
        <v>-2.3104122094971942</v>
      </c>
      <c r="G53" s="182">
        <v>7.4674421006428959</v>
      </c>
      <c r="H53" s="183">
        <f t="shared" si="5"/>
        <v>1.7569135156640217</v>
      </c>
      <c r="I53" s="182">
        <v>7.5453921703162061</v>
      </c>
      <c r="J53" s="183">
        <f t="shared" si="5"/>
        <v>7.7950069673310196E-2</v>
      </c>
      <c r="K53" s="182">
        <v>7.4795131736365352</v>
      </c>
      <c r="L53" s="183">
        <f t="shared" ref="L53:L65" si="6">IFERROR(K53-I53,"-")</f>
        <v>-6.5878996679670898E-2</v>
      </c>
      <c r="M53" s="182">
        <v>7.411540906285409</v>
      </c>
      <c r="N53" s="183">
        <f>IFERROR(M53-K53,"-")</f>
        <v>-6.797226735112627E-2</v>
      </c>
    </row>
    <row r="54" spans="1:15" x14ac:dyDescent="0.25">
      <c r="A54" s="1"/>
      <c r="B54" s="116" t="s">
        <v>72</v>
      </c>
      <c r="C54" s="182">
        <v>7.083001070187235</v>
      </c>
      <c r="D54" s="183">
        <v>-0.46286792869627824</v>
      </c>
      <c r="E54" s="182">
        <v>4.9967806841046274</v>
      </c>
      <c r="F54" s="183">
        <f t="shared" si="5"/>
        <v>-2.0862203860826076</v>
      </c>
      <c r="G54" s="182">
        <v>6.6507065915604313</v>
      </c>
      <c r="H54" s="183">
        <f t="shared" si="5"/>
        <v>1.6539259074558039</v>
      </c>
      <c r="I54" s="182">
        <v>6.9978918500415102</v>
      </c>
      <c r="J54" s="183">
        <f t="shared" si="5"/>
        <v>0.34718525848107884</v>
      </c>
      <c r="K54" s="182">
        <v>6.9611814572379007</v>
      </c>
      <c r="L54" s="183">
        <f t="shared" si="6"/>
        <v>-3.6710392803609437E-2</v>
      </c>
      <c r="M54" s="182"/>
      <c r="N54" s="183"/>
    </row>
    <row r="55" spans="1:15" x14ac:dyDescent="0.25">
      <c r="A55" s="1"/>
      <c r="B55" s="116" t="s">
        <v>74</v>
      </c>
      <c r="C55" s="182">
        <v>7.9104612087858568</v>
      </c>
      <c r="D55" s="183">
        <v>0.68553398463623783</v>
      </c>
      <c r="E55" s="182">
        <v>4.8375486381322954</v>
      </c>
      <c r="F55" s="183">
        <f t="shared" si="5"/>
        <v>-3.0729125706535614</v>
      </c>
      <c r="G55" s="182">
        <v>7.297614374012837</v>
      </c>
      <c r="H55" s="183">
        <f t="shared" si="5"/>
        <v>2.4600657358805416</v>
      </c>
      <c r="I55" s="182">
        <v>7.0689602308594104</v>
      </c>
      <c r="J55" s="183">
        <f t="shared" si="5"/>
        <v>-0.22865414315342658</v>
      </c>
      <c r="K55" s="182">
        <v>6.7553435594392406</v>
      </c>
      <c r="L55" s="183">
        <f t="shared" si="6"/>
        <v>-0.3136166714201698</v>
      </c>
      <c r="M55" s="182"/>
      <c r="N55" s="183"/>
    </row>
    <row r="56" spans="1:15" x14ac:dyDescent="0.25">
      <c r="A56" s="1"/>
      <c r="B56" s="116" t="s">
        <v>76</v>
      </c>
      <c r="C56" s="182" t="s">
        <v>234</v>
      </c>
      <c r="D56" s="183" t="s">
        <v>234</v>
      </c>
      <c r="E56" s="182">
        <v>4.7800588843797245</v>
      </c>
      <c r="F56" s="183" t="str">
        <f t="shared" si="5"/>
        <v>-</v>
      </c>
      <c r="G56" s="182">
        <v>6.5945161392105511</v>
      </c>
      <c r="H56" s="183">
        <f t="shared" si="5"/>
        <v>1.8144572548308266</v>
      </c>
      <c r="I56" s="182">
        <v>6.5399217363828601</v>
      </c>
      <c r="J56" s="183">
        <f t="shared" si="5"/>
        <v>-5.4594402827691013E-2</v>
      </c>
      <c r="K56" s="182">
        <v>6.7760773906924294</v>
      </c>
      <c r="L56" s="183">
        <f t="shared" si="6"/>
        <v>0.23615565430956931</v>
      </c>
      <c r="M56" s="182"/>
      <c r="N56" s="183"/>
    </row>
    <row r="57" spans="1:15" x14ac:dyDescent="0.25">
      <c r="A57" s="1"/>
      <c r="B57" s="116" t="s">
        <v>78</v>
      </c>
      <c r="C57" s="182" t="s">
        <v>234</v>
      </c>
      <c r="D57" s="183" t="s">
        <v>234</v>
      </c>
      <c r="E57" s="182">
        <v>4.6443032228778938</v>
      </c>
      <c r="F57" s="183" t="str">
        <f t="shared" si="5"/>
        <v>-</v>
      </c>
      <c r="G57" s="182">
        <v>6.6882519368571351</v>
      </c>
      <c r="H57" s="183">
        <f t="shared" si="5"/>
        <v>2.0439487139792414</v>
      </c>
      <c r="I57" s="182">
        <v>6.9112693659913855</v>
      </c>
      <c r="J57" s="183">
        <f t="shared" si="5"/>
        <v>0.22301742913425038</v>
      </c>
      <c r="K57" s="182">
        <v>6.767806612632616</v>
      </c>
      <c r="L57" s="183">
        <f t="shared" si="6"/>
        <v>-0.14346275335876957</v>
      </c>
      <c r="M57" s="182"/>
      <c r="N57" s="183"/>
    </row>
    <row r="58" spans="1:15" x14ac:dyDescent="0.25">
      <c r="A58" s="1"/>
      <c r="B58" s="116" t="s">
        <v>80</v>
      </c>
      <c r="C58" s="182" t="s">
        <v>234</v>
      </c>
      <c r="D58" s="183" t="s">
        <v>234</v>
      </c>
      <c r="E58" s="182">
        <v>5.0014548645590375</v>
      </c>
      <c r="F58" s="183" t="str">
        <f t="shared" si="5"/>
        <v>-</v>
      </c>
      <c r="G58" s="182">
        <v>7.0047183079421824</v>
      </c>
      <c r="H58" s="183">
        <f t="shared" si="5"/>
        <v>2.0032634433831449</v>
      </c>
      <c r="I58" s="182">
        <v>6.8310383944153577</v>
      </c>
      <c r="J58" s="183">
        <f t="shared" si="5"/>
        <v>-0.17367991352682477</v>
      </c>
      <c r="K58" s="182">
        <v>6.6362790459442387</v>
      </c>
      <c r="L58" s="183">
        <f t="shared" si="6"/>
        <v>-0.19475934847111898</v>
      </c>
      <c r="M58" s="182"/>
      <c r="N58" s="183"/>
    </row>
    <row r="59" spans="1:15" x14ac:dyDescent="0.25">
      <c r="A59" s="1"/>
      <c r="B59" s="116" t="s">
        <v>82</v>
      </c>
      <c r="C59" s="182" t="s">
        <v>234</v>
      </c>
      <c r="D59" s="183" t="s">
        <v>234</v>
      </c>
      <c r="E59" s="182">
        <v>5.7478048715095778</v>
      </c>
      <c r="F59" s="183" t="str">
        <f t="shared" si="5"/>
        <v>-</v>
      </c>
      <c r="G59" s="182">
        <v>6.9643698899562754</v>
      </c>
      <c r="H59" s="183">
        <f t="shared" si="5"/>
        <v>1.2165650184466976</v>
      </c>
      <c r="I59" s="182">
        <v>7.2468178837455648</v>
      </c>
      <c r="J59" s="183">
        <f t="shared" si="5"/>
        <v>0.28244799378928942</v>
      </c>
      <c r="K59" s="182">
        <v>7.2890932982917214</v>
      </c>
      <c r="L59" s="183">
        <f t="shared" si="6"/>
        <v>4.2275414546156576E-2</v>
      </c>
      <c r="M59" s="182"/>
      <c r="N59" s="183"/>
    </row>
    <row r="60" spans="1:15" x14ac:dyDescent="0.25">
      <c r="A60" s="1"/>
      <c r="B60" s="116" t="s">
        <v>84</v>
      </c>
      <c r="C60" s="182">
        <v>5.1182077232976315</v>
      </c>
      <c r="D60" s="183">
        <v>-2.3014842662137616</v>
      </c>
      <c r="E60" s="182">
        <v>6.6249171708832568</v>
      </c>
      <c r="F60" s="183">
        <f t="shared" si="5"/>
        <v>1.5067094475856253</v>
      </c>
      <c r="G60" s="182">
        <v>7.3769862429348407</v>
      </c>
      <c r="H60" s="183">
        <f t="shared" si="5"/>
        <v>0.75206907205158391</v>
      </c>
      <c r="I60" s="182">
        <v>7.4616266035620873</v>
      </c>
      <c r="J60" s="183">
        <f t="shared" si="5"/>
        <v>8.4640360627246558E-2</v>
      </c>
      <c r="K60" s="182">
        <v>7.2055160552219784</v>
      </c>
      <c r="L60" s="183">
        <f t="shared" si="6"/>
        <v>-0.25611054834010893</v>
      </c>
      <c r="M60" s="182"/>
      <c r="N60" s="183"/>
    </row>
    <row r="61" spans="1:15" x14ac:dyDescent="0.25">
      <c r="A61" s="1"/>
      <c r="B61" s="116" t="s">
        <v>86</v>
      </c>
      <c r="C61" s="182">
        <v>4.5018780496366766</v>
      </c>
      <c r="D61" s="183">
        <v>-2.972479403689035</v>
      </c>
      <c r="E61" s="182">
        <v>7.036620989384188</v>
      </c>
      <c r="F61" s="183">
        <f t="shared" si="5"/>
        <v>2.5347429397475114</v>
      </c>
      <c r="G61" s="182">
        <v>7.1376755746517411</v>
      </c>
      <c r="H61" s="183">
        <f t="shared" si="5"/>
        <v>0.10105458526755307</v>
      </c>
      <c r="I61" s="182">
        <v>7.1533715606525314</v>
      </c>
      <c r="J61" s="183">
        <f t="shared" si="5"/>
        <v>1.5695986000790363E-2</v>
      </c>
      <c r="K61" s="182">
        <v>7.3029817835805195</v>
      </c>
      <c r="L61" s="183">
        <f t="shared" si="6"/>
        <v>0.14961022292798809</v>
      </c>
      <c r="M61" s="182"/>
      <c r="N61" s="183"/>
    </row>
    <row r="62" spans="1:15" x14ac:dyDescent="0.25">
      <c r="A62" s="1"/>
      <c r="B62" s="116" t="s">
        <v>88</v>
      </c>
      <c r="C62" s="182">
        <v>4.2948393119082544</v>
      </c>
      <c r="D62" s="183">
        <v>-2.7331265240230485</v>
      </c>
      <c r="E62" s="182">
        <v>6.7180665830895672</v>
      </c>
      <c r="F62" s="183">
        <f t="shared" si="5"/>
        <v>2.4232272711813128</v>
      </c>
      <c r="G62" s="182">
        <v>6.8989995831596502</v>
      </c>
      <c r="H62" s="183">
        <f t="shared" si="5"/>
        <v>0.18093300007008306</v>
      </c>
      <c r="I62" s="182">
        <v>6.890301003344482</v>
      </c>
      <c r="J62" s="183">
        <f t="shared" si="5"/>
        <v>-8.6985798151681948E-3</v>
      </c>
      <c r="K62" s="182">
        <v>6.9900626094880476</v>
      </c>
      <c r="L62" s="183">
        <f t="shared" si="6"/>
        <v>9.9761606143565551E-2</v>
      </c>
      <c r="M62" s="182"/>
      <c r="N62" s="183"/>
    </row>
    <row r="63" spans="1:15" x14ac:dyDescent="0.25">
      <c r="A63" s="1"/>
      <c r="B63" s="116" t="s">
        <v>90</v>
      </c>
      <c r="C63" s="182">
        <v>6.9798797848782028</v>
      </c>
      <c r="D63" s="183">
        <v>-0.25136994494499376</v>
      </c>
      <c r="E63" s="182">
        <v>7.3550774581429135</v>
      </c>
      <c r="F63" s="183">
        <f t="shared" si="5"/>
        <v>0.37519767326471065</v>
      </c>
      <c r="G63" s="182">
        <v>7.1330528040515375</v>
      </c>
      <c r="H63" s="183">
        <f t="shared" si="5"/>
        <v>-0.22202465409137595</v>
      </c>
      <c r="I63" s="182">
        <v>7.3095171919128523</v>
      </c>
      <c r="J63" s="183">
        <f t="shared" si="5"/>
        <v>0.1764643878613148</v>
      </c>
      <c r="K63" s="182">
        <v>7.1157021870966597</v>
      </c>
      <c r="L63" s="183">
        <f t="shared" si="6"/>
        <v>-0.19381500481619263</v>
      </c>
      <c r="M63" s="182"/>
      <c r="N63" s="183"/>
    </row>
    <row r="64" spans="1:15" x14ac:dyDescent="0.25">
      <c r="A64" s="1"/>
      <c r="B64" s="116" t="s">
        <v>92</v>
      </c>
      <c r="C64" s="182">
        <v>6.8684598378776709</v>
      </c>
      <c r="D64" s="183">
        <v>-0.33811553269216077</v>
      </c>
      <c r="E64" s="182">
        <v>7.1035922185752352</v>
      </c>
      <c r="F64" s="183">
        <f t="shared" si="5"/>
        <v>0.23513238069756426</v>
      </c>
      <c r="G64" s="182">
        <v>7.05457733747921</v>
      </c>
      <c r="H64" s="183">
        <f t="shared" si="5"/>
        <v>-4.9014881096025142E-2</v>
      </c>
      <c r="I64" s="182">
        <v>7.0099346585283966</v>
      </c>
      <c r="J64" s="183">
        <f t="shared" si="5"/>
        <v>-4.4642678950813419E-2</v>
      </c>
      <c r="K64" s="182">
        <v>7.0372640734560479</v>
      </c>
      <c r="L64" s="183">
        <f t="shared" si="6"/>
        <v>2.7329414927651285E-2</v>
      </c>
      <c r="M64" s="182"/>
      <c r="N64" s="183"/>
    </row>
    <row r="65" spans="1:15" ht="15.75" x14ac:dyDescent="0.25">
      <c r="B65" s="119" t="s">
        <v>30</v>
      </c>
      <c r="C65" s="184">
        <v>6.7245931238558567</v>
      </c>
      <c r="D65" s="185">
        <v>-0.54239387835653297</v>
      </c>
      <c r="E65" s="184">
        <v>6.3895048428227073</v>
      </c>
      <c r="F65" s="185">
        <f t="shared" si="5"/>
        <v>-0.33508828103314947</v>
      </c>
      <c r="G65" s="184">
        <v>7.0085146420153253</v>
      </c>
      <c r="H65" s="185">
        <f t="shared" si="5"/>
        <v>0.619009799192618</v>
      </c>
      <c r="I65" s="184">
        <v>7.0731934312265743</v>
      </c>
      <c r="J65" s="185">
        <f t="shared" si="5"/>
        <v>6.4678789211249033E-2</v>
      </c>
      <c r="K65" s="184">
        <v>7.0223583243255412</v>
      </c>
      <c r="L65" s="185">
        <f t="shared" si="6"/>
        <v>-5.08351069010331E-2</v>
      </c>
      <c r="M65" s="184">
        <v>7.411540906285409</v>
      </c>
      <c r="N65" s="185">
        <v>-6.797226735112627E-2</v>
      </c>
    </row>
    <row r="66" spans="1:15" ht="6" customHeight="1" x14ac:dyDescent="0.25"/>
    <row r="67" spans="1:15" x14ac:dyDescent="0.25">
      <c r="B67" s="105" t="s">
        <v>54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</row>
    <row r="70" spans="1:15" ht="48.75" customHeight="1" thickBot="1" x14ac:dyDescent="0.3">
      <c r="B70" s="264" t="s">
        <v>297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9"/>
      <c r="N71" s="39"/>
      <c r="O71" s="1" t="s">
        <v>101</v>
      </c>
    </row>
    <row r="72" spans="1:15" ht="22.5" thickTop="1" thickBot="1" x14ac:dyDescent="0.3">
      <c r="B72" s="109"/>
      <c r="C72" s="299" t="s">
        <v>61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</row>
    <row r="73" spans="1:15" ht="22.5" thickTop="1" thickBot="1" x14ac:dyDescent="0.3">
      <c r="B73" s="109"/>
      <c r="C73" s="291">
        <v>2020</v>
      </c>
      <c r="D73" s="292"/>
      <c r="E73" s="293">
        <v>2021</v>
      </c>
      <c r="F73" s="292"/>
      <c r="G73" s="293">
        <v>2022</v>
      </c>
      <c r="H73" s="292"/>
      <c r="I73" s="293">
        <v>2023</v>
      </c>
      <c r="J73" s="292"/>
      <c r="K73" s="293">
        <v>2024</v>
      </c>
      <c r="L73" s="292"/>
      <c r="M73" s="293">
        <f>M$7</f>
        <v>2025</v>
      </c>
      <c r="N73" s="294"/>
    </row>
    <row r="74" spans="1:15" ht="16.5" thickTop="1" thickBot="1" x14ac:dyDescent="0.3">
      <c r="B74" s="85"/>
      <c r="C74" s="113" t="s">
        <v>68</v>
      </c>
      <c r="D74" s="114" t="str">
        <f>CONCATENATE("dif ",RIGHT(C73,2),"/",RIGHT(C73-1,2))</f>
        <v>dif 20/19</v>
      </c>
      <c r="E74" s="115" t="s">
        <v>68</v>
      </c>
      <c r="F74" s="114" t="str">
        <f>CONCATENATE("dif ",RIGHT(E73,2),"/",RIGHT(C73,2))</f>
        <v>dif 21/20</v>
      </c>
      <c r="G74" s="115" t="s">
        <v>68</v>
      </c>
      <c r="H74" s="114" t="str">
        <f>CONCATENATE("dif ",RIGHT(G73,2),"/",RIGHT(E73,2))</f>
        <v>dif 22/21</v>
      </c>
      <c r="I74" s="115" t="s">
        <v>68</v>
      </c>
      <c r="J74" s="114" t="str">
        <f>CONCATENATE("dif ",RIGHT(I73,2),"/",RIGHT(G73,2))</f>
        <v>dif 23/22</v>
      </c>
      <c r="K74" s="115" t="s">
        <v>68</v>
      </c>
      <c r="L74" s="114" t="str">
        <f>CONCATENATE("dif ",RIGHT(K73,2),"/",RIGHT(I73,2))</f>
        <v>dif 24/23</v>
      </c>
      <c r="M74" s="115" t="s">
        <v>68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70</v>
      </c>
      <c r="C75" s="182">
        <v>8.9269403144340895</v>
      </c>
      <c r="D75" s="183">
        <v>0.5946135236271779</v>
      </c>
      <c r="E75" s="182">
        <v>19.477227722772277</v>
      </c>
      <c r="F75" s="183">
        <f t="shared" ref="F75:J87" si="7">IFERROR(E75-C75,"-")</f>
        <v>10.550287408338187</v>
      </c>
      <c r="G75" s="182">
        <v>7.9685462655838961</v>
      </c>
      <c r="H75" s="183">
        <f t="shared" si="7"/>
        <v>-11.508681457188381</v>
      </c>
      <c r="I75" s="182">
        <v>8.5360883914478407</v>
      </c>
      <c r="J75" s="183">
        <f t="shared" si="7"/>
        <v>0.56754212586394459</v>
      </c>
      <c r="K75" s="182">
        <v>8.3014899957428696</v>
      </c>
      <c r="L75" s="183">
        <f t="shared" ref="L75:L87" si="8">IFERROR(K75-I75,"-")</f>
        <v>-0.2345983957049711</v>
      </c>
      <c r="M75" s="182">
        <v>7.6470348979093794</v>
      </c>
      <c r="N75" s="183">
        <f>IFERROR(M75-K75,"-")</f>
        <v>-0.65445509783349021</v>
      </c>
    </row>
    <row r="76" spans="1:15" x14ac:dyDescent="0.25">
      <c r="A76" s="1"/>
      <c r="B76" s="116" t="s">
        <v>72</v>
      </c>
      <c r="C76" s="182">
        <v>8.2033470580422367</v>
      </c>
      <c r="D76" s="183">
        <v>-0.16693324401843057</v>
      </c>
      <c r="E76" s="182">
        <v>14.865079365079366</v>
      </c>
      <c r="F76" s="183">
        <f t="shared" si="7"/>
        <v>6.6617323070371288</v>
      </c>
      <c r="G76" s="182">
        <v>7.431149250140348</v>
      </c>
      <c r="H76" s="183">
        <f t="shared" si="7"/>
        <v>-7.4339301149390176</v>
      </c>
      <c r="I76" s="182">
        <v>7.9643095644431252</v>
      </c>
      <c r="J76" s="183">
        <f t="shared" si="7"/>
        <v>0.53316031430277722</v>
      </c>
      <c r="K76" s="182">
        <v>7.751214378238342</v>
      </c>
      <c r="L76" s="183">
        <f t="shared" si="8"/>
        <v>-0.21309518620478318</v>
      </c>
      <c r="M76" s="182"/>
      <c r="N76" s="183"/>
    </row>
    <row r="77" spans="1:15" x14ac:dyDescent="0.25">
      <c r="A77" s="1"/>
      <c r="B77" s="116" t="s">
        <v>74</v>
      </c>
      <c r="C77" s="182">
        <v>8.7776292335115862</v>
      </c>
      <c r="D77" s="183">
        <v>1.5227608190799451</v>
      </c>
      <c r="E77" s="182">
        <v>21.081433224755699</v>
      </c>
      <c r="F77" s="183">
        <f t="shared" si="7"/>
        <v>12.303803991244113</v>
      </c>
      <c r="G77" s="182">
        <v>7.6807281132620631</v>
      </c>
      <c r="H77" s="183">
        <f t="shared" si="7"/>
        <v>-13.400705111493636</v>
      </c>
      <c r="I77" s="182">
        <v>7.2202598160852434</v>
      </c>
      <c r="J77" s="183">
        <f t="shared" si="7"/>
        <v>-0.4604682971768197</v>
      </c>
      <c r="K77" s="182">
        <v>6.624144705643249</v>
      </c>
      <c r="L77" s="183">
        <f t="shared" si="8"/>
        <v>-0.59611511044199439</v>
      </c>
      <c r="M77" s="182"/>
      <c r="N77" s="183"/>
    </row>
    <row r="78" spans="1:15" x14ac:dyDescent="0.25">
      <c r="A78" s="1"/>
      <c r="B78" s="116" t="s">
        <v>76</v>
      </c>
      <c r="C78" s="182" t="s">
        <v>234</v>
      </c>
      <c r="D78" s="183" t="s">
        <v>234</v>
      </c>
      <c r="E78" s="182">
        <v>9.4550561797752817</v>
      </c>
      <c r="F78" s="183" t="str">
        <f t="shared" si="7"/>
        <v>-</v>
      </c>
      <c r="G78" s="182">
        <v>6.8932210297513921</v>
      </c>
      <c r="H78" s="183">
        <f t="shared" si="7"/>
        <v>-2.5618351500238896</v>
      </c>
      <c r="I78" s="182">
        <v>6.6325707530769762</v>
      </c>
      <c r="J78" s="183">
        <f t="shared" si="7"/>
        <v>-0.26065027667441587</v>
      </c>
      <c r="K78" s="182">
        <v>7.1035439137134055</v>
      </c>
      <c r="L78" s="183">
        <f t="shared" si="8"/>
        <v>0.47097316063642936</v>
      </c>
      <c r="M78" s="182"/>
      <c r="N78" s="183"/>
    </row>
    <row r="79" spans="1:15" x14ac:dyDescent="0.25">
      <c r="A79" s="1"/>
      <c r="B79" s="116" t="s">
        <v>78</v>
      </c>
      <c r="C79" s="182" t="s">
        <v>234</v>
      </c>
      <c r="D79" s="183" t="s">
        <v>234</v>
      </c>
      <c r="E79" s="182">
        <v>5.0410094637223972</v>
      </c>
      <c r="F79" s="183" t="str">
        <f t="shared" si="7"/>
        <v>-</v>
      </c>
      <c r="G79" s="182">
        <v>6.8423889792076666</v>
      </c>
      <c r="H79" s="183">
        <f t="shared" si="7"/>
        <v>1.8013795154852694</v>
      </c>
      <c r="I79" s="182">
        <v>7.0364704064286814</v>
      </c>
      <c r="J79" s="183">
        <f t="shared" si="7"/>
        <v>0.19408142722101474</v>
      </c>
      <c r="K79" s="182">
        <v>6.5189393939393936</v>
      </c>
      <c r="L79" s="183">
        <f t="shared" si="8"/>
        <v>-0.51753101248928779</v>
      </c>
      <c r="M79" s="182"/>
      <c r="N79" s="183"/>
    </row>
    <row r="80" spans="1:15" x14ac:dyDescent="0.25">
      <c r="A80" s="1"/>
      <c r="B80" s="116" t="s">
        <v>80</v>
      </c>
      <c r="C80" s="182" t="s">
        <v>234</v>
      </c>
      <c r="D80" s="183" t="s">
        <v>234</v>
      </c>
      <c r="E80" s="182">
        <v>5.1664507772020727</v>
      </c>
      <c r="F80" s="183" t="str">
        <f t="shared" si="7"/>
        <v>-</v>
      </c>
      <c r="G80" s="182">
        <v>7.0134657836644587</v>
      </c>
      <c r="H80" s="183">
        <f t="shared" si="7"/>
        <v>1.847015006462386</v>
      </c>
      <c r="I80" s="182">
        <v>7.1027638379147628</v>
      </c>
      <c r="J80" s="183">
        <f t="shared" si="7"/>
        <v>8.9298054250304126E-2</v>
      </c>
      <c r="K80" s="182">
        <v>7.124307794032565</v>
      </c>
      <c r="L80" s="183">
        <f t="shared" si="8"/>
        <v>2.1543956117802132E-2</v>
      </c>
      <c r="M80" s="182"/>
      <c r="N80" s="183"/>
    </row>
    <row r="81" spans="1:15" x14ac:dyDescent="0.25">
      <c r="A81" s="1"/>
      <c r="B81" s="116" t="s">
        <v>82</v>
      </c>
      <c r="C81" s="182" t="s">
        <v>234</v>
      </c>
      <c r="D81" s="183" t="s">
        <v>234</v>
      </c>
      <c r="E81" s="182">
        <v>6.7181875592042939</v>
      </c>
      <c r="F81" s="183" t="str">
        <f t="shared" si="7"/>
        <v>-</v>
      </c>
      <c r="G81" s="182">
        <v>7.5911216449939145</v>
      </c>
      <c r="H81" s="183">
        <f t="shared" si="7"/>
        <v>0.87293408578962062</v>
      </c>
      <c r="I81" s="182">
        <v>7.5522540286938193</v>
      </c>
      <c r="J81" s="183">
        <f t="shared" si="7"/>
        <v>-3.8867616300095165E-2</v>
      </c>
      <c r="K81" s="182">
        <v>7.2211466865227107</v>
      </c>
      <c r="L81" s="183">
        <f t="shared" si="8"/>
        <v>-0.3311073421711086</v>
      </c>
      <c r="M81" s="182"/>
      <c r="N81" s="183"/>
    </row>
    <row r="82" spans="1:15" x14ac:dyDescent="0.25">
      <c r="A82" s="1"/>
      <c r="B82" s="116" t="s">
        <v>84</v>
      </c>
      <c r="C82" s="182">
        <v>6.9649999999999999</v>
      </c>
      <c r="D82" s="183">
        <v>-1.4186721861245015</v>
      </c>
      <c r="E82" s="182">
        <v>7.9656224334154642</v>
      </c>
      <c r="F82" s="183">
        <f t="shared" si="7"/>
        <v>1.0006224334154643</v>
      </c>
      <c r="G82" s="182">
        <v>7.960238198622914</v>
      </c>
      <c r="H82" s="183">
        <f t="shared" si="7"/>
        <v>-5.3842347925501244E-3</v>
      </c>
      <c r="I82" s="182">
        <v>7.9245908431738137</v>
      </c>
      <c r="J82" s="183">
        <f t="shared" si="7"/>
        <v>-3.564735544910036E-2</v>
      </c>
      <c r="K82" s="182">
        <v>7.7122955784373106</v>
      </c>
      <c r="L82" s="183">
        <f t="shared" si="8"/>
        <v>-0.21229526473650306</v>
      </c>
      <c r="M82" s="182"/>
      <c r="N82" s="183"/>
    </row>
    <row r="83" spans="1:15" x14ac:dyDescent="0.25">
      <c r="A83" s="1"/>
      <c r="B83" s="116" t="s">
        <v>86</v>
      </c>
      <c r="C83" s="182">
        <v>10.220430107526882</v>
      </c>
      <c r="D83" s="183">
        <v>2.2482310171418973</v>
      </c>
      <c r="E83" s="182">
        <v>7.8452128910844507</v>
      </c>
      <c r="F83" s="183">
        <f t="shared" si="7"/>
        <v>-2.3752172164424312</v>
      </c>
      <c r="G83" s="182">
        <v>7.6872820979232985</v>
      </c>
      <c r="H83" s="183">
        <f t="shared" si="7"/>
        <v>-0.15793079316115222</v>
      </c>
      <c r="I83" s="182">
        <v>7.6300188205771642</v>
      </c>
      <c r="J83" s="183">
        <f t="shared" si="7"/>
        <v>-5.7263277346134345E-2</v>
      </c>
      <c r="K83" s="182">
        <v>7.5017424564385893</v>
      </c>
      <c r="L83" s="183">
        <f t="shared" si="8"/>
        <v>-0.12827636413857491</v>
      </c>
      <c r="M83" s="182"/>
      <c r="N83" s="183"/>
    </row>
    <row r="84" spans="1:15" x14ac:dyDescent="0.25">
      <c r="A84" s="1"/>
      <c r="B84" s="116" t="s">
        <v>88</v>
      </c>
      <c r="C84" s="182">
        <v>9.575925925925926</v>
      </c>
      <c r="D84" s="183">
        <v>1.8983922237936959</v>
      </c>
      <c r="E84" s="182">
        <v>7.1315753330586462</v>
      </c>
      <c r="F84" s="183">
        <f t="shared" si="7"/>
        <v>-2.4443505928672797</v>
      </c>
      <c r="G84" s="182">
        <v>7.4518625393494231</v>
      </c>
      <c r="H84" s="183">
        <f t="shared" si="7"/>
        <v>0.32028720629077689</v>
      </c>
      <c r="I84" s="182">
        <v>7.0542501497703523</v>
      </c>
      <c r="J84" s="183">
        <f t="shared" si="7"/>
        <v>-0.39761238957907086</v>
      </c>
      <c r="K84" s="182">
        <v>7.1212844601878951</v>
      </c>
      <c r="L84" s="183">
        <f t="shared" si="8"/>
        <v>6.7034310417542819E-2</v>
      </c>
      <c r="M84" s="182"/>
      <c r="N84" s="183"/>
    </row>
    <row r="85" spans="1:15" x14ac:dyDescent="0.25">
      <c r="A85" s="1"/>
      <c r="B85" s="116" t="s">
        <v>90</v>
      </c>
      <c r="C85" s="182">
        <v>13.576687116564417</v>
      </c>
      <c r="D85" s="183">
        <v>5.5581590339304583</v>
      </c>
      <c r="E85" s="182">
        <v>8.2603970912656255</v>
      </c>
      <c r="F85" s="183">
        <f t="shared" si="7"/>
        <v>-5.316290025298791</v>
      </c>
      <c r="G85" s="182">
        <v>7.4436004827145599</v>
      </c>
      <c r="H85" s="183">
        <f t="shared" si="7"/>
        <v>-0.81679660855106562</v>
      </c>
      <c r="I85" s="182">
        <v>7.5841486537732274</v>
      </c>
      <c r="J85" s="183">
        <f t="shared" si="7"/>
        <v>0.14054817105866757</v>
      </c>
      <c r="K85" s="182">
        <v>7.0811675329868056</v>
      </c>
      <c r="L85" s="183">
        <f t="shared" si="8"/>
        <v>-0.50298112078642188</v>
      </c>
      <c r="M85" s="182"/>
      <c r="N85" s="183"/>
    </row>
    <row r="86" spans="1:15" x14ac:dyDescent="0.25">
      <c r="A86" s="1"/>
      <c r="B86" s="116" t="s">
        <v>92</v>
      </c>
      <c r="C86" s="182">
        <v>11.982788296041308</v>
      </c>
      <c r="D86" s="183">
        <v>4.0927424545219893</v>
      </c>
      <c r="E86" s="182">
        <v>7.4354273389053649</v>
      </c>
      <c r="F86" s="183">
        <f t="shared" si="7"/>
        <v>-4.5473609571359432</v>
      </c>
      <c r="G86" s="182">
        <v>7.232929964261082</v>
      </c>
      <c r="H86" s="183">
        <f t="shared" si="7"/>
        <v>-0.20249737464428286</v>
      </c>
      <c r="I86" s="182">
        <v>7.4529502083790309</v>
      </c>
      <c r="J86" s="183">
        <f t="shared" si="7"/>
        <v>0.22002024411794885</v>
      </c>
      <c r="K86" s="182">
        <v>7.4496290189612528</v>
      </c>
      <c r="L86" s="183">
        <f t="shared" si="8"/>
        <v>-3.3211894177780366E-3</v>
      </c>
      <c r="M86" s="182"/>
      <c r="N86" s="183"/>
    </row>
    <row r="87" spans="1:15" ht="15.75" x14ac:dyDescent="0.25">
      <c r="B87" s="119" t="s">
        <v>30</v>
      </c>
      <c r="C87" s="184">
        <v>8.5437552506300758</v>
      </c>
      <c r="D87" s="185">
        <v>0.77902822572249875</v>
      </c>
      <c r="E87" s="184">
        <v>7.7516860160748928</v>
      </c>
      <c r="F87" s="185">
        <f t="shared" si="7"/>
        <v>-0.79206923455518297</v>
      </c>
      <c r="G87" s="184">
        <v>7.4275981000211777</v>
      </c>
      <c r="H87" s="185">
        <f t="shared" si="7"/>
        <v>-0.32408791605371512</v>
      </c>
      <c r="I87" s="184">
        <v>7.4724241619167229</v>
      </c>
      <c r="J87" s="185">
        <f t="shared" si="7"/>
        <v>4.4826061895545166E-2</v>
      </c>
      <c r="K87" s="184">
        <v>7.2744788975584873</v>
      </c>
      <c r="L87" s="185">
        <f t="shared" si="8"/>
        <v>-0.19794526435823556</v>
      </c>
      <c r="M87" s="184">
        <v>7.6470348979093794</v>
      </c>
      <c r="N87" s="185">
        <v>-0.65445509783349021</v>
      </c>
    </row>
    <row r="88" spans="1:15" ht="6" customHeight="1" x14ac:dyDescent="0.25"/>
    <row r="89" spans="1:15" x14ac:dyDescent="0.25">
      <c r="B89" s="105" t="s">
        <v>54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</row>
    <row r="92" spans="1:15" ht="48.75" customHeight="1" thickBot="1" x14ac:dyDescent="0.3">
      <c r="B92" s="264" t="s">
        <v>298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113</v>
      </c>
    </row>
    <row r="93" spans="1:15" ht="10.5" customHeight="1" thickBot="1" x14ac:dyDescent="0.3">
      <c r="B93" s="10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9"/>
      <c r="N93" s="39"/>
      <c r="O93" s="1" t="s">
        <v>114</v>
      </c>
    </row>
    <row r="94" spans="1:15" ht="22.5" thickTop="1" thickBot="1" x14ac:dyDescent="0.3">
      <c r="B94" s="123" t="s">
        <v>95</v>
      </c>
      <c r="C94" s="299" t="s">
        <v>32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</row>
    <row r="95" spans="1:15" ht="22.5" thickTop="1" thickBot="1" x14ac:dyDescent="0.3">
      <c r="B95" s="109"/>
      <c r="C95" s="291">
        <v>2020</v>
      </c>
      <c r="D95" s="292"/>
      <c r="E95" s="293">
        <v>2021</v>
      </c>
      <c r="F95" s="292"/>
      <c r="G95" s="293">
        <v>2022</v>
      </c>
      <c r="H95" s="292"/>
      <c r="I95" s="293">
        <v>2023</v>
      </c>
      <c r="J95" s="292"/>
      <c r="K95" s="293">
        <v>2024</v>
      </c>
      <c r="L95" s="292"/>
      <c r="M95" s="293">
        <f>M$7</f>
        <v>2025</v>
      </c>
      <c r="N95" s="294"/>
    </row>
    <row r="96" spans="1:15" ht="16.5" thickTop="1" thickBot="1" x14ac:dyDescent="0.3">
      <c r="B96" s="85"/>
      <c r="C96" s="113" t="s">
        <v>68</v>
      </c>
      <c r="D96" s="114" t="str">
        <f>CONCATENATE("dif ",RIGHT(C95,2),"/",RIGHT(C95-1,2))</f>
        <v>dif 20/19</v>
      </c>
      <c r="E96" s="115" t="s">
        <v>68</v>
      </c>
      <c r="F96" s="114" t="str">
        <f>CONCATENATE("dif ",RIGHT(E95,2),"/",RIGHT(C95,2))</f>
        <v>dif 21/20</v>
      </c>
      <c r="G96" s="115" t="s">
        <v>68</v>
      </c>
      <c r="H96" s="114" t="str">
        <f>CONCATENATE("dif ",RIGHT(G95,2),"/",RIGHT(E95,2))</f>
        <v>dif 22/21</v>
      </c>
      <c r="I96" s="115" t="s">
        <v>68</v>
      </c>
      <c r="J96" s="114" t="str">
        <f>CONCATENATE("dif ",RIGHT(I95,2),"/",RIGHT(G95,2))</f>
        <v>dif 23/22</v>
      </c>
      <c r="K96" s="115" t="s">
        <v>68</v>
      </c>
      <c r="L96" s="114" t="str">
        <f>CONCATENATE("dif ",RIGHT(K95,2),"/",RIGHT(I95,2))</f>
        <v>dif 24/23</v>
      </c>
      <c r="M96" s="115" t="s">
        <v>68</v>
      </c>
      <c r="N96" s="114" t="str">
        <f>CONCATENATE("def ",RIGHT(M95,2),"/",RIGHT(K95,2))</f>
        <v>def 25/24</v>
      </c>
    </row>
    <row r="97" spans="2:14" x14ac:dyDescent="0.25">
      <c r="B97" s="116" t="s">
        <v>70</v>
      </c>
      <c r="C97" s="182">
        <v>9.2884622581490213</v>
      </c>
      <c r="D97" s="183">
        <v>0.14141725543801442</v>
      </c>
      <c r="E97" s="182">
        <v>7.2568181818181818</v>
      </c>
      <c r="F97" s="183">
        <f t="shared" ref="F97:J109" si="9">IFERROR(E97-C97,"-")</f>
        <v>-2.0316440763308394</v>
      </c>
      <c r="G97" s="182">
        <v>10.058643771827706</v>
      </c>
      <c r="H97" s="183">
        <f t="shared" si="9"/>
        <v>2.8018255900095239</v>
      </c>
      <c r="I97" s="182">
        <v>9.1694865070637004</v>
      </c>
      <c r="J97" s="183">
        <f t="shared" si="9"/>
        <v>-0.88915726476400536</v>
      </c>
      <c r="K97" s="182">
        <v>8.4320445539252429</v>
      </c>
      <c r="L97" s="183">
        <f t="shared" ref="L97:L109" si="10">IFERROR(K97-I97,"-")</f>
        <v>-0.73744195313845751</v>
      </c>
      <c r="M97" s="182">
        <v>8.7759174766911325</v>
      </c>
      <c r="N97" s="183">
        <f>IFERROR(M97-K97,"-")</f>
        <v>0.34387292276588965</v>
      </c>
    </row>
    <row r="98" spans="2:14" x14ac:dyDescent="0.25">
      <c r="B98" s="116" t="s">
        <v>72</v>
      </c>
      <c r="C98" s="182">
        <v>8.8178536620582602</v>
      </c>
      <c r="D98" s="183">
        <v>0.44870687534385745</v>
      </c>
      <c r="E98" s="182">
        <v>5.2167060677698975</v>
      </c>
      <c r="F98" s="183">
        <f t="shared" si="9"/>
        <v>-3.6011475942883626</v>
      </c>
      <c r="G98" s="182">
        <v>8.5183896043624543</v>
      </c>
      <c r="H98" s="183">
        <f t="shared" si="9"/>
        <v>3.3016835365925568</v>
      </c>
      <c r="I98" s="182">
        <v>8.342087286527514</v>
      </c>
      <c r="J98" s="183">
        <f t="shared" si="9"/>
        <v>-0.17630231783494033</v>
      </c>
      <c r="K98" s="182">
        <v>7.8970631762423125</v>
      </c>
      <c r="L98" s="183">
        <f t="shared" si="10"/>
        <v>-0.4450241102852015</v>
      </c>
      <c r="M98" s="182"/>
      <c r="N98" s="183"/>
    </row>
    <row r="99" spans="2:14" x14ac:dyDescent="0.25">
      <c r="B99" s="116" t="s">
        <v>74</v>
      </c>
      <c r="C99" s="182">
        <v>11.325639991937109</v>
      </c>
      <c r="D99" s="183">
        <v>4.1774387181979389</v>
      </c>
      <c r="E99" s="182">
        <v>4.2668872883005644</v>
      </c>
      <c r="F99" s="183">
        <f t="shared" si="9"/>
        <v>-7.0587527036365447</v>
      </c>
      <c r="G99" s="182">
        <v>8.9438208884688084</v>
      </c>
      <c r="H99" s="183">
        <f t="shared" si="9"/>
        <v>4.676933600168244</v>
      </c>
      <c r="I99" s="182">
        <v>7.2962298025134649</v>
      </c>
      <c r="J99" s="183">
        <f t="shared" si="9"/>
        <v>-1.6475910859553435</v>
      </c>
      <c r="K99" s="182">
        <v>7.1176644057800056</v>
      </c>
      <c r="L99" s="183">
        <f t="shared" si="10"/>
        <v>-0.17856539673345928</v>
      </c>
      <c r="M99" s="182"/>
      <c r="N99" s="183"/>
    </row>
    <row r="100" spans="2:14" x14ac:dyDescent="0.25">
      <c r="B100" s="116" t="s">
        <v>76</v>
      </c>
      <c r="C100" s="182" t="s">
        <v>234</v>
      </c>
      <c r="D100" s="183" t="s">
        <v>234</v>
      </c>
      <c r="E100" s="182">
        <v>4.2971937029431899</v>
      </c>
      <c r="F100" s="183" t="str">
        <f t="shared" si="9"/>
        <v>-</v>
      </c>
      <c r="G100" s="182">
        <v>7.2615639657124369</v>
      </c>
      <c r="H100" s="183">
        <f t="shared" si="9"/>
        <v>2.964370262769247</v>
      </c>
      <c r="I100" s="182">
        <v>6.8897870199563975</v>
      </c>
      <c r="J100" s="183">
        <f t="shared" si="9"/>
        <v>-0.37177694575603937</v>
      </c>
      <c r="K100" s="182">
        <v>7.2501342882721573</v>
      </c>
      <c r="L100" s="183">
        <f t="shared" si="10"/>
        <v>0.36034726831575981</v>
      </c>
      <c r="M100" s="182"/>
      <c r="N100" s="183"/>
    </row>
    <row r="101" spans="2:14" x14ac:dyDescent="0.25">
      <c r="B101" s="116" t="s">
        <v>78</v>
      </c>
      <c r="C101" s="182" t="s">
        <v>234</v>
      </c>
      <c r="D101" s="183" t="s">
        <v>234</v>
      </c>
      <c r="E101" s="182">
        <v>3.7259593157651412</v>
      </c>
      <c r="F101" s="183" t="str">
        <f t="shared" si="9"/>
        <v>-</v>
      </c>
      <c r="G101" s="182">
        <v>7.5795092261617238</v>
      </c>
      <c r="H101" s="183">
        <f t="shared" si="9"/>
        <v>3.8535499103965827</v>
      </c>
      <c r="I101" s="182">
        <v>6.8398547955674438</v>
      </c>
      <c r="J101" s="183">
        <f t="shared" si="9"/>
        <v>-0.73965443059428004</v>
      </c>
      <c r="K101" s="182">
        <v>6.7150291423813488</v>
      </c>
      <c r="L101" s="183">
        <f t="shared" si="10"/>
        <v>-0.12482565318609495</v>
      </c>
      <c r="M101" s="182"/>
      <c r="N101" s="183"/>
    </row>
    <row r="102" spans="2:14" x14ac:dyDescent="0.25">
      <c r="B102" s="116" t="s">
        <v>80</v>
      </c>
      <c r="C102" s="182" t="s">
        <v>234</v>
      </c>
      <c r="D102" s="183" t="s">
        <v>234</v>
      </c>
      <c r="E102" s="182">
        <v>5.7977450529222274</v>
      </c>
      <c r="F102" s="183" t="str">
        <f t="shared" si="9"/>
        <v>-</v>
      </c>
      <c r="G102" s="182">
        <v>7.6719207173194901</v>
      </c>
      <c r="H102" s="183">
        <f t="shared" si="9"/>
        <v>1.8741756643972627</v>
      </c>
      <c r="I102" s="182">
        <v>6.5240314296404636</v>
      </c>
      <c r="J102" s="183">
        <f t="shared" si="9"/>
        <v>-1.1478892876790265</v>
      </c>
      <c r="K102" s="182">
        <v>7.0445658424381827</v>
      </c>
      <c r="L102" s="183">
        <f t="shared" si="10"/>
        <v>0.52053441279771917</v>
      </c>
      <c r="M102" s="182"/>
      <c r="N102" s="183"/>
    </row>
    <row r="103" spans="2:14" x14ac:dyDescent="0.25">
      <c r="B103" s="116" t="s">
        <v>82</v>
      </c>
      <c r="C103" s="182" t="s">
        <v>234</v>
      </c>
      <c r="D103" s="183" t="s">
        <v>234</v>
      </c>
      <c r="E103" s="182">
        <v>6.1979111481117082</v>
      </c>
      <c r="F103" s="183" t="str">
        <f t="shared" si="9"/>
        <v>-</v>
      </c>
      <c r="G103" s="182">
        <v>7.8098892707140131</v>
      </c>
      <c r="H103" s="183">
        <f t="shared" si="9"/>
        <v>1.6119781226023049</v>
      </c>
      <c r="I103" s="182">
        <v>7.6651164324823533</v>
      </c>
      <c r="J103" s="183">
        <f t="shared" si="9"/>
        <v>-0.14477283823165976</v>
      </c>
      <c r="K103" s="182">
        <v>7.5937150964470073</v>
      </c>
      <c r="L103" s="183">
        <f t="shared" si="10"/>
        <v>-7.1401336035346041E-2</v>
      </c>
      <c r="M103" s="182"/>
      <c r="N103" s="183"/>
    </row>
    <row r="104" spans="2:14" x14ac:dyDescent="0.25">
      <c r="B104" s="116" t="s">
        <v>84</v>
      </c>
      <c r="C104" s="182">
        <v>6.1327782153707666</v>
      </c>
      <c r="D104" s="183">
        <v>-2.1041946882688034</v>
      </c>
      <c r="E104" s="182">
        <v>6.7188707112019994</v>
      </c>
      <c r="F104" s="183">
        <f t="shared" si="9"/>
        <v>0.5860924958312328</v>
      </c>
      <c r="G104" s="182">
        <v>8.0280654359897952</v>
      </c>
      <c r="H104" s="183">
        <f t="shared" si="9"/>
        <v>1.3091947247877957</v>
      </c>
      <c r="I104" s="182">
        <v>8.0638530164077604</v>
      </c>
      <c r="J104" s="183">
        <f t="shared" si="9"/>
        <v>3.5787580417965259E-2</v>
      </c>
      <c r="K104" s="182">
        <v>8.262072418865209</v>
      </c>
      <c r="L104" s="183">
        <f t="shared" si="10"/>
        <v>0.19821940245744862</v>
      </c>
      <c r="M104" s="182"/>
      <c r="N104" s="183"/>
    </row>
    <row r="105" spans="2:14" x14ac:dyDescent="0.25">
      <c r="B105" s="116" t="s">
        <v>86</v>
      </c>
      <c r="C105" s="182">
        <v>5.1817629917435646</v>
      </c>
      <c r="D105" s="183">
        <v>-3.3723899022714861</v>
      </c>
      <c r="E105" s="182">
        <v>8.1094095358383331</v>
      </c>
      <c r="F105" s="183">
        <f t="shared" si="9"/>
        <v>2.9276465440947685</v>
      </c>
      <c r="G105" s="182">
        <v>7.3250566263515537</v>
      </c>
      <c r="H105" s="183">
        <f t="shared" si="9"/>
        <v>-0.78435290948677938</v>
      </c>
      <c r="I105" s="182">
        <v>7.2178584261588217</v>
      </c>
      <c r="J105" s="183">
        <f t="shared" si="9"/>
        <v>-0.10719820019273207</v>
      </c>
      <c r="K105" s="182">
        <v>7.8073064340239915</v>
      </c>
      <c r="L105" s="183">
        <f t="shared" si="10"/>
        <v>0.58944800786516982</v>
      </c>
      <c r="M105" s="182"/>
      <c r="N105" s="183"/>
    </row>
    <row r="106" spans="2:14" x14ac:dyDescent="0.25">
      <c r="B106" s="116" t="s">
        <v>88</v>
      </c>
      <c r="C106" s="182">
        <v>5.3206016811679691</v>
      </c>
      <c r="D106" s="183">
        <v>-2.7177540500573274</v>
      </c>
      <c r="E106" s="182">
        <v>7.4730443034220979</v>
      </c>
      <c r="F106" s="183">
        <f t="shared" si="9"/>
        <v>2.1524426222541289</v>
      </c>
      <c r="G106" s="182">
        <v>7.6415784008307375</v>
      </c>
      <c r="H106" s="183">
        <f t="shared" si="9"/>
        <v>0.16853409740863956</v>
      </c>
      <c r="I106" s="182">
        <v>7.5350687417126112</v>
      </c>
      <c r="J106" s="183">
        <f t="shared" si="9"/>
        <v>-0.10650965911812627</v>
      </c>
      <c r="K106" s="182">
        <v>7.4144357116541819</v>
      </c>
      <c r="L106" s="183">
        <f t="shared" si="10"/>
        <v>-0.12063303005842929</v>
      </c>
      <c r="M106" s="182"/>
      <c r="N106" s="183"/>
    </row>
    <row r="107" spans="2:14" x14ac:dyDescent="0.25">
      <c r="B107" s="116" t="s">
        <v>90</v>
      </c>
      <c r="C107" s="182">
        <v>6.6477631797771499</v>
      </c>
      <c r="D107" s="183">
        <v>-1.6064680563865297</v>
      </c>
      <c r="E107" s="182">
        <v>8.4286078206597885</v>
      </c>
      <c r="F107" s="183">
        <f t="shared" si="9"/>
        <v>1.7808446408826386</v>
      </c>
      <c r="G107" s="182">
        <v>7.9870946393117137</v>
      </c>
      <c r="H107" s="183">
        <f t="shared" si="9"/>
        <v>-0.44151318134807482</v>
      </c>
      <c r="I107" s="182">
        <v>7.928793932416875</v>
      </c>
      <c r="J107" s="183">
        <f t="shared" si="9"/>
        <v>-5.8300706894838683E-2</v>
      </c>
      <c r="K107" s="182">
        <v>7.3780008311223346</v>
      </c>
      <c r="L107" s="183">
        <f t="shared" si="10"/>
        <v>-0.5507931012945404</v>
      </c>
      <c r="M107" s="182"/>
      <c r="N107" s="183"/>
    </row>
    <row r="108" spans="2:14" x14ac:dyDescent="0.25">
      <c r="B108" s="116" t="s">
        <v>92</v>
      </c>
      <c r="C108" s="182">
        <v>7.4641870742036458</v>
      </c>
      <c r="D108" s="183">
        <v>-1.3808199581451595</v>
      </c>
      <c r="E108" s="182">
        <v>8.0989971715093851</v>
      </c>
      <c r="F108" s="183">
        <f t="shared" si="9"/>
        <v>0.63481009730573934</v>
      </c>
      <c r="G108" s="182">
        <v>7.7937504563043003</v>
      </c>
      <c r="H108" s="183">
        <f t="shared" si="9"/>
        <v>-0.30524671520508484</v>
      </c>
      <c r="I108" s="182">
        <v>7.5041961545687981</v>
      </c>
      <c r="J108" s="183">
        <f t="shared" si="9"/>
        <v>-0.28955430173550223</v>
      </c>
      <c r="K108" s="182">
        <v>7.4633168051037488</v>
      </c>
      <c r="L108" s="183">
        <f t="shared" si="10"/>
        <v>-4.0879349465049231E-2</v>
      </c>
      <c r="M108" s="182"/>
      <c r="N108" s="183"/>
    </row>
    <row r="109" spans="2:14" ht="15.75" x14ac:dyDescent="0.25">
      <c r="B109" s="119" t="s">
        <v>30</v>
      </c>
      <c r="C109" s="184">
        <v>7.9282896242390954</v>
      </c>
      <c r="D109" s="185">
        <v>0.17662173534821957</v>
      </c>
      <c r="E109" s="184">
        <v>6.7462678422476356</v>
      </c>
      <c r="F109" s="185">
        <f t="shared" si="9"/>
        <v>-1.1820217819914598</v>
      </c>
      <c r="G109" s="184">
        <v>7.94246678177314</v>
      </c>
      <c r="H109" s="185">
        <f t="shared" si="9"/>
        <v>1.1961989395255044</v>
      </c>
      <c r="I109" s="184">
        <v>7.5594228758302462</v>
      </c>
      <c r="J109" s="185">
        <f t="shared" si="9"/>
        <v>-0.38304390594289384</v>
      </c>
      <c r="K109" s="184">
        <v>7.5303677443569885</v>
      </c>
      <c r="L109" s="185">
        <f t="shared" si="10"/>
        <v>-2.9055131473257667E-2</v>
      </c>
      <c r="M109" s="184">
        <v>8.7759174766911325</v>
      </c>
      <c r="N109" s="185">
        <v>0.34387292276588965</v>
      </c>
    </row>
    <row r="110" spans="2:14" ht="6" customHeight="1" x14ac:dyDescent="0.25"/>
    <row r="111" spans="2:14" x14ac:dyDescent="0.25">
      <c r="B111" s="105" t="s">
        <v>54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14579-B82E-4931-A645-9430CAB3D917}">
  <sheetPr>
    <tabColor rgb="FF7030A0"/>
  </sheetPr>
  <dimension ref="A4:A24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9640C-982D-4C45-9BE2-93392BFBB3E5}">
  <sheetPr>
    <tabColor rgb="FFAC75D5"/>
  </sheetPr>
  <dimension ref="A4:AC112"/>
  <sheetViews>
    <sheetView showGridLines="0" zoomScaleNormal="100" workbookViewId="0">
      <selection activeCell="C1" sqref="C1:L1048576"/>
    </sheetView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4" t="s">
        <v>299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P4" s="1" t="s">
        <v>149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150</v>
      </c>
    </row>
    <row r="6" spans="1:16" ht="22.5" thickTop="1" thickBot="1" x14ac:dyDescent="0.3">
      <c r="B6" s="109"/>
      <c r="C6" s="289" t="s">
        <v>151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6" ht="22.5" thickTop="1" thickBot="1" x14ac:dyDescent="0.3">
      <c r="B7" s="109"/>
      <c r="C7" s="293" t="s">
        <v>318</v>
      </c>
      <c r="D7" s="292"/>
      <c r="E7" s="293" t="s">
        <v>319</v>
      </c>
      <c r="F7" s="292"/>
      <c r="G7" s="293" t="s">
        <v>320</v>
      </c>
      <c r="H7" s="292"/>
      <c r="I7" s="293">
        <v>2023</v>
      </c>
      <c r="J7" s="292"/>
      <c r="K7" s="293">
        <v>2024</v>
      </c>
      <c r="L7" s="292"/>
      <c r="M7" s="293">
        <v>2025</v>
      </c>
      <c r="N7" s="294"/>
    </row>
    <row r="8" spans="1:16" ht="16.5" thickTop="1" thickBot="1" x14ac:dyDescent="0.3">
      <c r="B8" s="85"/>
      <c r="C8" s="115" t="s">
        <v>68</v>
      </c>
      <c r="D8" s="114" t="str">
        <f>CONCATENATE("var ",RIGHT(C7,2),"/",RIGHT(A7,2))</f>
        <v>var 20/</v>
      </c>
      <c r="E8" s="115" t="s">
        <v>68</v>
      </c>
      <c r="F8" s="114" t="str">
        <f>CONCATENATE("var ",RIGHT(E7,2),"/",RIGHT(C7,2))</f>
        <v>var 21/20</v>
      </c>
      <c r="G8" s="115" t="s">
        <v>68</v>
      </c>
      <c r="H8" s="114" t="str">
        <f>CONCATENATE("var ",RIGHT(G7,2),"/",RIGHT(E7,2))</f>
        <v>var 22/21</v>
      </c>
      <c r="I8" s="115" t="s">
        <v>68</v>
      </c>
      <c r="J8" s="114" t="str">
        <f>CONCATENATE("var ",RIGHT(I7,2),"/",RIGHT(G7,2))</f>
        <v>var 23/22</v>
      </c>
      <c r="K8" s="115" t="s">
        <v>68</v>
      </c>
      <c r="L8" s="114" t="str">
        <f>CONCATENATE("var ",RIGHT(K7,2),"/",RIGHT(I7,2))</f>
        <v>var 24/23</v>
      </c>
      <c r="M8" s="115" t="s">
        <v>68</v>
      </c>
      <c r="N8" s="114" t="str">
        <f>CONCATENATE("var ",RIGHT(M7,2),"/",RIGHT(K7,2))</f>
        <v>var 25/24</v>
      </c>
    </row>
    <row r="9" spans="1:16" x14ac:dyDescent="0.25">
      <c r="A9" s="1" t="s">
        <v>69</v>
      </c>
      <c r="B9" s="116" t="s">
        <v>70</v>
      </c>
      <c r="C9" s="190">
        <v>0.75989999999999991</v>
      </c>
      <c r="D9" s="118" t="str">
        <f t="shared" ref="D9:J21" si="0">IFERROR(C9/A9-1,"-")</f>
        <v>-</v>
      </c>
      <c r="E9" s="190">
        <v>0.16260000000000002</v>
      </c>
      <c r="F9" s="118">
        <f t="shared" si="0"/>
        <v>-0.78602447690485588</v>
      </c>
      <c r="G9" s="190">
        <v>0.59370000000000001</v>
      </c>
      <c r="H9" s="118">
        <f t="shared" si="0"/>
        <v>2.6512915129151287</v>
      </c>
      <c r="I9" s="190">
        <v>0.77349999999999997</v>
      </c>
      <c r="J9" s="118">
        <f t="shared" si="0"/>
        <v>0.30284655549941042</v>
      </c>
      <c r="K9" s="190">
        <v>0.80409999999999993</v>
      </c>
      <c r="L9" s="118">
        <f t="shared" ref="L9:L14" si="1">IFERROR(K9/I9-1,"-")</f>
        <v>3.956043956043942E-2</v>
      </c>
      <c r="M9" s="190">
        <v>0.78489999999999993</v>
      </c>
      <c r="N9" s="118">
        <f t="shared" ref="N9:N14" si="2">IFERROR(M9/K9-1,"-")</f>
        <v>-2.3877627160800885E-2</v>
      </c>
    </row>
    <row r="10" spans="1:16" x14ac:dyDescent="0.25">
      <c r="A10" s="1" t="s">
        <v>71</v>
      </c>
      <c r="B10" s="116" t="s">
        <v>72</v>
      </c>
      <c r="C10" s="190">
        <v>0.78579999999999994</v>
      </c>
      <c r="D10" s="118" t="str">
        <f t="shared" si="0"/>
        <v>-</v>
      </c>
      <c r="E10" s="190">
        <v>0.2394</v>
      </c>
      <c r="F10" s="118">
        <f t="shared" si="0"/>
        <v>-0.69534232629167725</v>
      </c>
      <c r="G10" s="190">
        <v>0.75780000000000003</v>
      </c>
      <c r="H10" s="118">
        <f t="shared" si="0"/>
        <v>2.1654135338345863</v>
      </c>
      <c r="I10" s="190">
        <v>0.83819999999999995</v>
      </c>
      <c r="J10" s="118">
        <f t="shared" si="0"/>
        <v>0.10609659540775929</v>
      </c>
      <c r="K10" s="190">
        <v>0.82450000000000001</v>
      </c>
      <c r="L10" s="118">
        <f t="shared" si="1"/>
        <v>-1.634454784061079E-2</v>
      </c>
      <c r="M10" s="190" t="s">
        <v>234</v>
      </c>
      <c r="N10" s="118" t="str">
        <f t="shared" si="2"/>
        <v>-</v>
      </c>
    </row>
    <row r="11" spans="1:16" x14ac:dyDescent="0.25">
      <c r="A11" s="1" t="s">
        <v>73</v>
      </c>
      <c r="B11" s="116" t="s">
        <v>74</v>
      </c>
      <c r="C11" s="190">
        <v>0.32850000000000001</v>
      </c>
      <c r="D11" s="118" t="str">
        <f t="shared" si="0"/>
        <v>-</v>
      </c>
      <c r="E11" s="190">
        <v>0.23399999999999999</v>
      </c>
      <c r="F11" s="118">
        <f t="shared" si="0"/>
        <v>-0.28767123287671237</v>
      </c>
      <c r="G11" s="190">
        <v>0.78410000000000002</v>
      </c>
      <c r="H11" s="118">
        <f t="shared" si="0"/>
        <v>2.3508547008547009</v>
      </c>
      <c r="I11" s="190">
        <v>0.77450000000000008</v>
      </c>
      <c r="J11" s="118">
        <f t="shared" si="0"/>
        <v>-1.2243336309144204E-2</v>
      </c>
      <c r="K11" s="190">
        <v>0.82980000000000009</v>
      </c>
      <c r="L11" s="118">
        <f t="shared" si="1"/>
        <v>7.1400903808908955E-2</v>
      </c>
      <c r="M11" s="190" t="s">
        <v>234</v>
      </c>
      <c r="N11" s="118" t="str">
        <f t="shared" si="2"/>
        <v>-</v>
      </c>
    </row>
    <row r="12" spans="1:16" x14ac:dyDescent="0.25">
      <c r="A12" s="1" t="s">
        <v>75</v>
      </c>
      <c r="B12" s="116" t="s">
        <v>76</v>
      </c>
      <c r="C12" s="190">
        <v>0</v>
      </c>
      <c r="D12" s="118" t="str">
        <f t="shared" si="0"/>
        <v>-</v>
      </c>
      <c r="E12" s="190">
        <v>0.30820000000000003</v>
      </c>
      <c r="F12" s="118" t="str">
        <f t="shared" si="0"/>
        <v>-</v>
      </c>
      <c r="G12" s="190">
        <v>0.82299999999999995</v>
      </c>
      <c r="H12" s="118">
        <f t="shared" si="0"/>
        <v>1.670343932511356</v>
      </c>
      <c r="I12" s="190">
        <v>0.8075</v>
      </c>
      <c r="J12" s="118">
        <f t="shared" si="0"/>
        <v>-1.883353584447145E-2</v>
      </c>
      <c r="K12" s="190">
        <v>0.79059999999999997</v>
      </c>
      <c r="L12" s="118">
        <f t="shared" si="1"/>
        <v>-2.0928792569659516E-2</v>
      </c>
      <c r="M12" s="190" t="s">
        <v>234</v>
      </c>
      <c r="N12" s="118" t="str">
        <f t="shared" si="2"/>
        <v>-</v>
      </c>
    </row>
    <row r="13" spans="1:16" x14ac:dyDescent="0.25">
      <c r="A13" s="1" t="s">
        <v>77</v>
      </c>
      <c r="B13" s="116" t="s">
        <v>78</v>
      </c>
      <c r="C13" s="190">
        <v>0</v>
      </c>
      <c r="D13" s="118" t="str">
        <f t="shared" si="0"/>
        <v>-</v>
      </c>
      <c r="E13" s="190">
        <v>0.3014</v>
      </c>
      <c r="F13" s="118" t="str">
        <f t="shared" si="0"/>
        <v>-</v>
      </c>
      <c r="G13" s="190">
        <v>0.72030000000000005</v>
      </c>
      <c r="H13" s="118">
        <f t="shared" si="0"/>
        <v>1.389847378898474</v>
      </c>
      <c r="I13" s="190">
        <v>0.73370000000000002</v>
      </c>
      <c r="J13" s="118">
        <f t="shared" si="0"/>
        <v>1.8603359711231393E-2</v>
      </c>
      <c r="K13" s="190">
        <v>0.76329999999999998</v>
      </c>
      <c r="L13" s="118">
        <f t="shared" si="1"/>
        <v>4.0343464631320547E-2</v>
      </c>
      <c r="M13" s="190" t="s">
        <v>234</v>
      </c>
      <c r="N13" s="118" t="str">
        <f t="shared" si="2"/>
        <v>-</v>
      </c>
    </row>
    <row r="14" spans="1:16" x14ac:dyDescent="0.25">
      <c r="A14" s="1" t="s">
        <v>79</v>
      </c>
      <c r="B14" s="116" t="s">
        <v>80</v>
      </c>
      <c r="C14" s="190">
        <v>0</v>
      </c>
      <c r="D14" s="118" t="str">
        <f t="shared" si="0"/>
        <v>-</v>
      </c>
      <c r="E14" s="190">
        <v>0.3044</v>
      </c>
      <c r="F14" s="118" t="str">
        <f t="shared" si="0"/>
        <v>-</v>
      </c>
      <c r="G14" s="190">
        <v>0.76419999999999999</v>
      </c>
      <c r="H14" s="118">
        <f t="shared" si="0"/>
        <v>1.5105124835742445</v>
      </c>
      <c r="I14" s="190">
        <v>0.77629999999999999</v>
      </c>
      <c r="J14" s="118">
        <f t="shared" si="0"/>
        <v>1.5833551426328141E-2</v>
      </c>
      <c r="K14" s="190">
        <v>0.76719999999999999</v>
      </c>
      <c r="L14" s="118">
        <f t="shared" si="1"/>
        <v>-1.1722272317403082E-2</v>
      </c>
      <c r="M14" s="190" t="s">
        <v>234</v>
      </c>
      <c r="N14" s="118" t="str">
        <f t="shared" si="2"/>
        <v>-</v>
      </c>
    </row>
    <row r="15" spans="1:16" x14ac:dyDescent="0.25">
      <c r="A15" s="1" t="s">
        <v>81</v>
      </c>
      <c r="B15" s="116" t="s">
        <v>82</v>
      </c>
      <c r="C15" s="190">
        <v>0</v>
      </c>
      <c r="D15" s="118" t="str">
        <f t="shared" si="0"/>
        <v>-</v>
      </c>
      <c r="E15" s="190">
        <v>0.49420000000000003</v>
      </c>
      <c r="F15" s="118" t="str">
        <f t="shared" si="0"/>
        <v>-</v>
      </c>
      <c r="G15" s="190">
        <v>0.86370000000000002</v>
      </c>
      <c r="H15" s="118">
        <f t="shared" si="0"/>
        <v>0.74767300687980565</v>
      </c>
      <c r="I15" s="190">
        <v>0.86620000000000008</v>
      </c>
      <c r="J15" s="118">
        <f t="shared" si="0"/>
        <v>2.8945235614219467E-3</v>
      </c>
      <c r="K15" s="190">
        <v>0.85230000000000006</v>
      </c>
      <c r="L15" s="118">
        <f>IFERROR(K15/I15-1,"-")</f>
        <v>-1.6047102285846271E-2</v>
      </c>
      <c r="M15" s="190" t="s">
        <v>234</v>
      </c>
      <c r="N15" s="118" t="str">
        <f>IFERROR(M15/K15-1,"-")</f>
        <v>-</v>
      </c>
    </row>
    <row r="16" spans="1:16" x14ac:dyDescent="0.25">
      <c r="A16" s="1" t="s">
        <v>83</v>
      </c>
      <c r="B16" s="116" t="s">
        <v>84</v>
      </c>
      <c r="C16" s="190">
        <v>0.376</v>
      </c>
      <c r="D16" s="118" t="str">
        <f t="shared" si="0"/>
        <v>-</v>
      </c>
      <c r="E16" s="190">
        <v>0.68180000000000007</v>
      </c>
      <c r="F16" s="118">
        <f t="shared" si="0"/>
        <v>0.81329787234042583</v>
      </c>
      <c r="G16" s="190">
        <v>0.90879999999999994</v>
      </c>
      <c r="H16" s="118">
        <f t="shared" si="0"/>
        <v>0.3329422117923142</v>
      </c>
      <c r="I16" s="190">
        <v>0.91400000000000003</v>
      </c>
      <c r="J16" s="118">
        <f t="shared" si="0"/>
        <v>5.7218309859154992E-3</v>
      </c>
      <c r="K16" s="190">
        <v>0.90689999999999993</v>
      </c>
      <c r="L16" s="118">
        <f>IFERROR(K16/I16-1,"-")</f>
        <v>-7.7680525164115499E-3</v>
      </c>
      <c r="M16" s="190" t="s">
        <v>234</v>
      </c>
      <c r="N16" s="118" t="str">
        <f>IFERROR(M16/K16-1,"-")</f>
        <v>-</v>
      </c>
    </row>
    <row r="17" spans="1:29" x14ac:dyDescent="0.25">
      <c r="A17" s="1" t="s">
        <v>85</v>
      </c>
      <c r="B17" s="116" t="s">
        <v>86</v>
      </c>
      <c r="C17" s="190">
        <v>0.24160000000000001</v>
      </c>
      <c r="D17" s="118" t="str">
        <f t="shared" si="0"/>
        <v>-</v>
      </c>
      <c r="E17" s="190">
        <v>0.65239999999999998</v>
      </c>
      <c r="F17" s="118">
        <f t="shared" si="0"/>
        <v>1.7003311258278142</v>
      </c>
      <c r="G17" s="190">
        <v>0.76670000000000005</v>
      </c>
      <c r="H17" s="118">
        <f t="shared" si="0"/>
        <v>0.17519926425505838</v>
      </c>
      <c r="I17" s="190">
        <v>0.79319999999999991</v>
      </c>
      <c r="J17" s="118">
        <f t="shared" si="0"/>
        <v>3.4563714621103303E-2</v>
      </c>
      <c r="K17" s="190">
        <v>0.7923</v>
      </c>
      <c r="L17" s="118">
        <f t="shared" ref="L17:L20" si="3">IFERROR(K17/I17-1,"-")</f>
        <v>-1.1346444780634402E-3</v>
      </c>
      <c r="M17" s="190" t="s">
        <v>234</v>
      </c>
      <c r="N17" s="118" t="str">
        <f t="shared" ref="N17:N20" si="4">IFERROR(M17/K17-1,"-")</f>
        <v>-</v>
      </c>
    </row>
    <row r="18" spans="1:29" x14ac:dyDescent="0.25">
      <c r="A18" s="1" t="s">
        <v>87</v>
      </c>
      <c r="B18" s="116" t="s">
        <v>88</v>
      </c>
      <c r="C18" s="190">
        <v>0.20039999999999999</v>
      </c>
      <c r="D18" s="118" t="str">
        <f t="shared" si="0"/>
        <v>-</v>
      </c>
      <c r="E18" s="190">
        <v>0.76</v>
      </c>
      <c r="F18" s="118">
        <f t="shared" si="0"/>
        <v>2.7924151696606789</v>
      </c>
      <c r="G18" s="190">
        <v>0.8234999999999999</v>
      </c>
      <c r="H18" s="118">
        <f t="shared" si="0"/>
        <v>8.3552631578947212E-2</v>
      </c>
      <c r="I18" s="190">
        <v>0.83819999999999995</v>
      </c>
      <c r="J18" s="118">
        <f t="shared" si="0"/>
        <v>1.785063752276872E-2</v>
      </c>
      <c r="K18" s="190">
        <v>0.8397</v>
      </c>
      <c r="L18" s="118">
        <f t="shared" si="3"/>
        <v>1.7895490336437003E-3</v>
      </c>
      <c r="M18" s="190" t="s">
        <v>234</v>
      </c>
      <c r="N18" s="118" t="str">
        <f t="shared" si="4"/>
        <v>-</v>
      </c>
      <c r="AB18" s="191"/>
    </row>
    <row r="19" spans="1:29" x14ac:dyDescent="0.25">
      <c r="A19" s="1" t="s">
        <v>89</v>
      </c>
      <c r="B19" s="116" t="s">
        <v>90</v>
      </c>
      <c r="C19" s="190">
        <v>0.2581</v>
      </c>
      <c r="D19" s="118" t="str">
        <f t="shared" si="0"/>
        <v>-</v>
      </c>
      <c r="E19" s="190">
        <v>0.74400000000000011</v>
      </c>
      <c r="F19" s="118">
        <f t="shared" si="0"/>
        <v>1.8826036419992254</v>
      </c>
      <c r="G19" s="190">
        <v>0.79489999999999994</v>
      </c>
      <c r="H19" s="118">
        <f t="shared" si="0"/>
        <v>6.8413978494623384E-2</v>
      </c>
      <c r="I19" s="190">
        <v>0.82430000000000003</v>
      </c>
      <c r="J19" s="118">
        <f t="shared" si="0"/>
        <v>3.6985784375393349E-2</v>
      </c>
      <c r="K19" s="190">
        <v>0.79709999999999992</v>
      </c>
      <c r="L19" s="118">
        <f t="shared" si="3"/>
        <v>-3.2997695013951334E-2</v>
      </c>
      <c r="M19" s="190" t="s">
        <v>234</v>
      </c>
      <c r="N19" s="118" t="str">
        <f t="shared" si="4"/>
        <v>-</v>
      </c>
      <c r="AB19" s="191"/>
      <c r="AC19" s="191"/>
    </row>
    <row r="20" spans="1:29" x14ac:dyDescent="0.25">
      <c r="A20" s="1" t="s">
        <v>91</v>
      </c>
      <c r="B20" s="116" t="s">
        <v>92</v>
      </c>
      <c r="C20" s="190">
        <v>0.29730000000000001</v>
      </c>
      <c r="D20" s="118" t="str">
        <f t="shared" si="0"/>
        <v>-</v>
      </c>
      <c r="E20" s="190">
        <v>0.62539999999999996</v>
      </c>
      <c r="F20" s="118">
        <f t="shared" si="0"/>
        <v>1.1035990581903801</v>
      </c>
      <c r="G20" s="190">
        <v>0.77950000000000008</v>
      </c>
      <c r="H20" s="118">
        <f t="shared" si="0"/>
        <v>0.24640230252638329</v>
      </c>
      <c r="I20" s="190">
        <v>0.79909999999999992</v>
      </c>
      <c r="J20" s="118">
        <f t="shared" si="0"/>
        <v>2.5144323284156389E-2</v>
      </c>
      <c r="K20" s="190">
        <v>0.78260000000000007</v>
      </c>
      <c r="L20" s="118">
        <f t="shared" si="3"/>
        <v>-2.0648229257914985E-2</v>
      </c>
      <c r="M20" s="190" t="s">
        <v>234</v>
      </c>
      <c r="N20" s="118" t="str">
        <f t="shared" si="4"/>
        <v>-</v>
      </c>
      <c r="O20" s="124"/>
    </row>
    <row r="21" spans="1:29" ht="15.75" x14ac:dyDescent="0.25">
      <c r="A21" s="1" t="s">
        <v>0</v>
      </c>
      <c r="B21" s="119" t="s">
        <v>30</v>
      </c>
      <c r="C21" s="192">
        <v>0.49563348888170433</v>
      </c>
      <c r="D21" s="121" t="str">
        <f t="shared" si="0"/>
        <v>-</v>
      </c>
      <c r="E21" s="192">
        <v>0.53007392392769836</v>
      </c>
      <c r="F21" s="121">
        <f t="shared" si="0"/>
        <v>6.9487707789281705E-2</v>
      </c>
      <c r="G21" s="192">
        <v>0.78235212112064911</v>
      </c>
      <c r="H21" s="121">
        <f t="shared" si="0"/>
        <v>0.47593021615483444</v>
      </c>
      <c r="I21" s="192">
        <v>0.81120905005064936</v>
      </c>
      <c r="J21" s="121">
        <f t="shared" si="0"/>
        <v>3.6884835039068253E-2</v>
      </c>
      <c r="K21" s="192">
        <v>0.81280076010742186</v>
      </c>
      <c r="L21" s="121">
        <v>1.9621453393217081E-3</v>
      </c>
      <c r="M21" s="192" t="s">
        <v>234</v>
      </c>
      <c r="N21" s="121" t="s">
        <v>234</v>
      </c>
      <c r="O21" s="301"/>
    </row>
    <row r="22" spans="1:29" ht="6" customHeight="1" x14ac:dyDescent="0.25">
      <c r="O22" s="301"/>
    </row>
    <row r="23" spans="1:29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1"/>
    </row>
    <row r="24" spans="1:29" x14ac:dyDescent="0.25">
      <c r="I24" s="193"/>
      <c r="K24" s="193"/>
      <c r="L24" s="118"/>
      <c r="M24" s="193"/>
      <c r="N24" s="118"/>
      <c r="O24" s="301"/>
    </row>
    <row r="26" spans="1:29" ht="21.75" customHeight="1" thickBot="1" x14ac:dyDescent="0.3">
      <c r="B26" s="264" t="s">
        <v>300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P26" s="1" t="s">
        <v>152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153</v>
      </c>
    </row>
    <row r="28" spans="1:29" ht="22.5" thickTop="1" thickBot="1" x14ac:dyDescent="0.3">
      <c r="B28" s="109"/>
      <c r="C28" s="289" t="s">
        <v>59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29" ht="22.5" thickTop="1" thickBot="1" x14ac:dyDescent="0.3">
      <c r="B29" s="109"/>
      <c r="C29" s="293" t="s">
        <v>318</v>
      </c>
      <c r="D29" s="292"/>
      <c r="E29" s="293" t="s">
        <v>319</v>
      </c>
      <c r="F29" s="292"/>
      <c r="G29" s="293" t="s">
        <v>320</v>
      </c>
      <c r="H29" s="292"/>
      <c r="I29" s="293">
        <v>2023</v>
      </c>
      <c r="J29" s="292"/>
      <c r="K29" s="293">
        <f>K$7</f>
        <v>2024</v>
      </c>
      <c r="L29" s="292"/>
      <c r="M29" s="111">
        <f>M$7</f>
        <v>2025</v>
      </c>
      <c r="N29" s="112"/>
    </row>
    <row r="30" spans="1:29" ht="16.5" thickTop="1" thickBot="1" x14ac:dyDescent="0.3">
      <c r="B30" s="85"/>
      <c r="C30" s="115" t="s">
        <v>68</v>
      </c>
      <c r="D30" s="114" t="str">
        <f>CONCATENATE("var ",RIGHT(C29,2),"/",RIGHT(A29,2))</f>
        <v>var 20/</v>
      </c>
      <c r="E30" s="115" t="s">
        <v>68</v>
      </c>
      <c r="F30" s="114" t="str">
        <f>CONCATENATE("var ",RIGHT(E29,2),"/",RIGHT(C29,2))</f>
        <v>var 21/20</v>
      </c>
      <c r="G30" s="115" t="s">
        <v>68</v>
      </c>
      <c r="H30" s="114" t="str">
        <f>CONCATENATE("var ",RIGHT(G29,2),"/",RIGHT(E29,2))</f>
        <v>var 22/21</v>
      </c>
      <c r="I30" s="115" t="s">
        <v>68</v>
      </c>
      <c r="J30" s="114" t="str">
        <f>CONCATENATE("var ",RIGHT(I29,2),"/",RIGHT(G29,2))</f>
        <v>var 23/22</v>
      </c>
      <c r="K30" s="115" t="s">
        <v>68</v>
      </c>
      <c r="L30" s="114" t="str">
        <f>CONCATENATE("var ",RIGHT(K29,2),"/",RIGHT(I29,2))</f>
        <v>var 24/23</v>
      </c>
      <c r="M30" s="115" t="s">
        <v>68</v>
      </c>
      <c r="N30" s="114" t="str">
        <f>CONCATENATE("var ",RIGHT(M29,2),"/",RIGHT(K29,2))</f>
        <v>var 25/24</v>
      </c>
    </row>
    <row r="31" spans="1:29" x14ac:dyDescent="0.25">
      <c r="B31" s="116" t="s">
        <v>70</v>
      </c>
      <c r="C31" s="190">
        <v>0.79769999999999996</v>
      </c>
      <c r="D31" s="118" t="str">
        <f t="shared" ref="D31:H42" si="5">IFERROR(C31/A31-1,"-")</f>
        <v>-</v>
      </c>
      <c r="E31" s="190">
        <v>0.17430000000000001</v>
      </c>
      <c r="F31" s="118">
        <f t="shared" si="5"/>
        <v>-0.78149680330951488</v>
      </c>
      <c r="G31" s="190">
        <v>0.60199999999999998</v>
      </c>
      <c r="H31" s="118">
        <f t="shared" si="5"/>
        <v>2.4538152610441766</v>
      </c>
      <c r="I31" s="190">
        <v>0.81779999999999997</v>
      </c>
      <c r="J31" s="118">
        <f t="shared" ref="J31:J42" si="6">IFERROR(I31/G31-1,"-")</f>
        <v>0.35847176079734222</v>
      </c>
      <c r="K31" s="190">
        <v>0.84060000000000001</v>
      </c>
      <c r="L31" s="118">
        <f t="shared" ref="L31:L39" si="7">IFERROR(K31/I31-1,"-")</f>
        <v>2.7879677182685247E-2</v>
      </c>
      <c r="M31" s="190">
        <v>0.84290000000000009</v>
      </c>
      <c r="N31" s="118">
        <f t="shared" ref="N31:N39" si="8">IFERROR(M31/K31-1,"-")</f>
        <v>2.7361408517725394E-3</v>
      </c>
    </row>
    <row r="32" spans="1:29" x14ac:dyDescent="0.25">
      <c r="B32" s="116" t="s">
        <v>72</v>
      </c>
      <c r="C32" s="190">
        <v>0.82010000000000005</v>
      </c>
      <c r="D32" s="118" t="str">
        <f t="shared" si="5"/>
        <v>-</v>
      </c>
      <c r="E32" s="190">
        <v>0.2646</v>
      </c>
      <c r="F32" s="118">
        <f t="shared" si="5"/>
        <v>-0.6773564199487867</v>
      </c>
      <c r="G32" s="190">
        <v>0.78110000000000002</v>
      </c>
      <c r="H32" s="118">
        <f t="shared" si="5"/>
        <v>1.9520030234315948</v>
      </c>
      <c r="I32" s="190">
        <v>0.87939999999999996</v>
      </c>
      <c r="J32" s="118">
        <f t="shared" si="6"/>
        <v>0.12584816284726652</v>
      </c>
      <c r="K32" s="190">
        <v>0.87919999999999998</v>
      </c>
      <c r="L32" s="118">
        <f t="shared" si="7"/>
        <v>-2.2742779167617133E-4</v>
      </c>
      <c r="M32" s="190" t="s">
        <v>234</v>
      </c>
      <c r="N32" s="118" t="str">
        <f t="shared" si="8"/>
        <v>-</v>
      </c>
    </row>
    <row r="33" spans="2:16" x14ac:dyDescent="0.25">
      <c r="B33" s="116" t="s">
        <v>74</v>
      </c>
      <c r="C33" s="190">
        <v>0.34020000000000006</v>
      </c>
      <c r="D33" s="118" t="str">
        <f t="shared" si="5"/>
        <v>-</v>
      </c>
      <c r="E33" s="190">
        <v>0.26329999999999998</v>
      </c>
      <c r="F33" s="118">
        <f t="shared" si="5"/>
        <v>-0.2260435038212818</v>
      </c>
      <c r="G33" s="190">
        <v>0.82319999999999993</v>
      </c>
      <c r="H33" s="118">
        <f t="shared" si="5"/>
        <v>2.1264717052791493</v>
      </c>
      <c r="I33" s="190">
        <v>0.8216</v>
      </c>
      <c r="J33" s="118">
        <f t="shared" si="6"/>
        <v>-1.9436345966957758E-3</v>
      </c>
      <c r="K33" s="190">
        <v>0.86970000000000003</v>
      </c>
      <c r="L33" s="118">
        <f t="shared" si="7"/>
        <v>5.8544303797468444E-2</v>
      </c>
      <c r="M33" s="190" t="s">
        <v>234</v>
      </c>
      <c r="N33" s="118" t="str">
        <f t="shared" si="8"/>
        <v>-</v>
      </c>
    </row>
    <row r="34" spans="2:16" x14ac:dyDescent="0.25">
      <c r="B34" s="116" t="s">
        <v>76</v>
      </c>
      <c r="C34" s="190">
        <v>0</v>
      </c>
      <c r="D34" s="118" t="str">
        <f t="shared" si="5"/>
        <v>-</v>
      </c>
      <c r="E34" s="190">
        <v>0.34250000000000003</v>
      </c>
      <c r="F34" s="118" t="str">
        <f t="shared" si="5"/>
        <v>-</v>
      </c>
      <c r="G34" s="190">
        <v>0.88049999999999995</v>
      </c>
      <c r="H34" s="118">
        <f t="shared" si="5"/>
        <v>1.5708029197080289</v>
      </c>
      <c r="I34" s="190">
        <v>0.86809999999999998</v>
      </c>
      <c r="J34" s="118">
        <f t="shared" si="6"/>
        <v>-1.4082907438955128E-2</v>
      </c>
      <c r="K34" s="190">
        <v>0.84870000000000001</v>
      </c>
      <c r="L34" s="118">
        <f t="shared" si="7"/>
        <v>-2.2347655800022959E-2</v>
      </c>
      <c r="M34" s="190" t="s">
        <v>234</v>
      </c>
      <c r="N34" s="118" t="str">
        <f t="shared" si="8"/>
        <v>-</v>
      </c>
    </row>
    <row r="35" spans="2:16" x14ac:dyDescent="0.25">
      <c r="B35" s="116" t="s">
        <v>78</v>
      </c>
      <c r="C35" s="190">
        <v>0</v>
      </c>
      <c r="D35" s="118" t="str">
        <f t="shared" si="5"/>
        <v>-</v>
      </c>
      <c r="E35" s="190">
        <v>0.36119999999999997</v>
      </c>
      <c r="F35" s="118" t="str">
        <f t="shared" si="5"/>
        <v>-</v>
      </c>
      <c r="G35" s="190">
        <v>0.77670000000000006</v>
      </c>
      <c r="H35" s="118">
        <f t="shared" si="5"/>
        <v>1.1503322259136217</v>
      </c>
      <c r="I35" s="190">
        <v>0.80019999999999991</v>
      </c>
      <c r="J35" s="118">
        <f t="shared" si="6"/>
        <v>3.025621217973451E-2</v>
      </c>
      <c r="K35" s="190">
        <v>0.82900000000000007</v>
      </c>
      <c r="L35" s="118">
        <f t="shared" si="7"/>
        <v>3.5991002249437853E-2</v>
      </c>
      <c r="M35" s="190" t="s">
        <v>234</v>
      </c>
      <c r="N35" s="118" t="str">
        <f t="shared" si="8"/>
        <v>-</v>
      </c>
    </row>
    <row r="36" spans="2:16" x14ac:dyDescent="0.25">
      <c r="B36" s="116" t="s">
        <v>80</v>
      </c>
      <c r="C36" s="190">
        <v>0</v>
      </c>
      <c r="D36" s="118" t="str">
        <f t="shared" si="5"/>
        <v>-</v>
      </c>
      <c r="E36" s="190">
        <v>0.32770000000000005</v>
      </c>
      <c r="F36" s="118" t="str">
        <f t="shared" si="5"/>
        <v>-</v>
      </c>
      <c r="G36" s="190">
        <v>0.82209999999999994</v>
      </c>
      <c r="H36" s="118">
        <f t="shared" si="5"/>
        <v>1.5086969789441556</v>
      </c>
      <c r="I36" s="190">
        <v>0.83799999999999997</v>
      </c>
      <c r="J36" s="118">
        <f t="shared" si="6"/>
        <v>1.9340712808660676E-2</v>
      </c>
      <c r="K36" s="190">
        <v>0.83069999999999988</v>
      </c>
      <c r="L36" s="118">
        <f t="shared" si="7"/>
        <v>-8.7112171837709917E-3</v>
      </c>
      <c r="M36" s="190" t="s">
        <v>234</v>
      </c>
      <c r="N36" s="118" t="str">
        <f t="shared" si="8"/>
        <v>-</v>
      </c>
    </row>
    <row r="37" spans="2:16" x14ac:dyDescent="0.25">
      <c r="B37" s="116" t="s">
        <v>82</v>
      </c>
      <c r="C37" s="190">
        <v>0</v>
      </c>
      <c r="D37" s="118" t="str">
        <f t="shared" si="5"/>
        <v>-</v>
      </c>
      <c r="E37" s="190">
        <v>0.52710000000000001</v>
      </c>
      <c r="F37" s="118" t="str">
        <f t="shared" si="5"/>
        <v>-</v>
      </c>
      <c r="G37" s="190">
        <v>0.91700000000000004</v>
      </c>
      <c r="H37" s="118">
        <f t="shared" si="5"/>
        <v>0.73970783532536521</v>
      </c>
      <c r="I37" s="190">
        <v>0.92159999999999997</v>
      </c>
      <c r="J37" s="118">
        <f t="shared" si="6"/>
        <v>5.0163576881132599E-3</v>
      </c>
      <c r="K37" s="190">
        <v>0.89780000000000004</v>
      </c>
      <c r="L37" s="118">
        <f t="shared" si="7"/>
        <v>-2.5824652777777679E-2</v>
      </c>
      <c r="M37" s="190" t="s">
        <v>234</v>
      </c>
      <c r="N37" s="118" t="str">
        <f t="shared" si="8"/>
        <v>-</v>
      </c>
    </row>
    <row r="38" spans="2:16" x14ac:dyDescent="0.25">
      <c r="B38" s="116" t="s">
        <v>84</v>
      </c>
      <c r="C38" s="190">
        <v>0.39750000000000002</v>
      </c>
      <c r="D38" s="118" t="str">
        <f t="shared" si="5"/>
        <v>-</v>
      </c>
      <c r="E38" s="190">
        <v>0.71930000000000005</v>
      </c>
      <c r="F38" s="118">
        <f t="shared" si="5"/>
        <v>0.80955974842767309</v>
      </c>
      <c r="G38" s="190">
        <v>0.96599999999999997</v>
      </c>
      <c r="H38" s="118">
        <f t="shared" si="5"/>
        <v>0.3429723342138189</v>
      </c>
      <c r="I38" s="190">
        <v>0.95979999999999999</v>
      </c>
      <c r="J38" s="118">
        <f t="shared" si="6"/>
        <v>-6.4182194616977384E-3</v>
      </c>
      <c r="K38" s="190">
        <v>0.95860000000000001</v>
      </c>
      <c r="L38" s="118">
        <f t="shared" si="7"/>
        <v>-1.2502604709314635E-3</v>
      </c>
      <c r="M38" s="190" t="s">
        <v>234</v>
      </c>
      <c r="N38" s="118" t="str">
        <f t="shared" si="8"/>
        <v>-</v>
      </c>
    </row>
    <row r="39" spans="2:16" x14ac:dyDescent="0.25">
      <c r="B39" s="116" t="s">
        <v>86</v>
      </c>
      <c r="C39" s="190">
        <v>0.23980000000000001</v>
      </c>
      <c r="D39" s="118" t="str">
        <f t="shared" si="5"/>
        <v>-</v>
      </c>
      <c r="E39" s="190">
        <v>0.6873999999999999</v>
      </c>
      <c r="F39" s="118">
        <f t="shared" si="5"/>
        <v>1.8665554628857377</v>
      </c>
      <c r="G39" s="190">
        <v>0.81819999999999993</v>
      </c>
      <c r="H39" s="118">
        <f t="shared" si="5"/>
        <v>0.19028222286878105</v>
      </c>
      <c r="I39" s="190">
        <v>0.84670000000000001</v>
      </c>
      <c r="J39" s="118">
        <f t="shared" si="6"/>
        <v>3.4832559276460673E-2</v>
      </c>
      <c r="K39" s="190">
        <v>0.84549999999999992</v>
      </c>
      <c r="L39" s="118">
        <f t="shared" si="7"/>
        <v>-1.4172670367309514E-3</v>
      </c>
      <c r="M39" s="190" t="s">
        <v>234</v>
      </c>
      <c r="N39" s="118" t="str">
        <f t="shared" si="8"/>
        <v>-</v>
      </c>
    </row>
    <row r="40" spans="2:16" x14ac:dyDescent="0.25">
      <c r="B40" s="116" t="s">
        <v>88</v>
      </c>
      <c r="C40" s="190">
        <v>0.19769999999999999</v>
      </c>
      <c r="D40" s="118" t="str">
        <f t="shared" si="5"/>
        <v>-</v>
      </c>
      <c r="E40" s="190">
        <v>0.79830000000000001</v>
      </c>
      <c r="F40" s="118">
        <f t="shared" si="5"/>
        <v>3.0379362670713208</v>
      </c>
      <c r="G40" s="190">
        <v>0.88470000000000004</v>
      </c>
      <c r="H40" s="118">
        <f t="shared" si="5"/>
        <v>0.10822998872604295</v>
      </c>
      <c r="I40" s="190">
        <v>0.89749999999999996</v>
      </c>
      <c r="J40" s="118">
        <f t="shared" si="6"/>
        <v>1.4468181304396976E-2</v>
      </c>
      <c r="K40" s="190">
        <v>0.8952</v>
      </c>
      <c r="L40" s="118">
        <f>IFERROR(K40/I40-1,"-")</f>
        <v>-2.5626740947074511E-3</v>
      </c>
      <c r="M40" s="190" t="s">
        <v>234</v>
      </c>
      <c r="N40" s="118" t="str">
        <f>IFERROR(M40/K40-1,"-")</f>
        <v>-</v>
      </c>
    </row>
    <row r="41" spans="2:16" x14ac:dyDescent="0.25">
      <c r="B41" s="116" t="s">
        <v>90</v>
      </c>
      <c r="C41" s="190">
        <v>0.26550000000000001</v>
      </c>
      <c r="D41" s="118" t="str">
        <f t="shared" si="5"/>
        <v>-</v>
      </c>
      <c r="E41" s="190">
        <v>0.77560000000000007</v>
      </c>
      <c r="F41" s="118">
        <f t="shared" si="5"/>
        <v>1.9212806026365348</v>
      </c>
      <c r="G41" s="190">
        <v>0.8327</v>
      </c>
      <c r="H41" s="118">
        <f t="shared" si="5"/>
        <v>7.3620422898401205E-2</v>
      </c>
      <c r="I41" s="190">
        <v>0.85580000000000001</v>
      </c>
      <c r="J41" s="118">
        <f t="shared" si="6"/>
        <v>2.7741083223249641E-2</v>
      </c>
      <c r="K41" s="190">
        <v>0.84140000000000004</v>
      </c>
      <c r="L41" s="118">
        <f>IFERROR(K41/I41-1,"-")</f>
        <v>-1.6826361299368986E-2</v>
      </c>
      <c r="M41" s="190" t="s">
        <v>234</v>
      </c>
      <c r="N41" s="118" t="str">
        <f>IFERROR(M41/K41-1,"-")</f>
        <v>-</v>
      </c>
    </row>
    <row r="42" spans="2:16" x14ac:dyDescent="0.25">
      <c r="B42" s="116" t="s">
        <v>92</v>
      </c>
      <c r="C42" s="190">
        <v>0.3231</v>
      </c>
      <c r="D42" s="118" t="str">
        <f t="shared" si="5"/>
        <v>-</v>
      </c>
      <c r="E42" s="190">
        <v>0.65229999999999999</v>
      </c>
      <c r="F42" s="118">
        <f t="shared" si="5"/>
        <v>1.0188796038378212</v>
      </c>
      <c r="G42" s="190">
        <v>0.82420000000000004</v>
      </c>
      <c r="H42" s="118">
        <f t="shared" si="5"/>
        <v>0.26352905105013047</v>
      </c>
      <c r="I42" s="190">
        <v>0.82900000000000007</v>
      </c>
      <c r="J42" s="118">
        <f t="shared" si="6"/>
        <v>5.8238291676777632E-3</v>
      </c>
      <c r="K42" s="190">
        <v>0.82409999999999994</v>
      </c>
      <c r="L42" s="118">
        <f>IFERROR(K42/I42-1,"-")</f>
        <v>-5.9107358262968646E-3</v>
      </c>
      <c r="M42" s="190" t="s">
        <v>234</v>
      </c>
      <c r="N42" s="118" t="str">
        <f>IFERROR(M42/K42-1,"-")</f>
        <v>-</v>
      </c>
    </row>
    <row r="43" spans="2:16" ht="15.75" x14ac:dyDescent="0.25">
      <c r="B43" s="119" t="s">
        <v>30</v>
      </c>
      <c r="C43" s="192">
        <v>0.47420000000000001</v>
      </c>
      <c r="D43" s="121">
        <v>-0.41488336593617958</v>
      </c>
      <c r="E43" s="192">
        <v>0.57306823809480911</v>
      </c>
      <c r="F43" s="121">
        <v>0.20849480829778377</v>
      </c>
      <c r="G43" s="192">
        <v>0.82736563433026633</v>
      </c>
      <c r="H43" s="121">
        <v>0.44374714795026904</v>
      </c>
      <c r="I43" s="192">
        <v>0.86092257017663798</v>
      </c>
      <c r="J43" s="121">
        <v>4.0558774082434912E-2</v>
      </c>
      <c r="K43" s="192">
        <v>0.8610960469022988</v>
      </c>
      <c r="L43" s="121">
        <v>2.0150096149196273E-4</v>
      </c>
      <c r="M43" s="192" t="s">
        <v>234</v>
      </c>
      <c r="N43" s="121" t="s">
        <v>234</v>
      </c>
    </row>
    <row r="44" spans="2:16" ht="6" customHeight="1" x14ac:dyDescent="0.25"/>
    <row r="45" spans="2:16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3"/>
      <c r="J46" s="193"/>
    </row>
    <row r="48" spans="2:16" ht="21.75" customHeight="1" thickBot="1" x14ac:dyDescent="0.3">
      <c r="B48" s="264" t="s">
        <v>301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P48" s="1" t="s">
        <v>154</v>
      </c>
    </row>
    <row r="49" spans="2:16" ht="10.5" customHeight="1" thickBot="1" x14ac:dyDescent="0.3">
      <c r="B49" s="106"/>
      <c r="C49" s="106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155</v>
      </c>
    </row>
    <row r="50" spans="2:16" ht="22.5" thickTop="1" thickBot="1" x14ac:dyDescent="0.3">
      <c r="B50" s="109"/>
      <c r="C50" s="289" t="s">
        <v>60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2:16" ht="22.5" thickTop="1" thickBot="1" x14ac:dyDescent="0.3">
      <c r="B51" s="109"/>
      <c r="C51" s="293" t="s">
        <v>318</v>
      </c>
      <c r="D51" s="292"/>
      <c r="E51" s="293" t="s">
        <v>319</v>
      </c>
      <c r="F51" s="292"/>
      <c r="G51" s="293" t="s">
        <v>320</v>
      </c>
      <c r="H51" s="292"/>
      <c r="I51" s="293">
        <v>2023</v>
      </c>
      <c r="J51" s="292"/>
      <c r="K51" s="293">
        <f>K$7</f>
        <v>2024</v>
      </c>
      <c r="L51" s="292"/>
      <c r="M51" s="111">
        <f>M$7</f>
        <v>2025</v>
      </c>
      <c r="N51" s="112"/>
    </row>
    <row r="52" spans="2:16" ht="16.5" thickTop="1" thickBot="1" x14ac:dyDescent="0.3">
      <c r="B52" s="85"/>
      <c r="C52" s="115" t="s">
        <v>68</v>
      </c>
      <c r="D52" s="114" t="str">
        <f>CONCATENATE("var ",RIGHT(C51,2),"/",RIGHT(A51,2))</f>
        <v>var 20/</v>
      </c>
      <c r="E52" s="115" t="s">
        <v>68</v>
      </c>
      <c r="F52" s="114" t="str">
        <f>CONCATENATE("var ",RIGHT(E51,2),"/",RIGHT(C51,2))</f>
        <v>var 21/20</v>
      </c>
      <c r="G52" s="115" t="s">
        <v>68</v>
      </c>
      <c r="H52" s="114" t="str">
        <f>CONCATENATE("var ",RIGHT(G51,2),"/",RIGHT(E51,2))</f>
        <v>var 22/21</v>
      </c>
      <c r="I52" s="115" t="s">
        <v>68</v>
      </c>
      <c r="J52" s="114" t="str">
        <f>CONCATENATE("var ",RIGHT(I51,2),"/",RIGHT(G51,2))</f>
        <v>var 23/22</v>
      </c>
      <c r="K52" s="115" t="s">
        <v>68</v>
      </c>
      <c r="L52" s="114" t="str">
        <f>CONCATENATE("var ",RIGHT(K51,2),"/",RIGHT(I51,2))</f>
        <v>var 24/23</v>
      </c>
      <c r="M52" s="115" t="s">
        <v>68</v>
      </c>
      <c r="N52" s="114" t="str">
        <f>CONCATENATE("var ",RIGHT(M51,2),"/",RIGHT(K51,2))</f>
        <v>var 25/24</v>
      </c>
    </row>
    <row r="53" spans="2:16" x14ac:dyDescent="0.25">
      <c r="B53" s="116" t="s">
        <v>70</v>
      </c>
      <c r="C53" s="190">
        <v>0</v>
      </c>
      <c r="D53" s="118" t="str">
        <f t="shared" ref="D53:H64" si="9">IFERROR(C53/A53-1,"-")</f>
        <v>-</v>
      </c>
      <c r="E53" s="190">
        <v>0</v>
      </c>
      <c r="F53" s="118" t="str">
        <f t="shared" si="9"/>
        <v>-</v>
      </c>
      <c r="G53" s="190">
        <v>0.622</v>
      </c>
      <c r="H53" s="118" t="str">
        <f t="shared" si="9"/>
        <v>-</v>
      </c>
      <c r="I53" s="190">
        <v>0.83180000000000009</v>
      </c>
      <c r="J53" s="118">
        <f t="shared" ref="J53:J64" si="10">IFERROR(I53/G53-1,"-")</f>
        <v>0.33729903536977512</v>
      </c>
      <c r="K53" s="190">
        <v>0.85629999999999995</v>
      </c>
      <c r="L53" s="118">
        <f t="shared" ref="L53:L61" si="11">IFERROR(K53/I53-1,"-")</f>
        <v>2.9454195720124865E-2</v>
      </c>
      <c r="M53" s="190">
        <v>0.85420000000000007</v>
      </c>
      <c r="N53" s="118">
        <f t="shared" ref="N53:N61" si="12">IFERROR(M53/K53-1,"-")</f>
        <v>-2.4524115380122335E-3</v>
      </c>
    </row>
    <row r="54" spans="2:16" x14ac:dyDescent="0.25">
      <c r="B54" s="116" t="s">
        <v>72</v>
      </c>
      <c r="C54" s="190">
        <v>0</v>
      </c>
      <c r="D54" s="118" t="str">
        <f t="shared" si="9"/>
        <v>-</v>
      </c>
      <c r="E54" s="190">
        <v>0</v>
      </c>
      <c r="F54" s="118" t="str">
        <f t="shared" si="9"/>
        <v>-</v>
      </c>
      <c r="G54" s="190">
        <v>0.8012999999999999</v>
      </c>
      <c r="H54" s="118" t="str">
        <f t="shared" si="9"/>
        <v>-</v>
      </c>
      <c r="I54" s="190">
        <v>0.89749999999999996</v>
      </c>
      <c r="J54" s="118">
        <f t="shared" si="10"/>
        <v>0.12005491076999886</v>
      </c>
      <c r="K54" s="190">
        <v>0.88749999999999996</v>
      </c>
      <c r="L54" s="118">
        <f t="shared" si="11"/>
        <v>-1.1142061281337101E-2</v>
      </c>
      <c r="M54" s="190" t="s">
        <v>234</v>
      </c>
      <c r="N54" s="118" t="str">
        <f t="shared" si="12"/>
        <v>-</v>
      </c>
    </row>
    <row r="55" spans="2:16" x14ac:dyDescent="0.25">
      <c r="B55" s="116" t="s">
        <v>74</v>
      </c>
      <c r="C55" s="190">
        <v>0</v>
      </c>
      <c r="D55" s="118" t="str">
        <f t="shared" si="9"/>
        <v>-</v>
      </c>
      <c r="E55" s="190">
        <v>0</v>
      </c>
      <c r="F55" s="118" t="str">
        <f t="shared" si="9"/>
        <v>-</v>
      </c>
      <c r="G55" s="190">
        <v>0.84599999999999997</v>
      </c>
      <c r="H55" s="118" t="str">
        <f t="shared" si="9"/>
        <v>-</v>
      </c>
      <c r="I55" s="190">
        <v>0.83349999999999991</v>
      </c>
      <c r="J55" s="118">
        <f t="shared" si="10"/>
        <v>-1.4775413711583973E-2</v>
      </c>
      <c r="K55" s="190">
        <v>0.88519999999999999</v>
      </c>
      <c r="L55" s="118">
        <f t="shared" si="11"/>
        <v>6.2027594481103954E-2</v>
      </c>
      <c r="M55" s="190" t="s">
        <v>234</v>
      </c>
      <c r="N55" s="118" t="str">
        <f t="shared" si="12"/>
        <v>-</v>
      </c>
    </row>
    <row r="56" spans="2:16" x14ac:dyDescent="0.25">
      <c r="B56" s="116" t="s">
        <v>76</v>
      </c>
      <c r="C56" s="190">
        <v>0</v>
      </c>
      <c r="D56" s="118" t="str">
        <f t="shared" si="9"/>
        <v>-</v>
      </c>
      <c r="E56" s="190">
        <v>0</v>
      </c>
      <c r="F56" s="118" t="str">
        <f t="shared" si="9"/>
        <v>-</v>
      </c>
      <c r="G56" s="190">
        <v>0.91430000000000011</v>
      </c>
      <c r="H56" s="118" t="str">
        <f t="shared" si="9"/>
        <v>-</v>
      </c>
      <c r="I56" s="190">
        <v>0.88709999999999989</v>
      </c>
      <c r="J56" s="118">
        <f t="shared" si="10"/>
        <v>-2.9749535163513308E-2</v>
      </c>
      <c r="K56" s="190">
        <v>0.86290000000000011</v>
      </c>
      <c r="L56" s="118">
        <f t="shared" si="11"/>
        <v>-2.7279900800360468E-2</v>
      </c>
      <c r="M56" s="190" t="s">
        <v>234</v>
      </c>
      <c r="N56" s="118" t="str">
        <f t="shared" si="12"/>
        <v>-</v>
      </c>
    </row>
    <row r="57" spans="2:16" x14ac:dyDescent="0.25">
      <c r="B57" s="116" t="s">
        <v>78</v>
      </c>
      <c r="C57" s="190">
        <v>0</v>
      </c>
      <c r="D57" s="118" t="str">
        <f t="shared" si="9"/>
        <v>-</v>
      </c>
      <c r="E57" s="190">
        <v>0</v>
      </c>
      <c r="F57" s="118" t="str">
        <f t="shared" si="9"/>
        <v>-</v>
      </c>
      <c r="G57" s="190">
        <v>0.82069999999999999</v>
      </c>
      <c r="H57" s="118" t="str">
        <f t="shared" si="9"/>
        <v>-</v>
      </c>
      <c r="I57" s="190">
        <v>0.8173999999999999</v>
      </c>
      <c r="J57" s="118">
        <f t="shared" si="10"/>
        <v>-4.020957719020446E-3</v>
      </c>
      <c r="K57" s="190">
        <v>0.84709999999999996</v>
      </c>
      <c r="L57" s="118">
        <f t="shared" si="11"/>
        <v>3.6334719843406083E-2</v>
      </c>
      <c r="M57" s="190" t="s">
        <v>234</v>
      </c>
      <c r="N57" s="118" t="str">
        <f t="shared" si="12"/>
        <v>-</v>
      </c>
    </row>
    <row r="58" spans="2:16" x14ac:dyDescent="0.25">
      <c r="B58" s="116" t="s">
        <v>80</v>
      </c>
      <c r="C58" s="190">
        <v>0</v>
      </c>
      <c r="D58" s="118" t="str">
        <f t="shared" si="9"/>
        <v>-</v>
      </c>
      <c r="E58" s="190">
        <v>0</v>
      </c>
      <c r="F58" s="118" t="str">
        <f t="shared" si="9"/>
        <v>-</v>
      </c>
      <c r="G58" s="190">
        <v>0.85340000000000005</v>
      </c>
      <c r="H58" s="118" t="str">
        <f t="shared" si="9"/>
        <v>-</v>
      </c>
      <c r="I58" s="190">
        <v>0.85319999999999996</v>
      </c>
      <c r="J58" s="118">
        <f t="shared" si="10"/>
        <v>-2.3435669088367472E-4</v>
      </c>
      <c r="K58" s="190">
        <v>0.83930000000000005</v>
      </c>
      <c r="L58" s="118">
        <f t="shared" si="11"/>
        <v>-1.6291608063759844E-2</v>
      </c>
      <c r="M58" s="190" t="s">
        <v>234</v>
      </c>
      <c r="N58" s="118" t="str">
        <f t="shared" si="12"/>
        <v>-</v>
      </c>
    </row>
    <row r="59" spans="2:16" x14ac:dyDescent="0.25">
      <c r="B59" s="116" t="s">
        <v>82</v>
      </c>
      <c r="C59" s="190">
        <v>0</v>
      </c>
      <c r="D59" s="118" t="str">
        <f t="shared" si="9"/>
        <v>-</v>
      </c>
      <c r="E59" s="190">
        <v>0</v>
      </c>
      <c r="F59" s="118" t="str">
        <f t="shared" si="9"/>
        <v>-</v>
      </c>
      <c r="G59" s="190">
        <v>0.94340000000000002</v>
      </c>
      <c r="H59" s="118" t="str">
        <f t="shared" si="9"/>
        <v>-</v>
      </c>
      <c r="I59" s="190">
        <v>0.93519999999999992</v>
      </c>
      <c r="J59" s="118">
        <f t="shared" si="10"/>
        <v>-8.6919652321392205E-3</v>
      </c>
      <c r="K59" s="190">
        <v>0.91290000000000004</v>
      </c>
      <c r="L59" s="118">
        <f t="shared" si="11"/>
        <v>-2.3845166809238538E-2</v>
      </c>
      <c r="M59" s="190" t="s">
        <v>234</v>
      </c>
      <c r="N59" s="118" t="str">
        <f t="shared" si="12"/>
        <v>-</v>
      </c>
    </row>
    <row r="60" spans="2:16" x14ac:dyDescent="0.25">
      <c r="B60" s="116" t="s">
        <v>84</v>
      </c>
      <c r="C60" s="190">
        <v>0</v>
      </c>
      <c r="D60" s="118" t="str">
        <f t="shared" si="9"/>
        <v>-</v>
      </c>
      <c r="E60" s="190">
        <v>0</v>
      </c>
      <c r="F60" s="118" t="str">
        <f t="shared" si="9"/>
        <v>-</v>
      </c>
      <c r="G60" s="190">
        <v>0.99</v>
      </c>
      <c r="H60" s="118" t="str">
        <f t="shared" si="9"/>
        <v>-</v>
      </c>
      <c r="I60" s="190">
        <v>0.97499999999999998</v>
      </c>
      <c r="J60" s="118">
        <f t="shared" si="10"/>
        <v>-1.5151515151515138E-2</v>
      </c>
      <c r="K60" s="190">
        <v>0.97640000000000005</v>
      </c>
      <c r="L60" s="118">
        <f t="shared" si="11"/>
        <v>1.4358974358974486E-3</v>
      </c>
      <c r="M60" s="190" t="s">
        <v>234</v>
      </c>
      <c r="N60" s="118" t="str">
        <f t="shared" si="12"/>
        <v>-</v>
      </c>
    </row>
    <row r="61" spans="2:16" x14ac:dyDescent="0.25">
      <c r="B61" s="116" t="s">
        <v>86</v>
      </c>
      <c r="C61" s="190">
        <v>0</v>
      </c>
      <c r="D61" s="118" t="str">
        <f t="shared" si="9"/>
        <v>-</v>
      </c>
      <c r="E61" s="190">
        <v>0</v>
      </c>
      <c r="F61" s="118" t="str">
        <f t="shared" si="9"/>
        <v>-</v>
      </c>
      <c r="G61" s="190">
        <v>0.84279999999999999</v>
      </c>
      <c r="H61" s="118" t="str">
        <f t="shared" si="9"/>
        <v>-</v>
      </c>
      <c r="I61" s="190">
        <v>0.86010000000000009</v>
      </c>
      <c r="J61" s="118">
        <f t="shared" si="10"/>
        <v>2.0526815377313934E-2</v>
      </c>
      <c r="K61" s="190">
        <v>0.8599</v>
      </c>
      <c r="L61" s="118">
        <f t="shared" si="11"/>
        <v>-2.3253110103482744E-4</v>
      </c>
      <c r="M61" s="190" t="s">
        <v>234</v>
      </c>
      <c r="N61" s="118" t="str">
        <f t="shared" si="12"/>
        <v>-</v>
      </c>
    </row>
    <row r="62" spans="2:16" x14ac:dyDescent="0.25">
      <c r="B62" s="116" t="s">
        <v>88</v>
      </c>
      <c r="C62" s="190">
        <v>0</v>
      </c>
      <c r="D62" s="118" t="str">
        <f t="shared" si="9"/>
        <v>-</v>
      </c>
      <c r="E62" s="190">
        <v>0</v>
      </c>
      <c r="F62" s="118" t="str">
        <f t="shared" si="9"/>
        <v>-</v>
      </c>
      <c r="G62" s="190">
        <v>0.91099999999999992</v>
      </c>
      <c r="H62" s="118" t="str">
        <f t="shared" si="9"/>
        <v>-</v>
      </c>
      <c r="I62" s="190">
        <v>0.9123</v>
      </c>
      <c r="J62" s="118">
        <f t="shared" si="10"/>
        <v>1.4270032930845389E-3</v>
      </c>
      <c r="K62" s="190">
        <v>0.91430000000000011</v>
      </c>
      <c r="L62" s="118">
        <f>IFERROR(K62/I62-1,"-")</f>
        <v>2.1922613175491268E-3</v>
      </c>
      <c r="M62" s="190" t="s">
        <v>234</v>
      </c>
      <c r="N62" s="118" t="str">
        <f>IFERROR(M62/K62-1,"-")</f>
        <v>-</v>
      </c>
    </row>
    <row r="63" spans="2:16" x14ac:dyDescent="0.25">
      <c r="B63" s="116" t="s">
        <v>90</v>
      </c>
      <c r="C63" s="190">
        <v>0</v>
      </c>
      <c r="D63" s="118" t="str">
        <f t="shared" si="9"/>
        <v>-</v>
      </c>
      <c r="E63" s="190">
        <v>0</v>
      </c>
      <c r="F63" s="118" t="str">
        <f t="shared" si="9"/>
        <v>-</v>
      </c>
      <c r="G63" s="190">
        <v>0.85560000000000003</v>
      </c>
      <c r="H63" s="118" t="str">
        <f t="shared" si="9"/>
        <v>-</v>
      </c>
      <c r="I63" s="190">
        <v>0.86750000000000005</v>
      </c>
      <c r="J63" s="118">
        <f t="shared" si="10"/>
        <v>1.3908368396446935E-2</v>
      </c>
      <c r="K63" s="190">
        <v>0.85470000000000002</v>
      </c>
      <c r="L63" s="118">
        <f>IFERROR(K63/I63-1,"-")</f>
        <v>-1.4755043227665743E-2</v>
      </c>
      <c r="M63" s="190" t="s">
        <v>234</v>
      </c>
      <c r="N63" s="118" t="str">
        <f>IFERROR(M63/K63-1,"-")</f>
        <v>-</v>
      </c>
    </row>
    <row r="64" spans="2:16" x14ac:dyDescent="0.25">
      <c r="B64" s="116" t="s">
        <v>92</v>
      </c>
      <c r="C64" s="190">
        <v>0</v>
      </c>
      <c r="D64" s="118" t="str">
        <f t="shared" si="9"/>
        <v>-</v>
      </c>
      <c r="E64" s="190">
        <v>0</v>
      </c>
      <c r="F64" s="118" t="str">
        <f t="shared" si="9"/>
        <v>-</v>
      </c>
      <c r="G64" s="190">
        <v>0.84340000000000004</v>
      </c>
      <c r="H64" s="118" t="str">
        <f t="shared" si="9"/>
        <v>-</v>
      </c>
      <c r="I64" s="190">
        <v>0.83849999999999991</v>
      </c>
      <c r="J64" s="118">
        <f t="shared" si="10"/>
        <v>-5.8098174057388263E-3</v>
      </c>
      <c r="K64" s="190">
        <v>0.83640000000000003</v>
      </c>
      <c r="L64" s="118">
        <f>IFERROR(K64/I64-1,"-")</f>
        <v>-2.5044722719139711E-3</v>
      </c>
      <c r="M64" s="190" t="s">
        <v>234</v>
      </c>
      <c r="N64" s="118" t="str">
        <f>IFERROR(M64/K64-1,"-")</f>
        <v>-</v>
      </c>
    </row>
    <row r="65" spans="2:16" ht="15.75" x14ac:dyDescent="0.25">
      <c r="B65" s="119" t="s">
        <v>30</v>
      </c>
      <c r="C65" s="192">
        <v>0.49359999999999998</v>
      </c>
      <c r="D65" s="121">
        <v>-0.40735604325766317</v>
      </c>
      <c r="E65" s="192">
        <v>0.59464979956401609</v>
      </c>
      <c r="F65" s="121">
        <v>0.20472001532418171</v>
      </c>
      <c r="G65" s="192">
        <v>0.8534849854599893</v>
      </c>
      <c r="H65" s="121">
        <v>0.4352733089050822</v>
      </c>
      <c r="I65" s="192">
        <v>0.87536297769058991</v>
      </c>
      <c r="J65" s="121">
        <v>2.5633716589412936E-2</v>
      </c>
      <c r="K65" s="192">
        <v>0.87548953229766024</v>
      </c>
      <c r="L65" s="121">
        <v>1.44573862838282E-4</v>
      </c>
      <c r="M65" s="196" t="s">
        <v>234</v>
      </c>
      <c r="N65" s="195" t="s">
        <v>234</v>
      </c>
    </row>
    <row r="66" spans="2:16" ht="6" customHeight="1" x14ac:dyDescent="0.25"/>
    <row r="67" spans="2:16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I68" s="193"/>
      <c r="J68" s="193"/>
    </row>
    <row r="70" spans="2:16" ht="21.75" customHeight="1" thickBot="1" x14ac:dyDescent="0.3">
      <c r="B70" s="264" t="s">
        <v>302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P70" s="1" t="s">
        <v>156</v>
      </c>
    </row>
    <row r="71" spans="2:16" ht="10.5" customHeight="1" thickBot="1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157</v>
      </c>
    </row>
    <row r="72" spans="2:16" ht="22.5" thickTop="1" thickBot="1" x14ac:dyDescent="0.3">
      <c r="B72" s="109"/>
      <c r="C72" s="289" t="s">
        <v>61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2:16" ht="22.5" thickTop="1" thickBot="1" x14ac:dyDescent="0.3">
      <c r="B73" s="109"/>
      <c r="C73" s="293" t="s">
        <v>318</v>
      </c>
      <c r="D73" s="292"/>
      <c r="E73" s="293" t="s">
        <v>319</v>
      </c>
      <c r="F73" s="292"/>
      <c r="G73" s="293" t="s">
        <v>320</v>
      </c>
      <c r="H73" s="292"/>
      <c r="I73" s="293">
        <v>2023</v>
      </c>
      <c r="J73" s="292"/>
      <c r="K73" s="293">
        <f>K$7</f>
        <v>2024</v>
      </c>
      <c r="L73" s="292"/>
      <c r="M73" s="111">
        <f>M$7</f>
        <v>2025</v>
      </c>
      <c r="N73" s="112"/>
    </row>
    <row r="74" spans="2:16" ht="16.5" thickTop="1" thickBot="1" x14ac:dyDescent="0.3">
      <c r="B74" s="85"/>
      <c r="C74" s="115" t="s">
        <v>68</v>
      </c>
      <c r="D74" s="114" t="str">
        <f>CONCATENATE("var ",RIGHT(C73,2),"/",RIGHT(A73,2))</f>
        <v>var 20/</v>
      </c>
      <c r="E74" s="115" t="s">
        <v>68</v>
      </c>
      <c r="F74" s="114" t="str">
        <f>CONCATENATE("var ",RIGHT(E73,2),"/",RIGHT(C73,2))</f>
        <v>var 21/20</v>
      </c>
      <c r="G74" s="115" t="s">
        <v>68</v>
      </c>
      <c r="H74" s="114" t="str">
        <f>CONCATENATE("var ",RIGHT(G73,2),"/",RIGHT(E73,2))</f>
        <v>var 22/21</v>
      </c>
      <c r="I74" s="115" t="s">
        <v>68</v>
      </c>
      <c r="J74" s="114" t="str">
        <f>CONCATENATE("var ",RIGHT(I73,2),"/",RIGHT(G73,2))</f>
        <v>var 23/22</v>
      </c>
      <c r="K74" s="115" t="s">
        <v>68</v>
      </c>
      <c r="L74" s="114" t="str">
        <f>CONCATENATE("var ",RIGHT(K73,2),"/",RIGHT(I73,2))</f>
        <v>var 24/23</v>
      </c>
      <c r="M74" s="115" t="s">
        <v>68</v>
      </c>
      <c r="N74" s="114" t="str">
        <f>CONCATENATE("var ",RIGHT(M73,2),"/",RIGHT(K73,2))</f>
        <v>var 25/24</v>
      </c>
    </row>
    <row r="75" spans="2:16" x14ac:dyDescent="0.25">
      <c r="B75" s="116" t="s">
        <v>70</v>
      </c>
      <c r="C75" s="190">
        <v>0</v>
      </c>
      <c r="D75" s="118" t="str">
        <f t="shared" ref="D75:H86" si="13">IFERROR(C75/A75-1,"-")</f>
        <v>-</v>
      </c>
      <c r="E75" s="190">
        <v>0</v>
      </c>
      <c r="F75" s="118" t="str">
        <f t="shared" si="13"/>
        <v>-</v>
      </c>
      <c r="G75" s="190">
        <v>0.47479999999999994</v>
      </c>
      <c r="H75" s="118" t="str">
        <f t="shared" si="13"/>
        <v>-</v>
      </c>
      <c r="I75" s="190">
        <v>0.73709999999999998</v>
      </c>
      <c r="J75" s="118">
        <f t="shared" ref="J75:J86" si="14">IFERROR(I75/G75-1,"-")</f>
        <v>0.55244313395113753</v>
      </c>
      <c r="K75" s="190">
        <v>0.72719999999999996</v>
      </c>
      <c r="L75" s="118">
        <f t="shared" ref="L75:L83" si="15">IFERROR(K75/I75-1,"-")</f>
        <v>-1.3431013431013494E-2</v>
      </c>
      <c r="M75" s="190">
        <v>0.75719999999999998</v>
      </c>
      <c r="N75" s="118">
        <f t="shared" ref="N75:N83" si="16">IFERROR(M75/K75-1,"-")</f>
        <v>4.1254125412541365E-2</v>
      </c>
    </row>
    <row r="76" spans="2:16" x14ac:dyDescent="0.25">
      <c r="B76" s="116" t="s">
        <v>72</v>
      </c>
      <c r="C76" s="190">
        <v>0</v>
      </c>
      <c r="D76" s="118" t="str">
        <f t="shared" si="13"/>
        <v>-</v>
      </c>
      <c r="E76" s="190">
        <v>0</v>
      </c>
      <c r="F76" s="118" t="str">
        <f t="shared" si="13"/>
        <v>-</v>
      </c>
      <c r="G76" s="190">
        <v>0.6603</v>
      </c>
      <c r="H76" s="118" t="str">
        <f t="shared" si="13"/>
        <v>-</v>
      </c>
      <c r="I76" s="190">
        <v>0.77049999999999996</v>
      </c>
      <c r="J76" s="118">
        <f t="shared" si="14"/>
        <v>0.16689383613509001</v>
      </c>
      <c r="K76" s="190">
        <v>0.81709999999999994</v>
      </c>
      <c r="L76" s="118">
        <f t="shared" si="15"/>
        <v>6.0480207657365392E-2</v>
      </c>
      <c r="M76" s="190" t="s">
        <v>234</v>
      </c>
      <c r="N76" s="118" t="str">
        <f t="shared" si="16"/>
        <v>-</v>
      </c>
    </row>
    <row r="77" spans="2:16" x14ac:dyDescent="0.25">
      <c r="B77" s="116" t="s">
        <v>74</v>
      </c>
      <c r="C77" s="190">
        <v>0</v>
      </c>
      <c r="D77" s="118" t="str">
        <f t="shared" si="13"/>
        <v>-</v>
      </c>
      <c r="E77" s="190">
        <v>0</v>
      </c>
      <c r="F77" s="118" t="str">
        <f t="shared" si="13"/>
        <v>-</v>
      </c>
      <c r="G77" s="190">
        <v>0.68440000000000001</v>
      </c>
      <c r="H77" s="118" t="str">
        <f t="shared" si="13"/>
        <v>-</v>
      </c>
      <c r="I77" s="190">
        <v>0.73790000000000011</v>
      </c>
      <c r="J77" s="118">
        <f t="shared" si="14"/>
        <v>7.8170660432495875E-2</v>
      </c>
      <c r="K77" s="190">
        <v>0.75370000000000004</v>
      </c>
      <c r="L77" s="118">
        <f t="shared" si="15"/>
        <v>2.1412115462799752E-2</v>
      </c>
      <c r="M77" s="190" t="s">
        <v>234</v>
      </c>
      <c r="N77" s="118" t="str">
        <f t="shared" si="16"/>
        <v>-</v>
      </c>
    </row>
    <row r="78" spans="2:16" x14ac:dyDescent="0.25">
      <c r="B78" s="116" t="s">
        <v>76</v>
      </c>
      <c r="C78" s="190">
        <v>0</v>
      </c>
      <c r="D78" s="118" t="str">
        <f t="shared" si="13"/>
        <v>-</v>
      </c>
      <c r="E78" s="190">
        <v>0</v>
      </c>
      <c r="F78" s="118" t="str">
        <f t="shared" si="13"/>
        <v>-</v>
      </c>
      <c r="G78" s="190">
        <v>0.67489999999999994</v>
      </c>
      <c r="H78" s="118" t="str">
        <f t="shared" si="13"/>
        <v>-</v>
      </c>
      <c r="I78" s="190">
        <v>0.73510000000000009</v>
      </c>
      <c r="J78" s="118">
        <f t="shared" si="14"/>
        <v>8.9198399762927982E-2</v>
      </c>
      <c r="K78" s="190">
        <v>0.74290000000000012</v>
      </c>
      <c r="L78" s="118">
        <f t="shared" si="15"/>
        <v>1.0610801251530466E-2</v>
      </c>
      <c r="M78" s="190" t="s">
        <v>234</v>
      </c>
      <c r="N78" s="118" t="str">
        <f t="shared" si="16"/>
        <v>-</v>
      </c>
    </row>
    <row r="79" spans="2:16" x14ac:dyDescent="0.25">
      <c r="B79" s="116" t="s">
        <v>78</v>
      </c>
      <c r="C79" s="190">
        <v>0</v>
      </c>
      <c r="D79" s="118" t="str">
        <f t="shared" si="13"/>
        <v>-</v>
      </c>
      <c r="E79" s="190">
        <v>0</v>
      </c>
      <c r="F79" s="118" t="str">
        <f t="shared" si="13"/>
        <v>-</v>
      </c>
      <c r="G79" s="190">
        <v>0.51469999999999994</v>
      </c>
      <c r="H79" s="118" t="str">
        <f t="shared" si="13"/>
        <v>-</v>
      </c>
      <c r="I79" s="190">
        <v>0.67920000000000003</v>
      </c>
      <c r="J79" s="118">
        <f t="shared" si="14"/>
        <v>0.31960365261317292</v>
      </c>
      <c r="K79" s="190">
        <v>0.6875</v>
      </c>
      <c r="L79" s="118">
        <f t="shared" si="15"/>
        <v>1.2220259128386202E-2</v>
      </c>
      <c r="M79" s="190" t="s">
        <v>234</v>
      </c>
      <c r="N79" s="118" t="str">
        <f t="shared" si="16"/>
        <v>-</v>
      </c>
    </row>
    <row r="80" spans="2:16" x14ac:dyDescent="0.25">
      <c r="B80" s="116" t="s">
        <v>80</v>
      </c>
      <c r="C80" s="190">
        <v>0</v>
      </c>
      <c r="D80" s="118" t="str">
        <f t="shared" si="13"/>
        <v>-</v>
      </c>
      <c r="E80" s="190">
        <v>0</v>
      </c>
      <c r="F80" s="118" t="str">
        <f t="shared" si="13"/>
        <v>-</v>
      </c>
      <c r="G80" s="190">
        <v>0.63390000000000002</v>
      </c>
      <c r="H80" s="118" t="str">
        <f t="shared" si="13"/>
        <v>-</v>
      </c>
      <c r="I80" s="190">
        <v>0.73089999999999999</v>
      </c>
      <c r="J80" s="118">
        <f t="shared" si="14"/>
        <v>0.15302098122732288</v>
      </c>
      <c r="K80" s="190">
        <v>0.76069999999999993</v>
      </c>
      <c r="L80" s="118">
        <f t="shared" si="15"/>
        <v>4.0771651388698871E-2</v>
      </c>
      <c r="M80" s="190" t="s">
        <v>234</v>
      </c>
      <c r="N80" s="118" t="str">
        <f t="shared" si="16"/>
        <v>-</v>
      </c>
    </row>
    <row r="81" spans="2:16" x14ac:dyDescent="0.25">
      <c r="B81" s="116" t="s">
        <v>82</v>
      </c>
      <c r="C81" s="190">
        <v>0</v>
      </c>
      <c r="D81" s="118" t="str">
        <f t="shared" si="13"/>
        <v>-</v>
      </c>
      <c r="E81" s="190">
        <v>0</v>
      </c>
      <c r="F81" s="118" t="str">
        <f t="shared" si="13"/>
        <v>-</v>
      </c>
      <c r="G81" s="190">
        <v>0.76269999999999993</v>
      </c>
      <c r="H81" s="118" t="str">
        <f t="shared" si="13"/>
        <v>-</v>
      </c>
      <c r="I81" s="190">
        <v>0.82840000000000003</v>
      </c>
      <c r="J81" s="118">
        <f t="shared" si="14"/>
        <v>8.6141339976399722E-2</v>
      </c>
      <c r="K81" s="190">
        <v>0.78110000000000002</v>
      </c>
      <c r="L81" s="118">
        <f t="shared" si="15"/>
        <v>-5.7098020280057948E-2</v>
      </c>
      <c r="M81" s="190" t="s">
        <v>234</v>
      </c>
      <c r="N81" s="118" t="str">
        <f t="shared" si="16"/>
        <v>-</v>
      </c>
    </row>
    <row r="82" spans="2:16" x14ac:dyDescent="0.25">
      <c r="B82" s="116" t="s">
        <v>84</v>
      </c>
      <c r="C82" s="190">
        <v>0</v>
      </c>
      <c r="D82" s="118" t="str">
        <f t="shared" si="13"/>
        <v>-</v>
      </c>
      <c r="E82" s="190">
        <v>0</v>
      </c>
      <c r="F82" s="118" t="str">
        <f t="shared" si="13"/>
        <v>-</v>
      </c>
      <c r="G82" s="190">
        <v>0.82590000000000008</v>
      </c>
      <c r="H82" s="118" t="str">
        <f t="shared" si="13"/>
        <v>-</v>
      </c>
      <c r="I82" s="190">
        <v>0.85589999999999999</v>
      </c>
      <c r="J82" s="118">
        <f t="shared" si="14"/>
        <v>3.6324010170722731E-2</v>
      </c>
      <c r="K82" s="190">
        <v>0.82050000000000001</v>
      </c>
      <c r="L82" s="118">
        <f t="shared" si="15"/>
        <v>-4.1359971959341046E-2</v>
      </c>
      <c r="M82" s="190" t="s">
        <v>234</v>
      </c>
      <c r="N82" s="118" t="str">
        <f t="shared" si="16"/>
        <v>-</v>
      </c>
    </row>
    <row r="83" spans="2:16" x14ac:dyDescent="0.25">
      <c r="B83" s="116" t="s">
        <v>86</v>
      </c>
      <c r="C83" s="190">
        <v>0</v>
      </c>
      <c r="D83" s="118" t="str">
        <f t="shared" si="13"/>
        <v>-</v>
      </c>
      <c r="E83" s="190">
        <v>0</v>
      </c>
      <c r="F83" s="118" t="str">
        <f t="shared" si="13"/>
        <v>-</v>
      </c>
      <c r="G83" s="190">
        <v>0.67400000000000004</v>
      </c>
      <c r="H83" s="118" t="str">
        <f t="shared" si="13"/>
        <v>-</v>
      </c>
      <c r="I83" s="190">
        <v>0.7498999999999999</v>
      </c>
      <c r="J83" s="118">
        <f t="shared" si="14"/>
        <v>0.11261127596439158</v>
      </c>
      <c r="K83" s="190">
        <v>0.73459999999999992</v>
      </c>
      <c r="L83" s="118">
        <f t="shared" si="15"/>
        <v>-2.0402720362714954E-2</v>
      </c>
      <c r="M83" s="190" t="s">
        <v>234</v>
      </c>
      <c r="N83" s="118" t="str">
        <f t="shared" si="16"/>
        <v>-</v>
      </c>
    </row>
    <row r="84" spans="2:16" x14ac:dyDescent="0.25">
      <c r="B84" s="116" t="s">
        <v>88</v>
      </c>
      <c r="C84" s="190">
        <v>0</v>
      </c>
      <c r="D84" s="118" t="str">
        <f t="shared" si="13"/>
        <v>-</v>
      </c>
      <c r="E84" s="190">
        <v>0</v>
      </c>
      <c r="F84" s="118" t="str">
        <f t="shared" si="13"/>
        <v>-</v>
      </c>
      <c r="G84" s="190">
        <v>0.73069999999999991</v>
      </c>
      <c r="H84" s="118" t="str">
        <f t="shared" si="13"/>
        <v>-</v>
      </c>
      <c r="I84" s="190">
        <v>0.7904000000000001</v>
      </c>
      <c r="J84" s="118">
        <f t="shared" si="14"/>
        <v>8.1702477076776026E-2</v>
      </c>
      <c r="K84" s="190">
        <v>0.7448999999999999</v>
      </c>
      <c r="L84" s="118">
        <f>IFERROR(K84/I84-1,"-")</f>
        <v>-5.7565789473684514E-2</v>
      </c>
      <c r="M84" s="190" t="s">
        <v>234</v>
      </c>
      <c r="N84" s="118" t="str">
        <f>IFERROR(M84/K84-1,"-")</f>
        <v>-</v>
      </c>
    </row>
    <row r="85" spans="2:16" x14ac:dyDescent="0.25">
      <c r="B85" s="116" t="s">
        <v>90</v>
      </c>
      <c r="C85" s="190">
        <v>0</v>
      </c>
      <c r="D85" s="118" t="str">
        <f t="shared" si="13"/>
        <v>-</v>
      </c>
      <c r="E85" s="190">
        <v>0</v>
      </c>
      <c r="F85" s="118" t="str">
        <f t="shared" si="13"/>
        <v>-</v>
      </c>
      <c r="G85" s="190">
        <v>0.69680000000000009</v>
      </c>
      <c r="H85" s="118" t="str">
        <f t="shared" si="13"/>
        <v>-</v>
      </c>
      <c r="I85" s="190">
        <v>0.77069999999999994</v>
      </c>
      <c r="J85" s="118">
        <f t="shared" si="14"/>
        <v>0.10605625717566003</v>
      </c>
      <c r="K85" s="190">
        <v>0.73699999999999999</v>
      </c>
      <c r="L85" s="118">
        <f>IFERROR(K85/I85-1,"-")</f>
        <v>-4.3726482418580459E-2</v>
      </c>
      <c r="M85" s="190" t="s">
        <v>234</v>
      </c>
      <c r="N85" s="118" t="str">
        <f>IFERROR(M85/K85-1,"-")</f>
        <v>-</v>
      </c>
    </row>
    <row r="86" spans="2:16" x14ac:dyDescent="0.25">
      <c r="B86" s="116" t="s">
        <v>92</v>
      </c>
      <c r="C86" s="190">
        <v>0</v>
      </c>
      <c r="D86" s="118" t="str">
        <f t="shared" si="13"/>
        <v>-</v>
      </c>
      <c r="E86" s="190">
        <v>0</v>
      </c>
      <c r="F86" s="118" t="str">
        <f t="shared" si="13"/>
        <v>-</v>
      </c>
      <c r="G86" s="190">
        <v>0.71420000000000006</v>
      </c>
      <c r="H86" s="118" t="str">
        <f t="shared" si="13"/>
        <v>-</v>
      </c>
      <c r="I86" s="190">
        <v>0.76029999999999998</v>
      </c>
      <c r="J86" s="118">
        <f t="shared" si="14"/>
        <v>6.4547745729487405E-2</v>
      </c>
      <c r="K86" s="190">
        <v>0.7278</v>
      </c>
      <c r="L86" s="118">
        <f>IFERROR(K86/I86-1,"-")</f>
        <v>-4.2746284361436238E-2</v>
      </c>
      <c r="M86" s="190" t="s">
        <v>234</v>
      </c>
      <c r="N86" s="118" t="str">
        <f>IFERROR(M86/K86-1,"-")</f>
        <v>-</v>
      </c>
    </row>
    <row r="87" spans="2:16" ht="15.75" x14ac:dyDescent="0.25">
      <c r="B87" s="119" t="s">
        <v>30</v>
      </c>
      <c r="C87" s="192">
        <v>0.36830000000000002</v>
      </c>
      <c r="D87" s="121">
        <v>-0.48334151644806056</v>
      </c>
      <c r="E87" s="192">
        <v>0.42609999999999998</v>
      </c>
      <c r="F87" s="121">
        <v>0.15693727939180002</v>
      </c>
      <c r="G87" s="192">
        <v>0.67060833333333336</v>
      </c>
      <c r="H87" s="121">
        <v>0.57382852225612146</v>
      </c>
      <c r="I87" s="192">
        <v>0.76219166666666671</v>
      </c>
      <c r="J87" s="121">
        <v>0.13656754439377194</v>
      </c>
      <c r="K87" s="192">
        <f>IFERROR(AVERAGE(K75:K86),"-")</f>
        <v>0.75291666666666668</v>
      </c>
      <c r="L87" s="121">
        <v>-1.1870680488027641E-2</v>
      </c>
      <c r="M87" s="194"/>
      <c r="N87" s="195"/>
    </row>
    <row r="88" spans="2:16" ht="6" customHeight="1" x14ac:dyDescent="0.25"/>
    <row r="89" spans="2:16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4" t="s">
        <v>303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P92" s="1" t="s">
        <v>158</v>
      </c>
    </row>
    <row r="93" spans="2:16" ht="10.5" customHeight="1" thickBot="1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159</v>
      </c>
    </row>
    <row r="94" spans="2:16" ht="22.5" thickTop="1" thickBot="1" x14ac:dyDescent="0.3">
      <c r="B94" s="109"/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2:16" ht="22.5" thickTop="1" thickBot="1" x14ac:dyDescent="0.3">
      <c r="B95" s="109"/>
      <c r="C95" s="293" t="s">
        <v>318</v>
      </c>
      <c r="D95" s="292"/>
      <c r="E95" s="293" t="s">
        <v>319</v>
      </c>
      <c r="F95" s="292"/>
      <c r="G95" s="293" t="s">
        <v>320</v>
      </c>
      <c r="H95" s="292"/>
      <c r="I95" s="293">
        <v>2023</v>
      </c>
      <c r="J95" s="292"/>
      <c r="K95" s="293">
        <f>K$7</f>
        <v>2024</v>
      </c>
      <c r="L95" s="292"/>
      <c r="M95" s="111">
        <f>M$7</f>
        <v>2025</v>
      </c>
      <c r="N95" s="112"/>
    </row>
    <row r="96" spans="2:16" ht="16.5" thickTop="1" thickBot="1" x14ac:dyDescent="0.3">
      <c r="B96" s="85"/>
      <c r="C96" s="115" t="s">
        <v>68</v>
      </c>
      <c r="D96" s="114" t="str">
        <f>CONCATENATE("var ",RIGHT(C95,2),"/",RIGHT(A95,2))</f>
        <v>var 20/</v>
      </c>
      <c r="E96" s="115" t="s">
        <v>68</v>
      </c>
      <c r="F96" s="114" t="str">
        <f>CONCATENATE("var ",RIGHT(E95,2),"/",RIGHT(C95,2))</f>
        <v>var 21/20</v>
      </c>
      <c r="G96" s="115" t="s">
        <v>68</v>
      </c>
      <c r="H96" s="114" t="str">
        <f>CONCATENATE("var ",RIGHT(G95,2),"/",RIGHT(E95,2))</f>
        <v>var 22/21</v>
      </c>
      <c r="I96" s="115" t="s">
        <v>68</v>
      </c>
      <c r="J96" s="114" t="str">
        <f>CONCATENATE("var ",RIGHT(I95,2),"/",RIGHT(G95,2))</f>
        <v>var 23/22</v>
      </c>
      <c r="K96" s="115" t="s">
        <v>68</v>
      </c>
      <c r="L96" s="114" t="str">
        <f>CONCATENATE("var ",RIGHT(K95,2),"/",RIGHT(I95,2))</f>
        <v>var 24/23</v>
      </c>
      <c r="M96" s="115" t="s">
        <v>68</v>
      </c>
      <c r="N96" s="114" t="str">
        <f>CONCATENATE("var ",RIGHT(M95,2),"/",RIGHT(K95,2))</f>
        <v>var 25/24</v>
      </c>
    </row>
    <row r="97" spans="2:14" x14ac:dyDescent="0.25">
      <c r="B97" s="116" t="s">
        <v>70</v>
      </c>
      <c r="C97" s="190">
        <v>0.64780000000000004</v>
      </c>
      <c r="D97" s="118" t="str">
        <f t="shared" ref="D97:H109" si="17">IFERROR(C97/A97-1,"-")</f>
        <v>-</v>
      </c>
      <c r="E97" s="190">
        <v>0.13220000000000001</v>
      </c>
      <c r="F97" s="118">
        <f t="shared" si="17"/>
        <v>-0.79592466810744056</v>
      </c>
      <c r="G97" s="190">
        <v>0.55779999999999996</v>
      </c>
      <c r="H97" s="118">
        <f t="shared" si="17"/>
        <v>3.2193645990922839</v>
      </c>
      <c r="I97" s="190">
        <v>0.6331</v>
      </c>
      <c r="J97" s="118">
        <f t="shared" ref="J97:J109" si="18">IFERROR(I97/G97-1,"-")</f>
        <v>0.13499462172821808</v>
      </c>
      <c r="K97" s="190">
        <v>0.68700000000000006</v>
      </c>
      <c r="L97" s="118">
        <f t="shared" ref="L97:L105" si="19">IFERROR(K97/I97-1,"-")</f>
        <v>8.5136629284473297E-2</v>
      </c>
      <c r="M97" s="190">
        <v>0.61350000000000005</v>
      </c>
      <c r="N97" s="118">
        <f t="shared" ref="N97:N105" si="20">IFERROR(M97/K97-1,"-")</f>
        <v>-0.10698689956331875</v>
      </c>
    </row>
    <row r="98" spans="2:14" x14ac:dyDescent="0.25">
      <c r="B98" s="116" t="s">
        <v>72</v>
      </c>
      <c r="C98" s="190">
        <v>0.68370000000000009</v>
      </c>
      <c r="D98" s="118" t="str">
        <f t="shared" si="17"/>
        <v>-</v>
      </c>
      <c r="E98" s="190">
        <v>0.17069999999999999</v>
      </c>
      <c r="F98" s="118">
        <f t="shared" si="17"/>
        <v>-0.750329091706889</v>
      </c>
      <c r="G98" s="190">
        <v>0.65590000000000004</v>
      </c>
      <c r="H98" s="118">
        <f t="shared" si="17"/>
        <v>2.8424135910954895</v>
      </c>
      <c r="I98" s="190">
        <v>0.7087</v>
      </c>
      <c r="J98" s="118">
        <f t="shared" si="18"/>
        <v>8.0500076231132756E-2</v>
      </c>
      <c r="K98" s="190">
        <v>0.77319999999999989</v>
      </c>
      <c r="L98" s="118">
        <f t="shared" si="19"/>
        <v>9.1011711584591426E-2</v>
      </c>
      <c r="M98" s="190" t="s">
        <v>234</v>
      </c>
      <c r="N98" s="118" t="str">
        <f t="shared" si="20"/>
        <v>-</v>
      </c>
    </row>
    <row r="99" spans="2:14" x14ac:dyDescent="0.25">
      <c r="B99" s="116" t="s">
        <v>74</v>
      </c>
      <c r="C99" s="190">
        <v>0.29420000000000002</v>
      </c>
      <c r="D99" s="118" t="str">
        <f t="shared" si="17"/>
        <v>-</v>
      </c>
      <c r="E99" s="190">
        <v>0.15479999999999999</v>
      </c>
      <c r="F99" s="118">
        <f t="shared" si="17"/>
        <v>-0.47382732834806263</v>
      </c>
      <c r="G99" s="190">
        <v>0.6109</v>
      </c>
      <c r="H99" s="118">
        <f t="shared" si="17"/>
        <v>2.9463824289405687</v>
      </c>
      <c r="I99" s="190">
        <v>0.62719999999999998</v>
      </c>
      <c r="J99" s="118">
        <f t="shared" si="18"/>
        <v>2.6681944671795632E-2</v>
      </c>
      <c r="K99" s="190">
        <v>0.70200000000000007</v>
      </c>
      <c r="L99" s="118">
        <f t="shared" si="19"/>
        <v>0.11926020408163285</v>
      </c>
      <c r="M99" s="190" t="s">
        <v>234</v>
      </c>
      <c r="N99" s="118" t="str">
        <f t="shared" si="20"/>
        <v>-</v>
      </c>
    </row>
    <row r="100" spans="2:14" x14ac:dyDescent="0.25">
      <c r="B100" s="116" t="s">
        <v>76</v>
      </c>
      <c r="C100" s="190">
        <v>0</v>
      </c>
      <c r="D100" s="118" t="str">
        <f t="shared" si="17"/>
        <v>-</v>
      </c>
      <c r="E100" s="190">
        <v>0.22120000000000001</v>
      </c>
      <c r="F100" s="118" t="str">
        <f t="shared" si="17"/>
        <v>-</v>
      </c>
      <c r="G100" s="190">
        <v>0.61370000000000002</v>
      </c>
      <c r="H100" s="118">
        <f t="shared" si="17"/>
        <v>1.7744122965641953</v>
      </c>
      <c r="I100" s="190">
        <v>0.61809999999999998</v>
      </c>
      <c r="J100" s="118">
        <f t="shared" si="18"/>
        <v>7.1696268535115237E-3</v>
      </c>
      <c r="K100" s="190">
        <v>0.60750000000000004</v>
      </c>
      <c r="L100" s="118">
        <f t="shared" si="19"/>
        <v>-1.7149328587607093E-2</v>
      </c>
      <c r="M100" s="190" t="s">
        <v>234</v>
      </c>
      <c r="N100" s="118" t="str">
        <f t="shared" si="20"/>
        <v>-</v>
      </c>
    </row>
    <row r="101" spans="2:14" x14ac:dyDescent="0.25">
      <c r="B101" s="116" t="s">
        <v>78</v>
      </c>
      <c r="C101" s="190">
        <v>0</v>
      </c>
      <c r="D101" s="118" t="str">
        <f t="shared" si="17"/>
        <v>-</v>
      </c>
      <c r="E101" s="190">
        <v>0.16789999999999999</v>
      </c>
      <c r="F101" s="118" t="str">
        <f t="shared" si="17"/>
        <v>-</v>
      </c>
      <c r="G101" s="190">
        <v>0.51890000000000003</v>
      </c>
      <c r="H101" s="118">
        <f t="shared" si="17"/>
        <v>2.0905300774270401</v>
      </c>
      <c r="I101" s="190">
        <v>0.52439999999999998</v>
      </c>
      <c r="J101" s="118">
        <f t="shared" si="18"/>
        <v>1.0599344767777907E-2</v>
      </c>
      <c r="K101" s="190">
        <v>0.55859999999999999</v>
      </c>
      <c r="L101" s="118">
        <f t="shared" si="19"/>
        <v>6.5217391304347894E-2</v>
      </c>
      <c r="M101" s="190" t="s">
        <v>234</v>
      </c>
      <c r="N101" s="118" t="str">
        <f t="shared" si="20"/>
        <v>-</v>
      </c>
    </row>
    <row r="102" spans="2:14" x14ac:dyDescent="0.25">
      <c r="B102" s="116" t="s">
        <v>80</v>
      </c>
      <c r="C102" s="190">
        <v>0</v>
      </c>
      <c r="D102" s="118" t="str">
        <f t="shared" si="17"/>
        <v>-</v>
      </c>
      <c r="E102" s="190">
        <v>0.23120000000000002</v>
      </c>
      <c r="F102" s="118" t="str">
        <f t="shared" si="17"/>
        <v>-</v>
      </c>
      <c r="G102" s="190">
        <v>0.55549999999999999</v>
      </c>
      <c r="H102" s="118">
        <f t="shared" si="17"/>
        <v>1.402681660899654</v>
      </c>
      <c r="I102" s="190">
        <v>0.58069999999999999</v>
      </c>
      <c r="J102" s="118">
        <f t="shared" si="18"/>
        <v>4.5364536453645465E-2</v>
      </c>
      <c r="K102" s="190">
        <v>0.57379999999999998</v>
      </c>
      <c r="L102" s="118">
        <f t="shared" si="19"/>
        <v>-1.1882211124504938E-2</v>
      </c>
      <c r="M102" s="190" t="s">
        <v>234</v>
      </c>
      <c r="N102" s="118" t="str">
        <f t="shared" si="20"/>
        <v>-</v>
      </c>
    </row>
    <row r="103" spans="2:14" x14ac:dyDescent="0.25">
      <c r="B103" s="116" t="s">
        <v>82</v>
      </c>
      <c r="C103" s="190">
        <v>0</v>
      </c>
      <c r="D103" s="118" t="str">
        <f t="shared" si="17"/>
        <v>-</v>
      </c>
      <c r="E103" s="190">
        <v>0.36349999999999999</v>
      </c>
      <c r="F103" s="118" t="str">
        <f t="shared" si="17"/>
        <v>-</v>
      </c>
      <c r="G103" s="190">
        <v>0.6764</v>
      </c>
      <c r="H103" s="118">
        <f t="shared" si="17"/>
        <v>0.86079779917469046</v>
      </c>
      <c r="I103" s="190">
        <v>0.69200000000000006</v>
      </c>
      <c r="J103" s="118">
        <f t="shared" si="18"/>
        <v>2.3063276167948121E-2</v>
      </c>
      <c r="K103" s="190">
        <v>0.71260000000000001</v>
      </c>
      <c r="L103" s="118">
        <f t="shared" si="19"/>
        <v>2.9768786127167601E-2</v>
      </c>
      <c r="M103" s="190" t="s">
        <v>234</v>
      </c>
      <c r="N103" s="118" t="str">
        <f t="shared" si="20"/>
        <v>-</v>
      </c>
    </row>
    <row r="104" spans="2:14" x14ac:dyDescent="0.25">
      <c r="B104" s="116" t="s">
        <v>84</v>
      </c>
      <c r="C104" s="190">
        <v>0.30590000000000001</v>
      </c>
      <c r="D104" s="118" t="str">
        <f t="shared" si="17"/>
        <v>-</v>
      </c>
      <c r="E104" s="190">
        <v>0.52500000000000002</v>
      </c>
      <c r="F104" s="118">
        <f t="shared" si="17"/>
        <v>0.71624713958810071</v>
      </c>
      <c r="G104" s="190">
        <v>0.70750000000000002</v>
      </c>
      <c r="H104" s="118">
        <f t="shared" si="17"/>
        <v>0.34761904761904749</v>
      </c>
      <c r="I104" s="190">
        <v>0.76980000000000004</v>
      </c>
      <c r="J104" s="118">
        <f t="shared" si="18"/>
        <v>8.805653710247352E-2</v>
      </c>
      <c r="K104" s="190">
        <v>0.74790000000000001</v>
      </c>
      <c r="L104" s="118">
        <f t="shared" si="19"/>
        <v>-2.8448947778643818E-2</v>
      </c>
      <c r="M104" s="190" t="s">
        <v>234</v>
      </c>
      <c r="N104" s="118" t="str">
        <f t="shared" si="20"/>
        <v>-</v>
      </c>
    </row>
    <row r="105" spans="2:14" x14ac:dyDescent="0.25">
      <c r="B105" s="116" t="s">
        <v>86</v>
      </c>
      <c r="C105" s="190">
        <v>0.2475</v>
      </c>
      <c r="D105" s="118" t="str">
        <f t="shared" si="17"/>
        <v>-</v>
      </c>
      <c r="E105" s="190">
        <v>0.49149999999999999</v>
      </c>
      <c r="F105" s="118">
        <f t="shared" si="17"/>
        <v>0.98585858585858577</v>
      </c>
      <c r="G105" s="190">
        <v>0.5857</v>
      </c>
      <c r="H105" s="118">
        <f t="shared" si="17"/>
        <v>0.19165818921668354</v>
      </c>
      <c r="I105" s="190">
        <v>0.61809999999999998</v>
      </c>
      <c r="J105" s="118">
        <f t="shared" si="18"/>
        <v>5.5318422400546297E-2</v>
      </c>
      <c r="K105" s="190">
        <v>0.62869999999999993</v>
      </c>
      <c r="L105" s="118">
        <f t="shared" si="19"/>
        <v>1.7149328587606982E-2</v>
      </c>
      <c r="M105" s="190" t="s">
        <v>234</v>
      </c>
      <c r="N105" s="118" t="str">
        <f t="shared" si="20"/>
        <v>-</v>
      </c>
    </row>
    <row r="106" spans="2:14" x14ac:dyDescent="0.25">
      <c r="B106" s="116" t="s">
        <v>88</v>
      </c>
      <c r="C106" s="190">
        <v>0.20829999999999999</v>
      </c>
      <c r="D106" s="118" t="str">
        <f t="shared" si="17"/>
        <v>-</v>
      </c>
      <c r="E106" s="190">
        <v>0.57779999999999998</v>
      </c>
      <c r="F106" s="118">
        <f t="shared" si="17"/>
        <v>1.7738838214114261</v>
      </c>
      <c r="G106" s="190">
        <v>0.60840000000000005</v>
      </c>
      <c r="H106" s="118">
        <f t="shared" si="17"/>
        <v>5.2959501557632516E-2</v>
      </c>
      <c r="I106" s="190">
        <v>0.64300000000000002</v>
      </c>
      <c r="J106" s="118">
        <f t="shared" si="18"/>
        <v>5.6870479947402908E-2</v>
      </c>
      <c r="K106" s="190">
        <v>0.67059999999999997</v>
      </c>
      <c r="L106" s="118">
        <f>IFERROR(K106/I106-1,"-")</f>
        <v>4.2923794712286023E-2</v>
      </c>
      <c r="M106" s="190" t="s">
        <v>234</v>
      </c>
      <c r="N106" s="118" t="str">
        <f>IFERROR(M106/K106-1,"-")</f>
        <v>-</v>
      </c>
    </row>
    <row r="107" spans="2:14" x14ac:dyDescent="0.25">
      <c r="B107" s="116" t="s">
        <v>90</v>
      </c>
      <c r="C107" s="190">
        <v>0.23850000000000002</v>
      </c>
      <c r="D107" s="118" t="str">
        <f t="shared" si="17"/>
        <v>-</v>
      </c>
      <c r="E107" s="190">
        <v>0.5978</v>
      </c>
      <c r="F107" s="118">
        <f t="shared" si="17"/>
        <v>1.5064989517819702</v>
      </c>
      <c r="G107" s="190">
        <v>0.65980000000000005</v>
      </c>
      <c r="H107" s="118">
        <f t="shared" si="17"/>
        <v>0.10371361659417877</v>
      </c>
      <c r="I107" s="190">
        <v>0.72049999999999992</v>
      </c>
      <c r="J107" s="118">
        <f t="shared" si="18"/>
        <v>9.1997575022733979E-2</v>
      </c>
      <c r="K107" s="190">
        <v>0.6623</v>
      </c>
      <c r="L107" s="118">
        <f>IFERROR(K107/I107-1,"-")</f>
        <v>-8.077723802914627E-2</v>
      </c>
      <c r="M107" s="190" t="s">
        <v>234</v>
      </c>
      <c r="N107" s="118" t="str">
        <f>IFERROR(M107/K107-1,"-")</f>
        <v>-</v>
      </c>
    </row>
    <row r="108" spans="2:14" x14ac:dyDescent="0.25">
      <c r="B108" s="116" t="s">
        <v>92</v>
      </c>
      <c r="C108" s="190">
        <v>0.2273</v>
      </c>
      <c r="D108" s="118" t="str">
        <f t="shared" si="17"/>
        <v>-</v>
      </c>
      <c r="E108" s="190">
        <v>0.50829999999999997</v>
      </c>
      <c r="F108" s="118">
        <f t="shared" si="17"/>
        <v>1.2362516498020235</v>
      </c>
      <c r="G108" s="190">
        <v>0.63490000000000002</v>
      </c>
      <c r="H108" s="118">
        <f t="shared" si="17"/>
        <v>0.24906551249262265</v>
      </c>
      <c r="I108" s="190">
        <v>0.70209999999999995</v>
      </c>
      <c r="J108" s="118">
        <f t="shared" si="18"/>
        <v>0.10584343991179712</v>
      </c>
      <c r="K108" s="190">
        <v>0.65620000000000001</v>
      </c>
      <c r="L108" s="118">
        <f>IFERROR(K108/I108-1,"-")</f>
        <v>-6.5375302663438162E-2</v>
      </c>
      <c r="M108" s="190" t="s">
        <v>234</v>
      </c>
      <c r="N108" s="118" t="str">
        <f>IFERROR(M108/K108-1,"-")</f>
        <v>-</v>
      </c>
    </row>
    <row r="109" spans="2:14" ht="15.75" x14ac:dyDescent="0.25">
      <c r="B109" s="119" t="s">
        <v>30</v>
      </c>
      <c r="C109" s="197">
        <f>IFERROR(AVERAGE(C97:C108),"-")</f>
        <v>0.23776666666666668</v>
      </c>
      <c r="D109" s="121" t="str">
        <f t="shared" si="17"/>
        <v>-</v>
      </c>
      <c r="E109" s="197">
        <f>IFERROR(AVERAGE(E97:E108),"-")</f>
        <v>0.34515833333333329</v>
      </c>
      <c r="F109" s="121">
        <f t="shared" si="17"/>
        <v>0.45166830225711463</v>
      </c>
      <c r="G109" s="197">
        <f>IFERROR(AVERAGE(G97:G108),"-")</f>
        <v>0.61544999999999994</v>
      </c>
      <c r="H109" s="121">
        <f t="shared" si="17"/>
        <v>0.78309471498587602</v>
      </c>
      <c r="I109" s="197">
        <f>IFERROR(AVERAGE(I97:I108),"-")</f>
        <v>0.65314166666666662</v>
      </c>
      <c r="J109" s="121">
        <f t="shared" si="18"/>
        <v>6.1242451322880198E-2</v>
      </c>
      <c r="K109" s="197">
        <f>IFERROR(AVERAGE(K97:K108),"-")</f>
        <v>0.66503333333333325</v>
      </c>
      <c r="L109" s="121">
        <v>1.8990990735191504E-2</v>
      </c>
      <c r="M109" s="197"/>
      <c r="N109" s="121"/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I112" s="193"/>
      <c r="J112" s="193"/>
    </row>
  </sheetData>
  <mergeCells count="37">
    <mergeCell ref="B70:N70"/>
    <mergeCell ref="C29:D29"/>
    <mergeCell ref="E29:F29"/>
    <mergeCell ref="G29:H29"/>
    <mergeCell ref="I29:J29"/>
    <mergeCell ref="C51:D51"/>
    <mergeCell ref="E51:F51"/>
    <mergeCell ref="G51:H51"/>
    <mergeCell ref="O21:O24"/>
    <mergeCell ref="B26:N26"/>
    <mergeCell ref="C28:N28"/>
    <mergeCell ref="B48:N48"/>
    <mergeCell ref="C50:N50"/>
    <mergeCell ref="B4:N4"/>
    <mergeCell ref="C6:N6"/>
    <mergeCell ref="C7:D7"/>
    <mergeCell ref="E7:F7"/>
    <mergeCell ref="G7:H7"/>
    <mergeCell ref="I7:J7"/>
    <mergeCell ref="K7:L7"/>
    <mergeCell ref="M7:N7"/>
    <mergeCell ref="C95:D95"/>
    <mergeCell ref="E95:F95"/>
    <mergeCell ref="G95:H95"/>
    <mergeCell ref="I95:J95"/>
    <mergeCell ref="K29:L29"/>
    <mergeCell ref="K51:L51"/>
    <mergeCell ref="K73:L73"/>
    <mergeCell ref="K95:L95"/>
    <mergeCell ref="I51:J51"/>
    <mergeCell ref="C73:D73"/>
    <mergeCell ref="E73:F73"/>
    <mergeCell ref="G73:H73"/>
    <mergeCell ref="I73:J73"/>
    <mergeCell ref="C72:N72"/>
    <mergeCell ref="B92:N92"/>
    <mergeCell ref="C94:N9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BD7B-5DA7-4C1B-B6DF-796D594A8D62}">
  <sheetPr>
    <tabColor theme="2" tint="-0.499984740745262"/>
  </sheetPr>
  <dimension ref="B4:B25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71D6E-4397-41B4-8445-F4960CDB01AA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3" t="s">
        <v>39</v>
      </c>
      <c r="E1" s="283"/>
      <c r="F1" s="283"/>
      <c r="G1" s="283"/>
      <c r="H1" s="283"/>
      <c r="I1" s="283"/>
      <c r="J1" s="283"/>
      <c r="K1" s="283"/>
      <c r="L1" s="283"/>
    </row>
    <row r="2" spans="2:16" x14ac:dyDescent="0.25">
      <c r="D2" s="283"/>
      <c r="E2" s="283"/>
      <c r="F2" s="283"/>
      <c r="G2" s="283"/>
      <c r="H2" s="283"/>
      <c r="I2" s="283"/>
      <c r="J2" s="283"/>
      <c r="K2" s="283"/>
      <c r="L2" s="283"/>
    </row>
    <row r="4" spans="2:16" ht="21.75" customHeight="1" thickBot="1" x14ac:dyDescent="0.3">
      <c r="C4" s="62" t="s">
        <v>40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5" t="s">
        <v>41</v>
      </c>
      <c r="C7" s="268" t="s">
        <v>8</v>
      </c>
      <c r="D7" s="63" t="s">
        <v>42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6"/>
      <c r="C8" s="269"/>
      <c r="D8" s="15" t="s">
        <v>43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6"/>
      <c r="C9" s="269"/>
      <c r="D9" s="19" t="s">
        <v>44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6"/>
      <c r="C10" s="269"/>
      <c r="D10" s="19" t="s">
        <v>45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6"/>
      <c r="C11" s="269"/>
      <c r="D11" s="19" t="s">
        <v>46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6"/>
      <c r="C12" s="269"/>
      <c r="D12" s="19" t="s">
        <v>47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6"/>
      <c r="C13" s="269"/>
      <c r="D13" s="19" t="s">
        <v>48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6"/>
      <c r="C14" s="269"/>
      <c r="D14" s="19" t="s">
        <v>49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6"/>
      <c r="C15" s="269"/>
      <c r="D15" s="19" t="s">
        <v>50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6"/>
      <c r="C16" s="269"/>
      <c r="D16" s="19" t="s">
        <v>51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6"/>
      <c r="C17" s="270"/>
      <c r="D17" s="23" t="s">
        <v>52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6"/>
      <c r="C18" s="271" t="s">
        <v>18</v>
      </c>
      <c r="D18" s="63" t="s">
        <v>42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6"/>
      <c r="C19" s="272"/>
      <c r="D19" s="26" t="s">
        <v>43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6"/>
      <c r="C20" s="272"/>
      <c r="D20" s="4" t="s">
        <v>44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6"/>
      <c r="C21" s="272"/>
      <c r="D21" s="4" t="s">
        <v>45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6"/>
      <c r="C22" s="272"/>
      <c r="D22" s="4" t="s">
        <v>46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6"/>
      <c r="C23" s="272"/>
      <c r="D23" s="4" t="s">
        <v>47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6"/>
      <c r="C24" s="272"/>
      <c r="D24" s="4" t="s">
        <v>48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6"/>
      <c r="C25" s="272"/>
      <c r="D25" s="4" t="s">
        <v>49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6"/>
      <c r="C26" s="272"/>
      <c r="D26" s="4" t="s">
        <v>50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6"/>
      <c r="C27" s="272"/>
      <c r="D27" s="4" t="s">
        <v>51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6"/>
      <c r="C28" s="273"/>
      <c r="D28" s="32" t="s">
        <v>52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6"/>
      <c r="C29" s="268" t="s">
        <v>21</v>
      </c>
      <c r="D29" s="63" t="s">
        <v>42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6"/>
      <c r="C30" s="269"/>
      <c r="D30" s="15" t="s">
        <v>43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6"/>
      <c r="C31" s="269"/>
      <c r="D31" s="19" t="s">
        <v>44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6"/>
      <c r="C32" s="269"/>
      <c r="D32" s="19" t="s">
        <v>45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6"/>
      <c r="C33" s="269"/>
      <c r="D33" s="19" t="s">
        <v>46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6"/>
      <c r="C34" s="269"/>
      <c r="D34" s="19" t="s">
        <v>47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6"/>
      <c r="C35" s="269"/>
      <c r="D35" s="19" t="s">
        <v>48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6"/>
      <c r="C36" s="269"/>
      <c r="D36" s="19" t="s">
        <v>49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6"/>
      <c r="C37" s="269"/>
      <c r="D37" s="19" t="s">
        <v>50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6"/>
      <c r="C38" s="269"/>
      <c r="D38" s="19" t="s">
        <v>51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6"/>
      <c r="C39" s="270"/>
      <c r="D39" s="23" t="s">
        <v>52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6"/>
      <c r="C40" s="284" t="s">
        <v>22</v>
      </c>
      <c r="D40" s="63" t="s">
        <v>42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6"/>
      <c r="C41" s="285"/>
      <c r="D41" s="26" t="s">
        <v>43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6"/>
      <c r="C42" s="285"/>
      <c r="D42" s="4" t="s">
        <v>44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6"/>
      <c r="C43" s="285"/>
      <c r="D43" s="4" t="s">
        <v>45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6"/>
      <c r="C44" s="285"/>
      <c r="D44" s="4" t="s">
        <v>46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6"/>
      <c r="C45" s="285"/>
      <c r="D45" s="4" t="s">
        <v>47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6"/>
      <c r="C46" s="285"/>
      <c r="D46" s="4" t="s">
        <v>48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6"/>
      <c r="C47" s="285"/>
      <c r="D47" s="4" t="s">
        <v>49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6"/>
      <c r="C48" s="285"/>
      <c r="D48" s="4" t="s">
        <v>50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6"/>
      <c r="C49" s="285"/>
      <c r="D49" s="4" t="s">
        <v>51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6"/>
      <c r="C50" s="286"/>
      <c r="D50" s="32" t="s">
        <v>52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6"/>
      <c r="C51" s="274" t="s">
        <v>34</v>
      </c>
      <c r="D51" s="63" t="s">
        <v>42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6"/>
      <c r="C52" s="275"/>
      <c r="D52" s="15" t="s">
        <v>43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6"/>
      <c r="C53" s="275"/>
      <c r="D53" s="19" t="s">
        <v>44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6"/>
      <c r="C54" s="275"/>
      <c r="D54" s="19" t="s">
        <v>45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6"/>
      <c r="C55" s="275"/>
      <c r="D55" s="19" t="s">
        <v>46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6"/>
      <c r="C56" s="275"/>
      <c r="D56" s="19" t="s">
        <v>47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6"/>
      <c r="C57" s="275"/>
      <c r="D57" s="19" t="s">
        <v>48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6"/>
      <c r="C58" s="275"/>
      <c r="D58" s="19" t="s">
        <v>49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6"/>
      <c r="C59" s="275"/>
      <c r="D59" s="19" t="s">
        <v>50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6"/>
      <c r="C60" s="275"/>
      <c r="D60" s="19" t="s">
        <v>51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6"/>
      <c r="C61" s="276"/>
      <c r="D61" s="23" t="s">
        <v>52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6"/>
      <c r="C62" s="277" t="s">
        <v>53</v>
      </c>
      <c r="D62" s="63" t="s">
        <v>42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6"/>
      <c r="C63" s="278"/>
      <c r="D63" s="26" t="s">
        <v>43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6"/>
      <c r="C64" s="278"/>
      <c r="D64" s="4" t="s">
        <v>44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6"/>
      <c r="C65" s="278"/>
      <c r="D65" s="4" t="s">
        <v>45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6"/>
      <c r="C66" s="278"/>
      <c r="D66" s="4" t="s">
        <v>46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6"/>
      <c r="C67" s="278"/>
      <c r="D67" s="4" t="s">
        <v>47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6"/>
      <c r="C68" s="278"/>
      <c r="D68" s="4" t="s">
        <v>48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6"/>
      <c r="C69" s="278"/>
      <c r="D69" s="4" t="s">
        <v>49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6"/>
      <c r="C70" s="278"/>
      <c r="D70" s="4" t="s">
        <v>50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6"/>
      <c r="C71" s="278"/>
      <c r="D71" s="4" t="s">
        <v>51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67"/>
      <c r="C72" s="279"/>
      <c r="D72" s="32" t="s">
        <v>52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7"/>
    </row>
    <row r="74" spans="2:12" x14ac:dyDescent="0.25">
      <c r="B74" s="282" t="s">
        <v>54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6"/>
    </row>
    <row r="77" spans="2:12" ht="21.75" customHeight="1" thickBot="1" x14ac:dyDescent="0.3">
      <c r="B77" s="264" t="s">
        <v>55</v>
      </c>
      <c r="C77" s="264"/>
      <c r="D77" s="264"/>
      <c r="E77" s="264"/>
      <c r="F77" s="264"/>
      <c r="G77" s="264"/>
      <c r="H77" s="264"/>
      <c r="I77" s="264"/>
      <c r="J77" s="264"/>
      <c r="K77" s="264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5" t="s">
        <v>41</v>
      </c>
      <c r="C80" s="268" t="s">
        <v>8</v>
      </c>
      <c r="D80" s="63" t="s">
        <v>42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6"/>
      <c r="C81" s="269"/>
      <c r="D81" s="15" t="s">
        <v>43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6"/>
      <c r="C82" s="269"/>
      <c r="D82" s="19" t="s">
        <v>44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6"/>
      <c r="C83" s="269"/>
      <c r="D83" s="19" t="s">
        <v>45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6"/>
      <c r="C84" s="269"/>
      <c r="D84" s="19" t="s">
        <v>46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6"/>
      <c r="C85" s="269"/>
      <c r="D85" s="19" t="s">
        <v>47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6"/>
      <c r="C86" s="269"/>
      <c r="D86" s="19" t="s">
        <v>48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6"/>
      <c r="C87" s="269"/>
      <c r="D87" s="19" t="s">
        <v>49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6"/>
      <c r="C88" s="269"/>
      <c r="D88" s="19" t="s">
        <v>50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6"/>
      <c r="C89" s="269"/>
      <c r="D89" s="19" t="s">
        <v>51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6"/>
      <c r="C90" s="270"/>
      <c r="D90" s="23" t="s">
        <v>52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6"/>
      <c r="C91" s="271" t="s">
        <v>18</v>
      </c>
      <c r="D91" s="63" t="s">
        <v>42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6"/>
      <c r="C92" s="272"/>
      <c r="D92" s="26" t="s">
        <v>43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6"/>
      <c r="C93" s="272"/>
      <c r="D93" s="4" t="s">
        <v>44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6"/>
      <c r="C94" s="272"/>
      <c r="D94" s="4" t="s">
        <v>45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6"/>
      <c r="C95" s="272"/>
      <c r="D95" s="4" t="s">
        <v>46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6"/>
      <c r="C96" s="272"/>
      <c r="D96" s="4" t="s">
        <v>47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6"/>
      <c r="C97" s="272"/>
      <c r="D97" s="4" t="s">
        <v>48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6"/>
      <c r="C98" s="272"/>
      <c r="D98" s="4" t="s">
        <v>49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6"/>
      <c r="C99" s="272"/>
      <c r="D99" s="4" t="s">
        <v>50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6"/>
      <c r="C100" s="272"/>
      <c r="D100" s="4" t="s">
        <v>51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6"/>
      <c r="C101" s="273"/>
      <c r="D101" s="32" t="s">
        <v>52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6"/>
      <c r="C102" s="268" t="s">
        <v>21</v>
      </c>
      <c r="D102" s="63" t="s">
        <v>42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6"/>
      <c r="C103" s="269"/>
      <c r="D103" s="15" t="s">
        <v>43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6"/>
      <c r="C104" s="269"/>
      <c r="D104" s="19" t="s">
        <v>44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6"/>
      <c r="C105" s="269"/>
      <c r="D105" s="19" t="s">
        <v>45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6"/>
      <c r="C106" s="269"/>
      <c r="D106" s="19" t="s">
        <v>46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6"/>
      <c r="C107" s="269"/>
      <c r="D107" s="19" t="s">
        <v>47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6"/>
      <c r="C108" s="269"/>
      <c r="D108" s="19" t="s">
        <v>48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6"/>
      <c r="C109" s="269"/>
      <c r="D109" s="19" t="s">
        <v>49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6"/>
      <c r="C110" s="269"/>
      <c r="D110" s="19" t="s">
        <v>50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6"/>
      <c r="C111" s="269"/>
      <c r="D111" s="19" t="s">
        <v>51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6"/>
      <c r="C112" s="270"/>
      <c r="D112" s="23" t="s">
        <v>52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6"/>
      <c r="C113" s="271" t="s">
        <v>22</v>
      </c>
      <c r="D113" s="63" t="s">
        <v>42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6"/>
      <c r="C114" s="272"/>
      <c r="D114" s="26" t="s">
        <v>43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6"/>
      <c r="C115" s="272"/>
      <c r="D115" s="4" t="s">
        <v>44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6"/>
      <c r="C116" s="272"/>
      <c r="D116" s="4" t="s">
        <v>45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6"/>
      <c r="C117" s="272"/>
      <c r="D117" s="4" t="s">
        <v>46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6"/>
      <c r="C118" s="272"/>
      <c r="D118" s="4" t="s">
        <v>47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6"/>
      <c r="C119" s="272"/>
      <c r="D119" s="4" t="s">
        <v>48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6"/>
      <c r="C120" s="272"/>
      <c r="D120" s="4" t="s">
        <v>49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6"/>
      <c r="C121" s="272"/>
      <c r="D121" s="4" t="s">
        <v>50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6"/>
      <c r="C122" s="272"/>
      <c r="D122" s="4" t="s">
        <v>51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6"/>
      <c r="C123" s="273"/>
      <c r="D123" s="32" t="s">
        <v>52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6"/>
      <c r="C124" s="274" t="s">
        <v>34</v>
      </c>
      <c r="D124" s="63" t="s">
        <v>42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6"/>
      <c r="C125" s="275"/>
      <c r="D125" s="15" t="s">
        <v>43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6"/>
      <c r="C126" s="275"/>
      <c r="D126" s="19" t="s">
        <v>44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6"/>
      <c r="C127" s="275"/>
      <c r="D127" s="19" t="s">
        <v>45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6"/>
      <c r="C128" s="275"/>
      <c r="D128" s="19" t="s">
        <v>46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6"/>
      <c r="C129" s="275"/>
      <c r="D129" s="19" t="s">
        <v>47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6"/>
      <c r="C130" s="275"/>
      <c r="D130" s="19" t="s">
        <v>48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6"/>
      <c r="C131" s="275"/>
      <c r="D131" s="19" t="s">
        <v>49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6"/>
      <c r="C132" s="275"/>
      <c r="D132" s="19" t="s">
        <v>50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6"/>
      <c r="C133" s="275"/>
      <c r="D133" s="19" t="s">
        <v>51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6"/>
      <c r="C134" s="276"/>
      <c r="D134" s="23" t="s">
        <v>52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6"/>
      <c r="C135" s="277" t="s">
        <v>37</v>
      </c>
      <c r="D135" s="63" t="s">
        <v>42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6"/>
      <c r="C136" s="272"/>
      <c r="D136" s="26" t="s">
        <v>43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6"/>
      <c r="C137" s="272"/>
      <c r="D137" s="4" t="s">
        <v>44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6"/>
      <c r="C138" s="272"/>
      <c r="D138" s="4" t="s">
        <v>45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6"/>
      <c r="C139" s="272"/>
      <c r="D139" s="4" t="s">
        <v>46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6"/>
      <c r="C140" s="272"/>
      <c r="D140" s="4" t="s">
        <v>47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6"/>
      <c r="C141" s="272"/>
      <c r="D141" s="4" t="s">
        <v>48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6"/>
      <c r="C142" s="272"/>
      <c r="D142" s="4" t="s">
        <v>49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6"/>
      <c r="C143" s="272"/>
      <c r="D143" s="4" t="s">
        <v>50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6"/>
      <c r="C144" s="272"/>
      <c r="D144" s="4" t="s">
        <v>51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67"/>
      <c r="C145" s="273"/>
      <c r="D145" s="32" t="s">
        <v>52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7"/>
    </row>
    <row r="147" spans="2:12" x14ac:dyDescent="0.25">
      <c r="B147" s="282" t="s">
        <v>54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0"/>
    </row>
    <row r="150" spans="2:12" ht="21.75" thickBot="1" x14ac:dyDescent="0.3">
      <c r="B150" s="264" t="s">
        <v>55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5" t="s">
        <v>41</v>
      </c>
      <c r="C153" s="268" t="s">
        <v>8</v>
      </c>
      <c r="D153" s="63" t="s">
        <v>42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6"/>
      <c r="C154" s="269"/>
      <c r="D154" s="15" t="s">
        <v>43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6"/>
      <c r="C155" s="269"/>
      <c r="D155" s="19" t="s">
        <v>44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6"/>
      <c r="C156" s="269"/>
      <c r="D156" s="19" t="s">
        <v>45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6"/>
      <c r="C157" s="269"/>
      <c r="D157" s="19" t="s">
        <v>46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6"/>
      <c r="C158" s="269"/>
      <c r="D158" s="19" t="s">
        <v>47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6"/>
      <c r="C159" s="269"/>
      <c r="D159" s="19" t="s">
        <v>48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6"/>
      <c r="C160" s="269"/>
      <c r="D160" s="19" t="s">
        <v>49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6"/>
      <c r="C161" s="269"/>
      <c r="D161" s="19" t="s">
        <v>50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6"/>
      <c r="C162" s="269"/>
      <c r="D162" s="19" t="s">
        <v>51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6"/>
      <c r="C163" s="270"/>
      <c r="D163" s="23" t="s">
        <v>52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6"/>
      <c r="C164" s="271" t="s">
        <v>18</v>
      </c>
      <c r="D164" s="63" t="s">
        <v>42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6"/>
      <c r="C165" s="272"/>
      <c r="D165" s="26" t="s">
        <v>43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6"/>
      <c r="C166" s="272"/>
      <c r="D166" s="4" t="s">
        <v>44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6"/>
      <c r="C167" s="272"/>
      <c r="D167" s="4" t="s">
        <v>45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6"/>
      <c r="C168" s="272"/>
      <c r="D168" s="4" t="s">
        <v>46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6"/>
      <c r="C169" s="272"/>
      <c r="D169" s="4" t="s">
        <v>47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6"/>
      <c r="C170" s="272"/>
      <c r="D170" s="4" t="s">
        <v>48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6"/>
      <c r="C171" s="272"/>
      <c r="D171" s="4" t="s">
        <v>49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6"/>
      <c r="C172" s="272"/>
      <c r="D172" s="4" t="s">
        <v>50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6"/>
      <c r="C173" s="272"/>
      <c r="D173" s="4" t="s">
        <v>51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6"/>
      <c r="C174" s="273"/>
      <c r="D174" s="32" t="s">
        <v>52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6"/>
      <c r="C175" s="268" t="s">
        <v>21</v>
      </c>
      <c r="D175" s="63" t="s">
        <v>42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6"/>
      <c r="C176" s="269"/>
      <c r="D176" s="15" t="s">
        <v>43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6"/>
      <c r="C177" s="269"/>
      <c r="D177" s="19" t="s">
        <v>44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6"/>
      <c r="C178" s="269"/>
      <c r="D178" s="19" t="s">
        <v>45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6"/>
      <c r="C179" s="269"/>
      <c r="D179" s="19" t="s">
        <v>46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6"/>
      <c r="C180" s="269"/>
      <c r="D180" s="19" t="s">
        <v>47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6"/>
      <c r="C181" s="269"/>
      <c r="D181" s="19" t="s">
        <v>48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6"/>
      <c r="C182" s="269"/>
      <c r="D182" s="19" t="s">
        <v>49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6"/>
      <c r="C183" s="269"/>
      <c r="D183" s="19" t="s">
        <v>50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6"/>
      <c r="C184" s="269"/>
      <c r="D184" s="19" t="s">
        <v>51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6"/>
      <c r="C185" s="270"/>
      <c r="D185" s="23" t="s">
        <v>52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6"/>
      <c r="C186" s="271" t="s">
        <v>22</v>
      </c>
      <c r="D186" s="63" t="s">
        <v>42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6"/>
      <c r="C187" s="272"/>
      <c r="D187" s="26" t="s">
        <v>43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6"/>
      <c r="C188" s="272"/>
      <c r="D188" s="4" t="s">
        <v>44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6"/>
      <c r="C189" s="272"/>
      <c r="D189" s="4" t="s">
        <v>45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6"/>
      <c r="C190" s="272"/>
      <c r="D190" s="4" t="s">
        <v>46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6"/>
      <c r="C191" s="272"/>
      <c r="D191" s="4" t="s">
        <v>47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6"/>
      <c r="C192" s="272"/>
      <c r="D192" s="4" t="s">
        <v>48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6"/>
      <c r="C193" s="272"/>
      <c r="D193" s="4" t="s">
        <v>49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6"/>
      <c r="C194" s="272"/>
      <c r="D194" s="4" t="s">
        <v>50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6"/>
      <c r="C195" s="272"/>
      <c r="D195" s="4" t="s">
        <v>51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6"/>
      <c r="C196" s="273"/>
      <c r="D196" s="32" t="s">
        <v>52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6"/>
      <c r="C197" s="274" t="s">
        <v>34</v>
      </c>
      <c r="D197" s="63" t="s">
        <v>42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6"/>
      <c r="C198" s="275"/>
      <c r="D198" s="15" t="s">
        <v>43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6"/>
      <c r="C199" s="275"/>
      <c r="D199" s="19" t="s">
        <v>44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6"/>
      <c r="C200" s="275"/>
      <c r="D200" s="19" t="s">
        <v>45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6"/>
      <c r="C201" s="275"/>
      <c r="D201" s="19" t="s">
        <v>46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6"/>
      <c r="C202" s="275"/>
      <c r="D202" s="19" t="s">
        <v>47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6"/>
      <c r="C203" s="275"/>
      <c r="D203" s="19" t="s">
        <v>48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6"/>
      <c r="C204" s="275"/>
      <c r="D204" s="19" t="s">
        <v>49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6"/>
      <c r="C205" s="275"/>
      <c r="D205" s="19" t="s">
        <v>50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6"/>
      <c r="C206" s="275"/>
      <c r="D206" s="19" t="s">
        <v>51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6"/>
      <c r="C207" s="276"/>
      <c r="D207" s="23" t="s">
        <v>52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6"/>
      <c r="C208" s="277" t="s">
        <v>56</v>
      </c>
      <c r="D208" s="63" t="s">
        <v>42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6"/>
      <c r="C209" s="272"/>
      <c r="D209" s="26" t="s">
        <v>43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6"/>
      <c r="C210" s="272"/>
      <c r="D210" s="4" t="s">
        <v>44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6"/>
      <c r="C211" s="272"/>
      <c r="D211" s="4" t="s">
        <v>45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6"/>
      <c r="C212" s="272"/>
      <c r="D212" s="4" t="s">
        <v>46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6"/>
      <c r="C213" s="272"/>
      <c r="D213" s="4" t="s">
        <v>47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6"/>
      <c r="C214" s="272"/>
      <c r="D214" s="4" t="s">
        <v>48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6"/>
      <c r="C215" s="272"/>
      <c r="D215" s="4" t="s">
        <v>49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6"/>
      <c r="C216" s="272"/>
      <c r="D216" s="4" t="s">
        <v>50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6"/>
      <c r="C217" s="272"/>
      <c r="D217" s="4" t="s">
        <v>51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67"/>
      <c r="C218" s="273"/>
      <c r="D218" s="32" t="s">
        <v>52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7"/>
    </row>
    <row r="220" spans="2:12" x14ac:dyDescent="0.25">
      <c r="B220" s="282" t="s">
        <v>54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3F08F-1A64-42BC-BB78-D0778955127E}">
  <sheetPr>
    <tabColor theme="2" tint="-9.9978637043366805E-2"/>
  </sheetPr>
  <dimension ref="B1:AW44"/>
  <sheetViews>
    <sheetView showGridLines="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8"/>
    </row>
    <row r="5" spans="2:48" ht="50.25" customHeight="1" thickBot="1" x14ac:dyDescent="0.3">
      <c r="B5" s="264" t="s">
        <v>161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P5" s="264" t="s">
        <v>162</v>
      </c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D5" s="264" t="s">
        <v>163</v>
      </c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S5" s="264"/>
      <c r="AT5" s="264"/>
      <c r="AU5" s="142"/>
      <c r="AV5" s="142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199" t="s">
        <v>260</v>
      </c>
      <c r="D7" s="199" t="s">
        <v>261</v>
      </c>
      <c r="E7" s="199" t="s">
        <v>262</v>
      </c>
      <c r="F7" s="90" t="s">
        <v>263</v>
      </c>
      <c r="G7" s="90" t="s">
        <v>264</v>
      </c>
      <c r="H7" s="14" t="str">
        <f>CONCATENATE("var. ",RIGHT(G7,2),"/",RIGHT(F7,2))</f>
        <v>var. 25/24</v>
      </c>
      <c r="I7" s="199" t="s">
        <v>223</v>
      </c>
      <c r="J7" s="200" t="s">
        <v>224</v>
      </c>
      <c r="K7" s="200" t="s">
        <v>225</v>
      </c>
      <c r="L7" s="13" t="s">
        <v>226</v>
      </c>
      <c r="M7" s="13" t="s">
        <v>227</v>
      </c>
      <c r="N7" s="14" t="str">
        <f>CONCATENATE("var. ",RIGHT(M7,2),"/",RIGHT(L7,2))</f>
        <v>var. 25/24</v>
      </c>
      <c r="P7" s="85"/>
      <c r="Q7" s="199" t="s">
        <v>260</v>
      </c>
      <c r="R7" s="200" t="s">
        <v>261</v>
      </c>
      <c r="S7" s="200" t="s">
        <v>262</v>
      </c>
      <c r="T7" s="90" t="s">
        <v>263</v>
      </c>
      <c r="U7" s="90" t="s">
        <v>264</v>
      </c>
      <c r="V7" s="14" t="str">
        <f>CONCATENATE("var. ",RIGHT(U7,2),"/",RIGHT(T7,2))</f>
        <v>var. 25/24</v>
      </c>
      <c r="W7" s="199" t="s">
        <v>223</v>
      </c>
      <c r="X7" s="199" t="s">
        <v>224</v>
      </c>
      <c r="Y7" s="199" t="s">
        <v>225</v>
      </c>
      <c r="Z7" s="13" t="s">
        <v>226</v>
      </c>
      <c r="AA7" s="13" t="s">
        <v>227</v>
      </c>
      <c r="AB7" s="14" t="str">
        <f>CONCATENATE("var. ",RIGHT(AA7,2),"/",RIGHT(Z7,2))</f>
        <v>var. 25/24</v>
      </c>
      <c r="AD7" s="85"/>
      <c r="AE7" s="199" t="s">
        <v>260</v>
      </c>
      <c r="AF7" s="200" t="s">
        <v>261</v>
      </c>
      <c r="AG7" s="200" t="s">
        <v>262</v>
      </c>
      <c r="AH7" s="90" t="s">
        <v>263</v>
      </c>
      <c r="AI7" s="90" t="s">
        <v>264</v>
      </c>
      <c r="AJ7" s="14" t="str">
        <f>CONCATENATE("var. ",RIGHT(AI7,2),"/",RIGHT(AH7,2))</f>
        <v>var. 25/24</v>
      </c>
      <c r="AK7" s="201" t="str">
        <f>CONCATENATE("dif. ",RIGHT(AI7,2),"/",RIGHT(AH7,2))</f>
        <v>dif. 25/24</v>
      </c>
      <c r="AL7" s="202" t="str">
        <f>CONCATENATE("cuota ",RIGHT(AI7,2))</f>
        <v>cuota 25</v>
      </c>
      <c r="AM7" s="199" t="s">
        <v>223</v>
      </c>
      <c r="AN7" s="200" t="s">
        <v>224</v>
      </c>
      <c r="AO7" s="200" t="s">
        <v>225</v>
      </c>
      <c r="AP7" s="13" t="s">
        <v>226</v>
      </c>
      <c r="AQ7" s="13" t="s">
        <v>227</v>
      </c>
      <c r="AR7" s="14" t="str">
        <f>CONCATENATE("var. ",RIGHT(AQ7,2),"/",RIGHT(AP7,2))</f>
        <v>var. 25/24</v>
      </c>
      <c r="AS7" s="201" t="str">
        <f>CONCATENATE("dif. ",RIGHT(AQ7,2),"/",RIGHT(AP7,2))</f>
        <v>dif. 25/24</v>
      </c>
      <c r="AT7" s="201" t="str">
        <f>CONCATENATE("var. ",RIGHT(AQ7,2),"/",RIGHT(AM7,2))</f>
        <v>var. 25/21</v>
      </c>
      <c r="AU7" s="201" t="str">
        <f>CONCATENATE("dif. ",RIGHT(AQ7,2),"/",RIGHT(AM7,2))</f>
        <v>dif. 25/21</v>
      </c>
      <c r="AV7" s="202" t="str">
        <f>CONCATENATE("cuota ",RIGHT(AQ7,2))</f>
        <v>cuota 25</v>
      </c>
    </row>
    <row r="8" spans="2:48" ht="15.75" x14ac:dyDescent="0.25">
      <c r="B8" s="203" t="s">
        <v>42</v>
      </c>
      <c r="C8" s="204">
        <v>87.93</v>
      </c>
      <c r="D8" s="205">
        <v>105.47</v>
      </c>
      <c r="E8" s="205">
        <v>113.84</v>
      </c>
      <c r="F8" s="206">
        <v>130.28</v>
      </c>
      <c r="G8" s="205">
        <v>139.81</v>
      </c>
      <c r="H8" s="132">
        <f>G8/F8-1</f>
        <v>7.3150138163954548E-2</v>
      </c>
      <c r="I8" s="204">
        <v>87.93</v>
      </c>
      <c r="J8" s="207">
        <v>105.47</v>
      </c>
      <c r="K8" s="207">
        <v>2633.1100000000006</v>
      </c>
      <c r="L8" s="207">
        <v>3002.4699999999993</v>
      </c>
      <c r="M8" s="207">
        <v>3293.57</v>
      </c>
      <c r="N8" s="132">
        <f t="shared" ref="N8:N18" si="0">M8/L8-1</f>
        <v>9.6953508278184497E-2</v>
      </c>
      <c r="P8" s="203" t="s">
        <v>42</v>
      </c>
      <c r="Q8" s="204">
        <v>16.13</v>
      </c>
      <c r="R8" s="206">
        <v>65.180000000000007</v>
      </c>
      <c r="S8" s="206">
        <v>97.69</v>
      </c>
      <c r="T8" s="206">
        <v>114.18</v>
      </c>
      <c r="U8" s="206">
        <v>121.68000000000002</v>
      </c>
      <c r="V8" s="132">
        <f t="shared" ref="V8:V18" si="1">U8/T8-1</f>
        <v>6.5685759327377857E-2</v>
      </c>
      <c r="W8" s="204">
        <v>16.13</v>
      </c>
      <c r="X8" s="207">
        <v>65.180000000000007</v>
      </c>
      <c r="Y8" s="207">
        <v>2194.2100000000005</v>
      </c>
      <c r="Z8" s="207">
        <v>2607.77</v>
      </c>
      <c r="AA8" s="207">
        <v>2852.4500000000003</v>
      </c>
      <c r="AB8" s="132">
        <f t="shared" ref="AB8:AB18" si="2">AA8/Z8-1</f>
        <v>9.3827293051151006E-2</v>
      </c>
      <c r="AD8" s="63" t="s">
        <v>42</v>
      </c>
      <c r="AE8" s="208">
        <v>11449189.720000001</v>
      </c>
      <c r="AF8" s="131">
        <v>101902668.2</v>
      </c>
      <c r="AG8" s="131">
        <v>162652524.09999999</v>
      </c>
      <c r="AH8" s="131">
        <v>189848565.49000001</v>
      </c>
      <c r="AI8" s="131">
        <v>203423839.31</v>
      </c>
      <c r="AJ8" s="132">
        <f t="shared" ref="AJ8:AJ18" si="3">AI8/AH8-1</f>
        <v>7.150580139998497E-2</v>
      </c>
      <c r="AK8" s="131">
        <f t="shared" ref="AK8:AK18" si="4">AI8-AH8</f>
        <v>13575273.819999993</v>
      </c>
      <c r="AL8" s="133">
        <f t="shared" ref="AL8:AL18" si="5">AI8/AI$8</f>
        <v>1</v>
      </c>
      <c r="AM8" s="209">
        <v>11449189.720000001</v>
      </c>
      <c r="AN8" s="210">
        <v>101902668.2</v>
      </c>
      <c r="AO8" s="210">
        <v>487957572.31999999</v>
      </c>
      <c r="AP8" s="210">
        <v>569545696.44000006</v>
      </c>
      <c r="AQ8" s="210">
        <v>610271517.92999995</v>
      </c>
      <c r="AR8" s="132">
        <f t="shared" ref="AR8:AR18" si="6">AQ8/AP8-1</f>
        <v>7.1505801456424933E-2</v>
      </c>
      <c r="AS8" s="131">
        <f t="shared" ref="AS8:AS18" si="7">AQ8-AP8</f>
        <v>40725821.48999989</v>
      </c>
      <c r="AT8" s="132">
        <f t="shared" ref="AT8:AT18" si="8">AQ8/AM8-1</f>
        <v>52.302594581339498</v>
      </c>
      <c r="AU8" s="131">
        <f t="shared" ref="AU8:AU18" si="9">AQ8-AM8</f>
        <v>598822328.20999992</v>
      </c>
      <c r="AV8" s="133">
        <f t="shared" ref="AV8:AV18" si="10">AQ8/AQ$8</f>
        <v>1</v>
      </c>
    </row>
    <row r="9" spans="2:48" x14ac:dyDescent="0.25">
      <c r="B9" s="15" t="s">
        <v>43</v>
      </c>
      <c r="C9" s="211">
        <v>116.06</v>
      </c>
      <c r="D9" s="212">
        <v>135.83000000000001</v>
      </c>
      <c r="E9" s="212">
        <v>143.35</v>
      </c>
      <c r="F9" s="212">
        <v>159.43</v>
      </c>
      <c r="G9" s="212">
        <v>167.71</v>
      </c>
      <c r="H9" s="74">
        <f>G9/F9-1</f>
        <v>5.1935018503418418E-2</v>
      </c>
      <c r="I9" s="211">
        <v>116.06</v>
      </c>
      <c r="J9" s="212">
        <v>135.83000000000001</v>
      </c>
      <c r="K9" s="212">
        <v>143.35</v>
      </c>
      <c r="L9" s="212">
        <v>159.43</v>
      </c>
      <c r="M9" s="212">
        <v>167.71</v>
      </c>
      <c r="N9" s="74">
        <f t="shared" si="0"/>
        <v>5.1935018503418418E-2</v>
      </c>
      <c r="P9" s="15" t="s">
        <v>43</v>
      </c>
      <c r="Q9" s="211">
        <v>22.61</v>
      </c>
      <c r="R9" s="212">
        <v>87.98</v>
      </c>
      <c r="S9" s="212">
        <v>125.75000000000001</v>
      </c>
      <c r="T9" s="212">
        <v>140.99</v>
      </c>
      <c r="U9" s="212">
        <v>149.38999999999999</v>
      </c>
      <c r="V9" s="74">
        <f t="shared" si="1"/>
        <v>5.957869352436318E-2</v>
      </c>
      <c r="W9" s="211">
        <v>22.61</v>
      </c>
      <c r="X9" s="212">
        <v>87.98</v>
      </c>
      <c r="Y9" s="212">
        <v>125.75</v>
      </c>
      <c r="Z9" s="212">
        <v>140.99</v>
      </c>
      <c r="AA9" s="212">
        <v>149.38999999999999</v>
      </c>
      <c r="AB9" s="74">
        <f t="shared" si="2"/>
        <v>5.957869352436318E-2</v>
      </c>
      <c r="AD9" s="15" t="s">
        <v>43</v>
      </c>
      <c r="AE9" s="213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4">
        <v>5408755.3099999996</v>
      </c>
      <c r="AN9" s="215">
        <v>49794861.5</v>
      </c>
      <c r="AO9" s="215">
        <v>76810128.819999993</v>
      </c>
      <c r="AP9" s="215">
        <v>87467776.670000002</v>
      </c>
      <c r="AQ9" s="215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44</v>
      </c>
      <c r="C10" s="211">
        <v>67.23</v>
      </c>
      <c r="D10" s="212">
        <v>95.519999999999982</v>
      </c>
      <c r="E10" s="212">
        <v>103.14</v>
      </c>
      <c r="F10" s="212">
        <v>118.92</v>
      </c>
      <c r="G10" s="212">
        <v>129.65</v>
      </c>
      <c r="H10" s="74">
        <f>G10/F10-1</f>
        <v>9.02287251934073E-2</v>
      </c>
      <c r="I10" s="211">
        <v>67.23</v>
      </c>
      <c r="J10" s="212">
        <v>95.52</v>
      </c>
      <c r="K10" s="212">
        <v>103.14</v>
      </c>
      <c r="L10" s="212">
        <v>118.92</v>
      </c>
      <c r="M10" s="212">
        <v>129.65</v>
      </c>
      <c r="N10" s="74">
        <f t="shared" si="0"/>
        <v>9.02287251934073E-2</v>
      </c>
      <c r="P10" s="19" t="s">
        <v>44</v>
      </c>
      <c r="Q10" s="211">
        <v>8.66</v>
      </c>
      <c r="R10" s="212">
        <v>60.81</v>
      </c>
      <c r="S10" s="212">
        <v>87.57</v>
      </c>
      <c r="T10" s="212">
        <v>104.43</v>
      </c>
      <c r="U10" s="212">
        <v>112.2</v>
      </c>
      <c r="V10" s="74">
        <f t="shared" si="1"/>
        <v>7.4403906923297791E-2</v>
      </c>
      <c r="W10" s="211">
        <v>8.66</v>
      </c>
      <c r="X10" s="212">
        <v>60.81</v>
      </c>
      <c r="Y10" s="212">
        <v>87.57</v>
      </c>
      <c r="Z10" s="212">
        <v>104.43</v>
      </c>
      <c r="AA10" s="212">
        <v>112.2</v>
      </c>
      <c r="AB10" s="74">
        <f t="shared" si="2"/>
        <v>7.4403906923297791E-2</v>
      </c>
      <c r="AD10" s="19" t="s">
        <v>44</v>
      </c>
      <c r="AE10" s="213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4">
        <v>1655019.23</v>
      </c>
      <c r="AN10" s="215">
        <v>26621450.43</v>
      </c>
      <c r="AO10" s="215">
        <v>40744112.909999996</v>
      </c>
      <c r="AP10" s="215">
        <v>46862147.049999997</v>
      </c>
      <c r="AQ10" s="215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45</v>
      </c>
      <c r="C11" s="211">
        <v>54.51</v>
      </c>
      <c r="D11" s="212">
        <v>76.489999999999995</v>
      </c>
      <c r="E11" s="212">
        <v>78.790000000000006</v>
      </c>
      <c r="F11" s="212">
        <v>102.68</v>
      </c>
      <c r="G11" s="212">
        <v>118.34999999999998</v>
      </c>
      <c r="H11" s="74">
        <f>G11/F11-1</f>
        <v>0.15261005064277344</v>
      </c>
      <c r="I11" s="211">
        <v>54.51</v>
      </c>
      <c r="J11" s="212">
        <v>76.489999999999995</v>
      </c>
      <c r="K11" s="212">
        <v>78.790000000000006</v>
      </c>
      <c r="L11" s="212">
        <v>102.68</v>
      </c>
      <c r="M11" s="212">
        <v>118.35</v>
      </c>
      <c r="N11" s="74">
        <f t="shared" si="0"/>
        <v>0.15261005064277344</v>
      </c>
      <c r="P11" s="19" t="s">
        <v>45</v>
      </c>
      <c r="Q11" s="211">
        <v>16.559999999999999</v>
      </c>
      <c r="R11" s="212">
        <v>58.460000000000008</v>
      </c>
      <c r="S11" s="212">
        <v>64.33</v>
      </c>
      <c r="T11" s="212">
        <v>93.41</v>
      </c>
      <c r="U11" s="212">
        <v>92.02</v>
      </c>
      <c r="V11" s="74">
        <f t="shared" si="1"/>
        <v>-1.4880633765121498E-2</v>
      </c>
      <c r="W11" s="211">
        <v>16.559999999999999</v>
      </c>
      <c r="X11" s="212">
        <v>58.46</v>
      </c>
      <c r="Y11" s="212">
        <v>64.33</v>
      </c>
      <c r="Z11" s="212">
        <v>93.41</v>
      </c>
      <c r="AA11" s="212">
        <v>92.02</v>
      </c>
      <c r="AB11" s="74">
        <f t="shared" si="2"/>
        <v>-1.4880633765121498E-2</v>
      </c>
      <c r="AD11" s="19" t="s">
        <v>45</v>
      </c>
      <c r="AE11" s="213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4">
        <v>121182.48</v>
      </c>
      <c r="AN11" s="215">
        <v>703206.12</v>
      </c>
      <c r="AO11" s="215">
        <v>897449.88</v>
      </c>
      <c r="AP11" s="215">
        <v>1303105.22</v>
      </c>
      <c r="AQ11" s="215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46</v>
      </c>
      <c r="C12" s="211">
        <v>160.44999999999999</v>
      </c>
      <c r="D12" s="212">
        <v>127.25</v>
      </c>
      <c r="E12" s="212">
        <v>149.52000000000001</v>
      </c>
      <c r="F12" s="212">
        <v>244.88</v>
      </c>
      <c r="G12" s="212">
        <v>228.74</v>
      </c>
      <c r="H12" s="74">
        <f t="shared" ref="H12:H18" si="11">G12/F12-1</f>
        <v>-6.5909833387781669E-2</v>
      </c>
      <c r="I12" s="211">
        <v>160.44999999999999</v>
      </c>
      <c r="J12" s="212">
        <v>127.25</v>
      </c>
      <c r="K12" s="212">
        <v>149.52000000000001</v>
      </c>
      <c r="L12" s="212">
        <v>244.88</v>
      </c>
      <c r="M12" s="212">
        <v>228.74</v>
      </c>
      <c r="N12" s="74">
        <f t="shared" si="0"/>
        <v>-6.5909833387781669E-2</v>
      </c>
      <c r="P12" s="19" t="s">
        <v>46</v>
      </c>
      <c r="Q12" s="211">
        <v>31.82</v>
      </c>
      <c r="R12" s="212">
        <v>46.18</v>
      </c>
      <c r="S12" s="212">
        <v>100.71</v>
      </c>
      <c r="T12" s="212">
        <v>164.19</v>
      </c>
      <c r="U12" s="212">
        <v>176.91</v>
      </c>
      <c r="V12" s="74">
        <f t="shared" si="1"/>
        <v>7.7471222364333903E-2</v>
      </c>
      <c r="W12" s="211">
        <v>31.82</v>
      </c>
      <c r="X12" s="212">
        <v>46.18</v>
      </c>
      <c r="Y12" s="212">
        <v>100.71</v>
      </c>
      <c r="Z12" s="212">
        <v>164.19</v>
      </c>
      <c r="AA12" s="212">
        <v>176.91</v>
      </c>
      <c r="AB12" s="74">
        <f t="shared" si="2"/>
        <v>7.7471222364333903E-2</v>
      </c>
      <c r="AD12" s="19" t="s">
        <v>46</v>
      </c>
      <c r="AE12" s="213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4">
        <v>1204548.25</v>
      </c>
      <c r="AN12" s="215">
        <v>2150164.62</v>
      </c>
      <c r="AO12" s="215">
        <v>5154413.03</v>
      </c>
      <c r="AP12" s="215">
        <v>7629730.4900000002</v>
      </c>
      <c r="AQ12" s="215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47</v>
      </c>
      <c r="C13" s="211">
        <v>37.630000000000003</v>
      </c>
      <c r="D13" s="212">
        <v>56.019999999999996</v>
      </c>
      <c r="E13" s="212">
        <v>66.25</v>
      </c>
      <c r="F13" s="212">
        <v>76.650000000000006</v>
      </c>
      <c r="G13" s="212">
        <v>85.99</v>
      </c>
      <c r="H13" s="74">
        <f t="shared" si="11"/>
        <v>0.12185257664709703</v>
      </c>
      <c r="I13" s="211">
        <v>37.630000000000003</v>
      </c>
      <c r="J13" s="212">
        <v>56.02</v>
      </c>
      <c r="K13" s="212">
        <v>66.25</v>
      </c>
      <c r="L13" s="212">
        <v>76.650000000000006</v>
      </c>
      <c r="M13" s="212">
        <v>85.99</v>
      </c>
      <c r="N13" s="74">
        <f t="shared" si="0"/>
        <v>0.12185257664709703</v>
      </c>
      <c r="P13" s="19" t="s">
        <v>47</v>
      </c>
      <c r="Q13" s="211">
        <v>7.79</v>
      </c>
      <c r="R13" s="212">
        <v>30.57</v>
      </c>
      <c r="S13" s="212">
        <v>57.86999999999999</v>
      </c>
      <c r="T13" s="212">
        <v>67.03</v>
      </c>
      <c r="U13" s="212">
        <v>74.489999999999995</v>
      </c>
      <c r="V13" s="74">
        <f t="shared" si="1"/>
        <v>0.1112934506937191</v>
      </c>
      <c r="W13" s="211">
        <v>7.79</v>
      </c>
      <c r="X13" s="212">
        <v>30.57</v>
      </c>
      <c r="Y13" s="212">
        <v>57.87</v>
      </c>
      <c r="Z13" s="212">
        <v>67.03</v>
      </c>
      <c r="AA13" s="212">
        <v>74.489999999999995</v>
      </c>
      <c r="AB13" s="74">
        <f t="shared" si="2"/>
        <v>0.1112934506937191</v>
      </c>
      <c r="AD13" s="19" t="s">
        <v>47</v>
      </c>
      <c r="AE13" s="213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4">
        <v>747311.27</v>
      </c>
      <c r="AN13" s="215">
        <v>8362651.5199999996</v>
      </c>
      <c r="AO13" s="215">
        <v>16682580.9</v>
      </c>
      <c r="AP13" s="215">
        <v>20004250.93</v>
      </c>
      <c r="AQ13" s="215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48</v>
      </c>
      <c r="C14" s="211">
        <v>82.080000000000013</v>
      </c>
      <c r="D14" s="212">
        <v>90.78</v>
      </c>
      <c r="E14" s="212">
        <v>104.66</v>
      </c>
      <c r="F14" s="212">
        <v>122.34</v>
      </c>
      <c r="G14" s="212">
        <v>123.07999999999998</v>
      </c>
      <c r="H14" s="74">
        <f t="shared" si="11"/>
        <v>6.0487166911882273E-3</v>
      </c>
      <c r="I14" s="211">
        <v>82.08</v>
      </c>
      <c r="J14" s="212">
        <v>90.78</v>
      </c>
      <c r="K14" s="212">
        <v>104.66</v>
      </c>
      <c r="L14" s="212">
        <v>122.34</v>
      </c>
      <c r="M14" s="212">
        <v>123.08</v>
      </c>
      <c r="N14" s="74">
        <f t="shared" si="0"/>
        <v>6.0487166911884493E-3</v>
      </c>
      <c r="P14" s="19" t="s">
        <v>48</v>
      </c>
      <c r="Q14" s="211">
        <v>25.34</v>
      </c>
      <c r="R14" s="212">
        <v>67.819999999999993</v>
      </c>
      <c r="S14" s="212">
        <v>89.79</v>
      </c>
      <c r="T14" s="212">
        <v>110.25000000000001</v>
      </c>
      <c r="U14" s="212">
        <v>108.94</v>
      </c>
      <c r="V14" s="74">
        <f t="shared" si="1"/>
        <v>-1.1882086167800621E-2</v>
      </c>
      <c r="W14" s="211">
        <v>25.34</v>
      </c>
      <c r="X14" s="212">
        <v>67.819999999999993</v>
      </c>
      <c r="Y14" s="212">
        <v>89.79</v>
      </c>
      <c r="Z14" s="212">
        <v>110.25</v>
      </c>
      <c r="AA14" s="212">
        <v>108.94</v>
      </c>
      <c r="AB14" s="74">
        <f t="shared" si="2"/>
        <v>-1.188208616780051E-2</v>
      </c>
      <c r="AD14" s="19" t="s">
        <v>48</v>
      </c>
      <c r="AE14" s="213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4">
        <v>186155.69</v>
      </c>
      <c r="AN14" s="215">
        <v>664353.46</v>
      </c>
      <c r="AO14" s="215">
        <v>943653.78</v>
      </c>
      <c r="AP14" s="215">
        <v>1175669.8799999999</v>
      </c>
      <c r="AQ14" s="215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49</v>
      </c>
      <c r="C15" s="211">
        <v>66.31</v>
      </c>
      <c r="D15" s="212">
        <v>120.00999999999999</v>
      </c>
      <c r="E15" s="212">
        <v>137.74</v>
      </c>
      <c r="F15" s="212">
        <v>156.54</v>
      </c>
      <c r="G15" s="212">
        <v>221.06</v>
      </c>
      <c r="H15" s="74">
        <f t="shared" si="11"/>
        <v>0.41216302542481165</v>
      </c>
      <c r="I15" s="211">
        <v>66.31</v>
      </c>
      <c r="J15" s="212">
        <v>120.01</v>
      </c>
      <c r="K15" s="212">
        <v>137.74</v>
      </c>
      <c r="L15" s="212">
        <v>156.54</v>
      </c>
      <c r="M15" s="212">
        <v>221.06</v>
      </c>
      <c r="N15" s="74">
        <f t="shared" si="0"/>
        <v>0.41216302542481165</v>
      </c>
      <c r="P15" s="19" t="s">
        <v>49</v>
      </c>
      <c r="Q15" s="211">
        <v>13.73</v>
      </c>
      <c r="R15" s="212">
        <v>86.23</v>
      </c>
      <c r="S15" s="212">
        <v>110.6</v>
      </c>
      <c r="T15" s="212">
        <v>138.41999999999999</v>
      </c>
      <c r="U15" s="212">
        <v>190.38</v>
      </c>
      <c r="V15" s="74">
        <f t="shared" si="1"/>
        <v>0.37537928045080204</v>
      </c>
      <c r="W15" s="211">
        <v>13.73</v>
      </c>
      <c r="X15" s="212">
        <v>86.23</v>
      </c>
      <c r="Y15" s="212">
        <v>110.6</v>
      </c>
      <c r="Z15" s="212">
        <v>138.41999999999999</v>
      </c>
      <c r="AA15" s="212">
        <v>190.38</v>
      </c>
      <c r="AB15" s="74">
        <f t="shared" si="2"/>
        <v>0.37537928045080204</v>
      </c>
      <c r="AD15" s="19" t="s">
        <v>49</v>
      </c>
      <c r="AE15" s="213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4">
        <v>285522.39</v>
      </c>
      <c r="AN15" s="215">
        <v>4116745.18</v>
      </c>
      <c r="AO15" s="215">
        <v>6119826.8399999999</v>
      </c>
      <c r="AP15" s="215">
        <v>7672300.4100000001</v>
      </c>
      <c r="AQ15" s="215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50</v>
      </c>
      <c r="C16" s="211">
        <v>59.19</v>
      </c>
      <c r="D16" s="212">
        <v>77.3</v>
      </c>
      <c r="E16" s="212">
        <v>86.57</v>
      </c>
      <c r="F16" s="212">
        <v>95.9</v>
      </c>
      <c r="G16" s="212">
        <v>111.62</v>
      </c>
      <c r="H16" s="74">
        <f t="shared" si="11"/>
        <v>0.16392075078206458</v>
      </c>
      <c r="I16" s="211">
        <v>59.19</v>
      </c>
      <c r="J16" s="212">
        <v>77.3</v>
      </c>
      <c r="K16" s="212">
        <v>86.57</v>
      </c>
      <c r="L16" s="212">
        <v>95.9</v>
      </c>
      <c r="M16" s="212">
        <v>111.62</v>
      </c>
      <c r="N16" s="74">
        <f t="shared" si="0"/>
        <v>0.16392075078206458</v>
      </c>
      <c r="P16" s="19" t="s">
        <v>50</v>
      </c>
      <c r="Q16" s="211">
        <v>15.74</v>
      </c>
      <c r="R16" s="212">
        <v>55.36999999999999</v>
      </c>
      <c r="S16" s="212">
        <v>69.73</v>
      </c>
      <c r="T16" s="212">
        <v>83.62</v>
      </c>
      <c r="U16" s="212">
        <v>89.42</v>
      </c>
      <c r="V16" s="74">
        <f t="shared" si="1"/>
        <v>6.9361396795025065E-2</v>
      </c>
      <c r="W16" s="211">
        <v>15.74</v>
      </c>
      <c r="X16" s="212">
        <v>55.37</v>
      </c>
      <c r="Y16" s="212">
        <v>69.73</v>
      </c>
      <c r="Z16" s="212">
        <v>83.62</v>
      </c>
      <c r="AA16" s="212">
        <v>89.42</v>
      </c>
      <c r="AB16" s="74">
        <f t="shared" si="2"/>
        <v>6.9361396795025065E-2</v>
      </c>
      <c r="AD16" s="19" t="s">
        <v>50</v>
      </c>
      <c r="AE16" s="213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4">
        <v>442587.87</v>
      </c>
      <c r="AN16" s="215">
        <v>2251898.52</v>
      </c>
      <c r="AO16" s="215">
        <v>3292257.81</v>
      </c>
      <c r="AP16" s="215">
        <v>3810782.68</v>
      </c>
      <c r="AQ16" s="215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51</v>
      </c>
      <c r="C17" s="211">
        <v>92.39</v>
      </c>
      <c r="D17" s="212">
        <v>109.46</v>
      </c>
      <c r="E17" s="212">
        <v>122.19</v>
      </c>
      <c r="F17" s="212">
        <v>140.36000000000001</v>
      </c>
      <c r="G17" s="212">
        <v>122.53000000000002</v>
      </c>
      <c r="H17" s="74">
        <f t="shared" si="11"/>
        <v>-0.12703049301795377</v>
      </c>
      <c r="I17" s="211">
        <v>92.39</v>
      </c>
      <c r="J17" s="212">
        <v>109.46</v>
      </c>
      <c r="K17" s="212">
        <v>122.19</v>
      </c>
      <c r="L17" s="212">
        <v>140.36000000000001</v>
      </c>
      <c r="M17" s="212">
        <v>122.53</v>
      </c>
      <c r="N17" s="74">
        <f t="shared" si="0"/>
        <v>-0.12703049301795388</v>
      </c>
      <c r="P17" s="19" t="s">
        <v>51</v>
      </c>
      <c r="Q17" s="211">
        <v>22.36</v>
      </c>
      <c r="R17" s="212">
        <v>66.27</v>
      </c>
      <c r="S17" s="212">
        <v>109.73</v>
      </c>
      <c r="T17" s="212">
        <v>128.38999999999999</v>
      </c>
      <c r="U17" s="212">
        <v>109.37999999999998</v>
      </c>
      <c r="V17" s="74">
        <f t="shared" si="1"/>
        <v>-0.14806449100397234</v>
      </c>
      <c r="W17" s="211">
        <v>22.36</v>
      </c>
      <c r="X17" s="212">
        <v>66.27</v>
      </c>
      <c r="Y17" s="212">
        <v>109.73</v>
      </c>
      <c r="Z17" s="212">
        <v>128.38999999999999</v>
      </c>
      <c r="AA17" s="212">
        <v>109.38</v>
      </c>
      <c r="AB17" s="74">
        <f t="shared" si="2"/>
        <v>-0.14806449100397223</v>
      </c>
      <c r="AD17" s="19" t="s">
        <v>51</v>
      </c>
      <c r="AE17" s="213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4">
        <v>1038902.95</v>
      </c>
      <c r="AN17" s="215">
        <v>5589738.9500000002</v>
      </c>
      <c r="AO17" s="215">
        <v>9259544.6799999997</v>
      </c>
      <c r="AP17" s="215">
        <v>10833925.029999999</v>
      </c>
      <c r="AQ17" s="215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52</v>
      </c>
      <c r="C18" s="211">
        <v>87.46</v>
      </c>
      <c r="D18" s="212">
        <v>69.650000000000006</v>
      </c>
      <c r="E18" s="212">
        <v>83.16</v>
      </c>
      <c r="F18" s="212">
        <v>90.53</v>
      </c>
      <c r="G18" s="212">
        <v>82.26</v>
      </c>
      <c r="H18" s="74">
        <f t="shared" si="11"/>
        <v>-9.1350933392245648E-2</v>
      </c>
      <c r="I18" s="211">
        <v>87.46</v>
      </c>
      <c r="J18" s="212">
        <v>69.650000000000006</v>
      </c>
      <c r="K18" s="212">
        <v>83.16</v>
      </c>
      <c r="L18" s="212">
        <v>90.53</v>
      </c>
      <c r="M18" s="212">
        <v>82.26</v>
      </c>
      <c r="N18" s="74">
        <f t="shared" si="0"/>
        <v>-9.1350933392245648E-2</v>
      </c>
      <c r="P18" s="23" t="s">
        <v>52</v>
      </c>
      <c r="Q18" s="211">
        <v>10.130000000000001</v>
      </c>
      <c r="R18" s="212">
        <v>36.729999999999997</v>
      </c>
      <c r="S18" s="212">
        <v>72.319999999999993</v>
      </c>
      <c r="T18" s="212">
        <v>79.900000000000006</v>
      </c>
      <c r="U18" s="212">
        <v>69.48</v>
      </c>
      <c r="V18" s="74">
        <f t="shared" si="1"/>
        <v>-0.13041301627033797</v>
      </c>
      <c r="W18" s="211">
        <v>10.130000000000001</v>
      </c>
      <c r="X18" s="212">
        <v>36.729999999999997</v>
      </c>
      <c r="Y18" s="212">
        <v>72.319999999999993</v>
      </c>
      <c r="Z18" s="212">
        <v>79.900000000000006</v>
      </c>
      <c r="AA18" s="212">
        <v>69.48</v>
      </c>
      <c r="AB18" s="74">
        <f t="shared" si="2"/>
        <v>-0.13041301627033797</v>
      </c>
      <c r="AD18" s="23" t="s">
        <v>52</v>
      </c>
      <c r="AE18" s="213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4">
        <v>359204.29</v>
      </c>
      <c r="AN18" s="215">
        <v>1647597.89</v>
      </c>
      <c r="AO18" s="215">
        <v>2748555.45</v>
      </c>
      <c r="AP18" s="215">
        <v>3088877.12</v>
      </c>
      <c r="AQ18" s="215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6"/>
      <c r="AV19" s="104"/>
    </row>
    <row r="20" spans="2:48" x14ac:dyDescent="0.25">
      <c r="B20" s="105" t="s">
        <v>54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54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54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1" t="s">
        <v>164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165</v>
      </c>
      <c r="Q21" s="281"/>
      <c r="R21" s="281"/>
      <c r="S21" s="281"/>
      <c r="T21" s="281"/>
      <c r="U21" s="281"/>
      <c r="V21" s="281"/>
      <c r="W21" s="281"/>
      <c r="X21" s="217"/>
      <c r="Y21" s="217"/>
      <c r="Z21" s="217"/>
      <c r="AA21" s="217"/>
      <c r="AB21" s="217"/>
      <c r="AD21" s="302" t="s">
        <v>166</v>
      </c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</row>
    <row r="22" spans="2:48" ht="24" customHeight="1" x14ac:dyDescent="0.25">
      <c r="B22" s="281" t="s">
        <v>167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03" t="s">
        <v>168</v>
      </c>
      <c r="Q22" s="303"/>
      <c r="R22" s="303"/>
      <c r="S22" s="303"/>
      <c r="T22" s="303"/>
      <c r="U22" s="303"/>
      <c r="V22" s="303"/>
      <c r="W22" s="303"/>
      <c r="X22" s="218"/>
      <c r="Y22" s="218"/>
      <c r="Z22" s="218"/>
      <c r="AA22" s="218"/>
      <c r="AB22" s="218"/>
      <c r="AQ22" s="52">
        <f>AQ11/M11</f>
        <v>10894.942120828053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</row>
    <row r="27" spans="2:48" ht="50.25" customHeight="1" thickBot="1" x14ac:dyDescent="0.3">
      <c r="B27" s="264" t="s">
        <v>169</v>
      </c>
      <c r="C27" s="264"/>
      <c r="D27" s="264"/>
      <c r="E27" s="264"/>
      <c r="F27" s="264"/>
      <c r="G27" s="264"/>
      <c r="H27" s="264"/>
      <c r="I27" s="142"/>
      <c r="P27" s="264" t="s">
        <v>170</v>
      </c>
      <c r="Q27" s="264"/>
      <c r="R27" s="264"/>
      <c r="S27" s="264"/>
      <c r="T27" s="264"/>
      <c r="U27" s="264"/>
      <c r="V27" s="264"/>
      <c r="W27" s="264"/>
      <c r="AE27" s="264" t="s">
        <v>171</v>
      </c>
      <c r="AF27" s="264"/>
      <c r="AG27" s="264"/>
      <c r="AH27" s="264"/>
      <c r="AI27" s="264"/>
      <c r="AJ27" s="264"/>
      <c r="AK27" s="264"/>
      <c r="AL27" s="142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0">
        <v>2020</v>
      </c>
      <c r="D29" s="180">
        <v>2021</v>
      </c>
      <c r="E29" s="180">
        <v>2022</v>
      </c>
      <c r="F29" s="180">
        <v>2023</v>
      </c>
      <c r="G29" s="180">
        <v>2024</v>
      </c>
      <c r="H29" s="14" t="str">
        <f>CONCATENATE("var. ",RIGHT(G29,2),"/",RIGHT(F29,2))</f>
        <v>var. 24/23</v>
      </c>
      <c r="I29" s="201" t="str">
        <f>CONCATENATE("dif. ",RIGHT(G29,2),"/",RIGHT(F29,2))</f>
        <v>dif. 24/23</v>
      </c>
      <c r="P29" s="85"/>
      <c r="Q29" s="180">
        <v>2020</v>
      </c>
      <c r="R29" s="180">
        <v>2021</v>
      </c>
      <c r="S29" s="180">
        <v>2022</v>
      </c>
      <c r="T29" s="180">
        <v>2023</v>
      </c>
      <c r="U29" s="180">
        <v>2024</v>
      </c>
      <c r="V29" s="14" t="str">
        <f>CONCATENATE("var. ",RIGHT(U29,2),"/",RIGHT(T29,2))</f>
        <v>var. 24/23</v>
      </c>
      <c r="W29" s="201" t="str">
        <f>CONCATENATE("dif. ",RIGHT(U29,2),"/",RIGHT(T29,2))</f>
        <v>dif. 24/23</v>
      </c>
      <c r="AE29" s="85"/>
      <c r="AF29" s="180">
        <v>2020</v>
      </c>
      <c r="AG29" s="180">
        <v>2021</v>
      </c>
      <c r="AH29" s="180">
        <v>2022</v>
      </c>
      <c r="AI29" s="180">
        <v>2023</v>
      </c>
      <c r="AJ29" s="180">
        <v>2024</v>
      </c>
      <c r="AK29" s="14" t="str">
        <f>CONCATENATE("var. ",RIGHT(AJ29,2),"/",RIGHT(AI29,2))</f>
        <v>var. 24/23</v>
      </c>
      <c r="AL29" s="201" t="str">
        <f>CONCATENATE("dif. ",RIGHT(AJ29,2),"/",RIGHT(AI29,2))</f>
        <v>dif. 24/23</v>
      </c>
    </row>
    <row r="30" spans="2:48" ht="15.75" x14ac:dyDescent="0.25">
      <c r="B30" s="203" t="s">
        <v>42</v>
      </c>
      <c r="C30" s="204">
        <v>95.05</v>
      </c>
      <c r="D30" s="204">
        <v>99.07</v>
      </c>
      <c r="E30" s="204">
        <v>105.63</v>
      </c>
      <c r="F30" s="204">
        <v>113.88</v>
      </c>
      <c r="G30" s="204">
        <v>125.25</v>
      </c>
      <c r="H30" s="132">
        <f>G30/F30-1</f>
        <v>9.984193888303472E-2</v>
      </c>
      <c r="I30" s="204">
        <f>G30-F30</f>
        <v>11.370000000000005</v>
      </c>
      <c r="P30" s="203" t="s">
        <v>42</v>
      </c>
      <c r="Q30" s="204">
        <v>47.83</v>
      </c>
      <c r="R30" s="204">
        <v>53</v>
      </c>
      <c r="S30" s="204">
        <v>80.58</v>
      </c>
      <c r="T30" s="204">
        <v>93.24</v>
      </c>
      <c r="U30" s="204">
        <v>104.71</v>
      </c>
      <c r="V30" s="132">
        <f>U30/T30-1</f>
        <v>0.12301587301587302</v>
      </c>
      <c r="W30" s="204">
        <f>U30-T30</f>
        <v>11.469999999999999</v>
      </c>
      <c r="AE30" s="203" t="s">
        <v>42</v>
      </c>
      <c r="AF30" s="209">
        <v>477122731.20999998</v>
      </c>
      <c r="AG30" s="209">
        <v>651901800.17999995</v>
      </c>
      <c r="AH30" s="209">
        <v>1528879517.8</v>
      </c>
      <c r="AI30" s="209">
        <v>1797799676.5999999</v>
      </c>
      <c r="AJ30" s="209">
        <v>2045218052.5</v>
      </c>
      <c r="AK30" s="132">
        <f>AJ30/AI30-1</f>
        <v>0.13762288375082909</v>
      </c>
      <c r="AL30" s="131">
        <f>AJ30-AI30</f>
        <v>247418375.9000001</v>
      </c>
    </row>
    <row r="31" spans="2:48" ht="15.75" customHeight="1" x14ac:dyDescent="0.25">
      <c r="B31" s="15" t="s">
        <v>43</v>
      </c>
      <c r="C31" s="211">
        <v>119.42</v>
      </c>
      <c r="D31" s="211">
        <v>126.49</v>
      </c>
      <c r="E31" s="211">
        <v>131.02000000000001</v>
      </c>
      <c r="F31" s="211">
        <v>139.02000000000001</v>
      </c>
      <c r="G31" s="211">
        <v>151.54</v>
      </c>
      <c r="H31" s="74">
        <f t="shared" ref="H31:H35" si="12">G31/F31-1</f>
        <v>9.0058984318802882E-2</v>
      </c>
      <c r="I31" s="212">
        <f t="shared" ref="I31:I40" si="13">G31-F31</f>
        <v>12.519999999999982</v>
      </c>
      <c r="P31" s="15" t="s">
        <v>43</v>
      </c>
      <c r="Q31" s="211">
        <v>61.17</v>
      </c>
      <c r="R31" s="212">
        <v>72.88</v>
      </c>
      <c r="S31" s="212">
        <v>107.72</v>
      </c>
      <c r="T31" s="212">
        <v>119.35</v>
      </c>
      <c r="U31" s="212">
        <v>131.18</v>
      </c>
      <c r="V31" s="74">
        <f t="shared" ref="V31:V40" si="14">U31/T31-1</f>
        <v>9.9120234604105573E-2</v>
      </c>
      <c r="W31" s="212">
        <f t="shared" ref="W31:W40" si="15">U31-T31</f>
        <v>11.830000000000013</v>
      </c>
      <c r="AE31" s="15" t="s">
        <v>43</v>
      </c>
      <c r="AF31" s="214">
        <v>217815325.03999999</v>
      </c>
      <c r="AG31" s="215">
        <v>333738906.93000001</v>
      </c>
      <c r="AH31" s="215">
        <v>743382276.49000001</v>
      </c>
      <c r="AI31" s="215">
        <v>857710368.34000003</v>
      </c>
      <c r="AJ31" s="215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44</v>
      </c>
      <c r="C32" s="211">
        <v>89.5</v>
      </c>
      <c r="D32" s="211">
        <v>85.87</v>
      </c>
      <c r="E32" s="211">
        <v>93.47</v>
      </c>
      <c r="F32" s="211">
        <v>101.28999999999999</v>
      </c>
      <c r="G32" s="211">
        <v>115.79999999999998</v>
      </c>
      <c r="H32" s="74">
        <f t="shared" si="12"/>
        <v>0.14325204857340301</v>
      </c>
      <c r="I32" s="212">
        <f t="shared" si="13"/>
        <v>14.509999999999991</v>
      </c>
      <c r="P32" s="19" t="s">
        <v>44</v>
      </c>
      <c r="Q32" s="211">
        <v>44.55</v>
      </c>
      <c r="R32" s="212">
        <v>43.14</v>
      </c>
      <c r="S32" s="212">
        <v>71.23</v>
      </c>
      <c r="T32" s="212">
        <v>83.79</v>
      </c>
      <c r="U32" s="212">
        <v>97.120000000000019</v>
      </c>
      <c r="V32" s="74">
        <f t="shared" si="14"/>
        <v>0.15908819668218177</v>
      </c>
      <c r="W32" s="212">
        <f t="shared" si="15"/>
        <v>13.330000000000013</v>
      </c>
      <c r="AE32" s="19" t="s">
        <v>44</v>
      </c>
      <c r="AF32" s="214">
        <v>122348722.31</v>
      </c>
      <c r="AG32" s="215">
        <v>137154616.22</v>
      </c>
      <c r="AH32" s="215">
        <v>381071528.48000002</v>
      </c>
      <c r="AI32" s="215">
        <v>437636228.67000002</v>
      </c>
      <c r="AJ32" s="215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45</v>
      </c>
      <c r="C33" s="211">
        <v>70.819999999999993</v>
      </c>
      <c r="D33" s="211">
        <v>66.41</v>
      </c>
      <c r="E33" s="211">
        <v>77.45</v>
      </c>
      <c r="F33" s="211">
        <v>80.180000000000007</v>
      </c>
      <c r="G33" s="211">
        <v>89.86</v>
      </c>
      <c r="H33" s="74">
        <f t="shared" si="12"/>
        <v>0.12072836118732844</v>
      </c>
      <c r="I33" s="212">
        <f t="shared" si="13"/>
        <v>9.6799999999999926</v>
      </c>
      <c r="P33" s="19" t="s">
        <v>45</v>
      </c>
      <c r="Q33" s="211">
        <v>38.090000000000003</v>
      </c>
      <c r="R33" s="212">
        <v>36.92</v>
      </c>
      <c r="S33" s="212">
        <v>53.920000000000009</v>
      </c>
      <c r="T33" s="212">
        <v>54.70000000000001</v>
      </c>
      <c r="U33" s="212">
        <v>64.64</v>
      </c>
      <c r="V33" s="74">
        <f t="shared" si="14"/>
        <v>0.18171846435100525</v>
      </c>
      <c r="W33" s="212">
        <f t="shared" si="15"/>
        <v>9.9399999999999906</v>
      </c>
      <c r="AE33" s="19" t="s">
        <v>45</v>
      </c>
      <c r="AF33" s="214">
        <v>2812428.07</v>
      </c>
      <c r="AG33" s="215">
        <v>4381169.17</v>
      </c>
      <c r="AH33" s="215">
        <v>8179727.9699999997</v>
      </c>
      <c r="AI33" s="215">
        <v>8858381.8200000003</v>
      </c>
      <c r="AJ33" s="215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46</v>
      </c>
      <c r="C34" s="211">
        <v>135.87</v>
      </c>
      <c r="D34" s="211">
        <v>154.08000000000001</v>
      </c>
      <c r="E34" s="211">
        <v>185.51</v>
      </c>
      <c r="F34" s="211">
        <v>208.15999999999997</v>
      </c>
      <c r="G34" s="211">
        <v>202.39</v>
      </c>
      <c r="H34" s="74">
        <f t="shared" si="12"/>
        <v>-2.7719062259800031E-2</v>
      </c>
      <c r="I34" s="212">
        <f t="shared" si="13"/>
        <v>-5.7699999999999818</v>
      </c>
      <c r="P34" s="19" t="s">
        <v>46</v>
      </c>
      <c r="Q34" s="211">
        <v>44.86</v>
      </c>
      <c r="R34" s="212">
        <v>46.13</v>
      </c>
      <c r="S34" s="212">
        <v>94.79</v>
      </c>
      <c r="T34" s="212">
        <v>114.31</v>
      </c>
      <c r="U34" s="212">
        <v>127.83</v>
      </c>
      <c r="V34" s="74">
        <f t="shared" si="14"/>
        <v>0.11827486659084951</v>
      </c>
      <c r="W34" s="212">
        <f t="shared" si="15"/>
        <v>13.519999999999996</v>
      </c>
      <c r="AE34" s="19" t="s">
        <v>46</v>
      </c>
      <c r="AF34" s="214">
        <v>19929247.640000001</v>
      </c>
      <c r="AG34" s="215">
        <v>22694182.550000001</v>
      </c>
      <c r="AH34" s="215">
        <v>56687870.049999997</v>
      </c>
      <c r="AI34" s="215">
        <v>62672686.409999996</v>
      </c>
      <c r="AJ34" s="215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47</v>
      </c>
      <c r="C35" s="211">
        <v>53.52</v>
      </c>
      <c r="D35" s="211">
        <v>51.25</v>
      </c>
      <c r="E35" s="211">
        <v>59.12</v>
      </c>
      <c r="F35" s="211">
        <v>65.87</v>
      </c>
      <c r="G35" s="211">
        <v>74.569999999999993</v>
      </c>
      <c r="H35" s="74">
        <f t="shared" si="12"/>
        <v>0.13207833611659314</v>
      </c>
      <c r="I35" s="212">
        <f t="shared" si="13"/>
        <v>8.6999999999999886</v>
      </c>
      <c r="P35" s="19" t="s">
        <v>47</v>
      </c>
      <c r="Q35" s="211">
        <v>28.760000000000005</v>
      </c>
      <c r="R35" s="212">
        <v>28.24</v>
      </c>
      <c r="S35" s="212">
        <v>42.01</v>
      </c>
      <c r="T35" s="212">
        <v>51.99</v>
      </c>
      <c r="U35" s="212">
        <v>61.31</v>
      </c>
      <c r="V35" s="74">
        <f t="shared" si="14"/>
        <v>0.17926524331602223</v>
      </c>
      <c r="W35" s="212">
        <f t="shared" si="15"/>
        <v>9.32</v>
      </c>
      <c r="AE35" s="19" t="s">
        <v>47</v>
      </c>
      <c r="AF35" s="214">
        <v>46497100.399999999</v>
      </c>
      <c r="AG35" s="215">
        <v>54944687.289999999</v>
      </c>
      <c r="AH35" s="215">
        <v>136922674.63999999</v>
      </c>
      <c r="AI35" s="215">
        <v>177625996.66999999</v>
      </c>
      <c r="AJ35" s="215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48</v>
      </c>
      <c r="C36" s="211">
        <v>86.79</v>
      </c>
      <c r="D36" s="211">
        <v>84.44</v>
      </c>
      <c r="E36" s="211">
        <v>89.45</v>
      </c>
      <c r="F36" s="211">
        <v>98.5</v>
      </c>
      <c r="G36" s="211">
        <v>108.5</v>
      </c>
      <c r="H36" s="74">
        <f>G36/F36-1</f>
        <v>0.10152284263959399</v>
      </c>
      <c r="I36" s="212">
        <f t="shared" si="13"/>
        <v>10</v>
      </c>
      <c r="P36" s="19" t="s">
        <v>48</v>
      </c>
      <c r="Q36" s="211">
        <v>49.1</v>
      </c>
      <c r="R36" s="212">
        <v>45.63</v>
      </c>
      <c r="S36" s="212">
        <v>64.64</v>
      </c>
      <c r="T36" s="212">
        <v>73.62</v>
      </c>
      <c r="U36" s="212">
        <v>81.849999999999994</v>
      </c>
      <c r="V36" s="74">
        <f t="shared" si="14"/>
        <v>0.11179027438196121</v>
      </c>
      <c r="W36" s="212">
        <f t="shared" si="15"/>
        <v>8.2299999999999898</v>
      </c>
      <c r="AE36" s="19" t="s">
        <v>48</v>
      </c>
      <c r="AF36" s="214">
        <v>3114952.08</v>
      </c>
      <c r="AG36" s="215">
        <v>4498900.47</v>
      </c>
      <c r="AH36" s="215">
        <v>7864755.4299999997</v>
      </c>
      <c r="AI36" s="215">
        <v>9097368.0999999996</v>
      </c>
      <c r="AJ36" s="215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49</v>
      </c>
      <c r="C37" s="211">
        <v>106.13</v>
      </c>
      <c r="D37" s="211">
        <v>125.31</v>
      </c>
      <c r="E37" s="211">
        <v>128.06</v>
      </c>
      <c r="F37" s="211">
        <v>149.08000000000001</v>
      </c>
      <c r="G37" s="211">
        <v>167.62</v>
      </c>
      <c r="H37" s="74">
        <f t="shared" ref="H37:H40" si="18">G37/F37-1</f>
        <v>0.12436275825060372</v>
      </c>
      <c r="I37" s="212">
        <f t="shared" si="13"/>
        <v>18.539999999999992</v>
      </c>
      <c r="P37" s="19" t="s">
        <v>49</v>
      </c>
      <c r="Q37" s="211">
        <v>64.31</v>
      </c>
      <c r="R37" s="212">
        <v>82.55</v>
      </c>
      <c r="S37" s="212">
        <v>96.70999999999998</v>
      </c>
      <c r="T37" s="212">
        <v>122.12</v>
      </c>
      <c r="U37" s="212">
        <v>143.97</v>
      </c>
      <c r="V37" s="74">
        <f t="shared" si="14"/>
        <v>0.17892237143792977</v>
      </c>
      <c r="W37" s="212">
        <f t="shared" si="15"/>
        <v>21.849999999999994</v>
      </c>
      <c r="AE37" s="19" t="s">
        <v>49</v>
      </c>
      <c r="AF37" s="214">
        <v>18804870.850000001</v>
      </c>
      <c r="AG37" s="215">
        <v>30921945.879999999</v>
      </c>
      <c r="AH37" s="215">
        <v>58482134.030000001</v>
      </c>
      <c r="AI37" s="215">
        <v>79534420.480000004</v>
      </c>
      <c r="AJ37" s="215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50</v>
      </c>
      <c r="C38" s="211">
        <v>64.19</v>
      </c>
      <c r="D38" s="211">
        <v>68.989999999999995</v>
      </c>
      <c r="E38" s="211">
        <v>76.34</v>
      </c>
      <c r="F38" s="211">
        <v>86.65</v>
      </c>
      <c r="G38" s="211">
        <v>96.86</v>
      </c>
      <c r="H38" s="74">
        <f t="shared" si="18"/>
        <v>0.1178303519907673</v>
      </c>
      <c r="I38" s="212">
        <f t="shared" si="13"/>
        <v>10.209999999999994</v>
      </c>
      <c r="P38" s="19" t="s">
        <v>50</v>
      </c>
      <c r="Q38" s="211">
        <v>33.54</v>
      </c>
      <c r="R38" s="212">
        <v>37.840000000000003</v>
      </c>
      <c r="S38" s="212">
        <v>53.16</v>
      </c>
      <c r="T38" s="212">
        <v>62.04999999999999</v>
      </c>
      <c r="U38" s="212">
        <v>69.75</v>
      </c>
      <c r="V38" s="74">
        <f t="shared" si="14"/>
        <v>0.12409347300564089</v>
      </c>
      <c r="W38" s="212">
        <f t="shared" si="15"/>
        <v>7.7000000000000099</v>
      </c>
      <c r="AE38" s="19" t="s">
        <v>50</v>
      </c>
      <c r="AF38" s="214">
        <v>10173605.369999999</v>
      </c>
      <c r="AG38" s="215">
        <v>16610861.380000001</v>
      </c>
      <c r="AH38" s="215">
        <v>27747259.210000001</v>
      </c>
      <c r="AI38" s="215">
        <v>33504230.199999999</v>
      </c>
      <c r="AJ38" s="215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51</v>
      </c>
      <c r="C39" s="211">
        <v>102.24</v>
      </c>
      <c r="D39" s="211">
        <v>98.71</v>
      </c>
      <c r="E39" s="211">
        <v>114.5</v>
      </c>
      <c r="F39" s="211">
        <v>129.04</v>
      </c>
      <c r="G39" s="211">
        <v>138.44999999999999</v>
      </c>
      <c r="H39" s="74">
        <f t="shared" si="18"/>
        <v>7.292312461252326E-2</v>
      </c>
      <c r="I39" s="212">
        <f t="shared" si="13"/>
        <v>9.4099999999999966</v>
      </c>
      <c r="P39" s="19" t="s">
        <v>51</v>
      </c>
      <c r="Q39" s="211">
        <v>50.94</v>
      </c>
      <c r="R39" s="212">
        <v>53.72</v>
      </c>
      <c r="S39" s="212">
        <v>88.72</v>
      </c>
      <c r="T39" s="212">
        <v>108.87</v>
      </c>
      <c r="U39" s="212">
        <v>119.53</v>
      </c>
      <c r="V39" s="74">
        <f t="shared" si="14"/>
        <v>9.791494442913562E-2</v>
      </c>
      <c r="W39" s="212">
        <f t="shared" si="15"/>
        <v>10.659999999999997</v>
      </c>
      <c r="AE39" s="19" t="s">
        <v>51</v>
      </c>
      <c r="AF39" s="214">
        <v>28411183</v>
      </c>
      <c r="AG39" s="215">
        <v>34127770.07</v>
      </c>
      <c r="AH39" s="215">
        <v>88124626.280000001</v>
      </c>
      <c r="AI39" s="215">
        <v>107018992.04000001</v>
      </c>
      <c r="AJ39" s="215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52</v>
      </c>
      <c r="C40" s="211">
        <v>58.1</v>
      </c>
      <c r="D40" s="211">
        <v>74.28</v>
      </c>
      <c r="E40" s="211">
        <v>64.23</v>
      </c>
      <c r="F40" s="211">
        <v>69.86</v>
      </c>
      <c r="G40" s="211">
        <v>72.739999999999995</v>
      </c>
      <c r="H40" s="74">
        <f t="shared" si="18"/>
        <v>4.1225307758373742E-2</v>
      </c>
      <c r="I40" s="212">
        <f t="shared" si="13"/>
        <v>2.8799999999999955</v>
      </c>
      <c r="P40" s="23" t="s">
        <v>52</v>
      </c>
      <c r="Q40" s="211">
        <v>22.7</v>
      </c>
      <c r="R40" s="212">
        <v>29.35</v>
      </c>
      <c r="S40" s="212">
        <v>43.18</v>
      </c>
      <c r="T40" s="212">
        <v>54</v>
      </c>
      <c r="U40" s="212">
        <v>56.57</v>
      </c>
      <c r="V40" s="74">
        <f t="shared" si="14"/>
        <v>4.7592592592592631E-2</v>
      </c>
      <c r="W40" s="212">
        <f t="shared" si="15"/>
        <v>2.5700000000000003</v>
      </c>
      <c r="AE40" s="23" t="s">
        <v>52</v>
      </c>
      <c r="AF40" s="214">
        <v>7215296.4500000002</v>
      </c>
      <c r="AG40" s="215">
        <v>12828760.220000001</v>
      </c>
      <c r="AH40" s="215">
        <v>20416665.23</v>
      </c>
      <c r="AI40" s="215">
        <v>24141003.859999999</v>
      </c>
      <c r="AJ40" s="215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4" t="s">
        <v>54</v>
      </c>
      <c r="C42" s="304"/>
      <c r="D42" s="304"/>
      <c r="E42" s="304"/>
      <c r="F42" s="304"/>
      <c r="G42" s="304"/>
      <c r="H42" s="304"/>
      <c r="I42" s="105"/>
      <c r="P42" s="105" t="s">
        <v>54</v>
      </c>
      <c r="Q42" s="105"/>
      <c r="R42" s="105"/>
      <c r="S42" s="105"/>
      <c r="T42" s="105"/>
      <c r="U42" s="105"/>
      <c r="V42" s="105"/>
      <c r="W42" s="105"/>
      <c r="AE42" s="105" t="s">
        <v>54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1" t="s">
        <v>164</v>
      </c>
      <c r="C43" s="281"/>
      <c r="D43" s="281"/>
      <c r="E43" s="281"/>
      <c r="F43" s="281"/>
      <c r="G43" s="281"/>
      <c r="H43" s="281"/>
      <c r="P43" s="281" t="s">
        <v>165</v>
      </c>
      <c r="Q43" s="281"/>
      <c r="R43" s="281"/>
      <c r="S43" s="281"/>
      <c r="T43" s="281"/>
      <c r="U43" s="281"/>
      <c r="V43" s="281"/>
      <c r="W43" s="281"/>
      <c r="AE43" s="302" t="s">
        <v>166</v>
      </c>
      <c r="AF43" s="302"/>
      <c r="AG43" s="302"/>
      <c r="AH43" s="302"/>
      <c r="AI43" s="302"/>
      <c r="AJ43" s="302"/>
      <c r="AK43" s="302"/>
      <c r="AL43" s="302"/>
      <c r="AM43" s="302"/>
    </row>
    <row r="44" spans="2:39" ht="24" customHeight="1" x14ac:dyDescent="0.25">
      <c r="B44" s="281" t="s">
        <v>167</v>
      </c>
      <c r="C44" s="281"/>
      <c r="D44" s="281"/>
      <c r="E44" s="281"/>
      <c r="F44" s="281"/>
      <c r="G44" s="281"/>
      <c r="H44" s="281"/>
      <c r="P44" s="303" t="s">
        <v>168</v>
      </c>
      <c r="Q44" s="303"/>
      <c r="R44" s="303"/>
      <c r="S44" s="303"/>
      <c r="T44" s="303"/>
      <c r="U44" s="303"/>
      <c r="V44" s="303"/>
      <c r="W44" s="303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B2D04-38DB-49D0-9151-9CC4A31B844B}">
  <sheetPr>
    <tabColor theme="4"/>
  </sheetPr>
  <dimension ref="B4:B25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74A3F-BC01-487C-8EAE-E100448EAFCC}">
  <sheetPr>
    <tabColor theme="4" tint="0.39997558519241921"/>
  </sheetPr>
  <dimension ref="A1:AE131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20"/>
      <c r="G1" s="220"/>
      <c r="H1" s="220"/>
      <c r="J1" s="220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259</v>
      </c>
      <c r="D5" s="170" t="s">
        <v>260</v>
      </c>
      <c r="E5" s="170" t="s">
        <v>261</v>
      </c>
      <c r="F5" s="170" t="s">
        <v>262</v>
      </c>
      <c r="G5" s="171" t="str">
        <f>CONCATENATE("var. ",RIGHT(F5,2),"/",RIGHT(E5,2))</f>
        <v>var. 23/22</v>
      </c>
      <c r="H5" s="171" t="str">
        <f>CONCATENATE("dif. ",RIGHT(F5,2),"/",RIGHT(E5,2))</f>
        <v>dif. 23/22</v>
      </c>
      <c r="I5" s="171" t="str">
        <f>CONCATENATE("%/s total España ",RIGHT(F5,4))</f>
        <v>%/s total España 2023</v>
      </c>
      <c r="J5" s="170" t="s">
        <v>263</v>
      </c>
      <c r="K5" s="171" t="str">
        <f>CONCATENATE("var. ",RIGHT(J5,2),"/",RIGHT(F5,2))</f>
        <v>var. 24/23</v>
      </c>
      <c r="L5" s="171" t="str">
        <f>CONCATENATE("dif. ",RIGHT(J5,2),"/",RIGHT(F5,2))</f>
        <v>dif. 24/23</v>
      </c>
      <c r="M5" s="171" t="str">
        <f>CONCATENATE("%/s total España ",RIGHT(J5,4))</f>
        <v>%/s total España 2024</v>
      </c>
      <c r="N5" s="170" t="s">
        <v>264</v>
      </c>
      <c r="O5" s="171" t="str">
        <f>CONCATENATE("var. ",RIGHT(N5,2),"/",RIGHT(J5,2))</f>
        <v>var. 25/24</v>
      </c>
      <c r="P5" s="171" t="str">
        <f>CONCATENATE("dif. ",RIGHT(N5,2),"/",RIGHT(J5,2))</f>
        <v>dif. 25/24</v>
      </c>
      <c r="Q5" s="171" t="str">
        <f>CONCATENATE("var. ",RIGHT(N5,2),"/",RIGHT(C5,2))</f>
        <v>var. 25/20</v>
      </c>
      <c r="R5" s="171" t="str">
        <f>CONCATENATE("dif. ",RIGHT(N5,2),"/",RIGHT(C5,2))</f>
        <v>dif. 25/20</v>
      </c>
      <c r="S5" s="171" t="str">
        <f>CONCATENATE("%/s total España ",RIGHT(N5,4))</f>
        <v>%/s total España 2025</v>
      </c>
      <c r="T5" s="171" t="str">
        <f>CONCATENATE("%/s total Turistas ",RIGHT(N5,4))</f>
        <v>%/s total Turistas 2025</v>
      </c>
      <c r="AE5" s="1"/>
    </row>
    <row r="6" spans="1:31" s="4" customFormat="1" ht="18.75" x14ac:dyDescent="0.3">
      <c r="B6" s="221" t="s">
        <v>172</v>
      </c>
      <c r="C6" s="222">
        <v>138100</v>
      </c>
      <c r="D6" s="222">
        <v>15182</v>
      </c>
      <c r="E6" s="222">
        <v>99949</v>
      </c>
      <c r="F6" s="222">
        <v>139602</v>
      </c>
      <c r="G6" s="223">
        <f t="shared" ref="G6:G11" si="0">F6/E6-1</f>
        <v>0.39673233349007986</v>
      </c>
      <c r="H6" s="222">
        <f t="shared" ref="H6:H11" si="1">F6-E6</f>
        <v>39653</v>
      </c>
      <c r="I6" s="223"/>
      <c r="J6" s="222">
        <v>150925</v>
      </c>
      <c r="K6" s="223">
        <f t="shared" ref="K6:K11" si="2">J6/F6-1</f>
        <v>8.1109153163994696E-2</v>
      </c>
      <c r="L6" s="222">
        <f t="shared" ref="L6:L11" si="3">J6-F6</f>
        <v>11323</v>
      </c>
      <c r="M6" s="223"/>
      <c r="N6" s="222">
        <v>146051</v>
      </c>
      <c r="O6" s="223">
        <f t="shared" ref="O6:O11" si="4">N6/J6-1</f>
        <v>-3.2294185853900981E-2</v>
      </c>
      <c r="P6" s="222">
        <f t="shared" ref="P6:P11" si="5">N6-J6</f>
        <v>-4874</v>
      </c>
      <c r="Q6" s="223">
        <f>N6/C6-1</f>
        <v>5.7574221578566176E-2</v>
      </c>
      <c r="R6" s="222">
        <f>N6-C6</f>
        <v>7951</v>
      </c>
      <c r="S6" s="223"/>
      <c r="T6" s="223"/>
      <c r="V6" s="29"/>
      <c r="AE6" s="1"/>
    </row>
    <row r="7" spans="1:31" ht="18.75" x14ac:dyDescent="0.3">
      <c r="A7" s="4"/>
      <c r="B7" s="221" t="s">
        <v>173</v>
      </c>
      <c r="C7" s="222">
        <v>8778</v>
      </c>
      <c r="D7" s="222">
        <v>5945</v>
      </c>
      <c r="E7" s="222">
        <v>8963</v>
      </c>
      <c r="F7" s="222">
        <v>8728</v>
      </c>
      <c r="G7" s="223">
        <f t="shared" si="0"/>
        <v>-2.6218899921901184E-2</v>
      </c>
      <c r="H7" s="222">
        <f t="shared" si="1"/>
        <v>-235</v>
      </c>
      <c r="I7" s="223">
        <f>F7/$F$7</f>
        <v>1</v>
      </c>
      <c r="J7" s="222">
        <v>7100</v>
      </c>
      <c r="K7" s="223">
        <f t="shared" si="2"/>
        <v>-0.18652612282309811</v>
      </c>
      <c r="L7" s="222">
        <f t="shared" si="3"/>
        <v>-1628</v>
      </c>
      <c r="M7" s="223">
        <f>J7/$J$7</f>
        <v>1</v>
      </c>
      <c r="N7" s="222">
        <v>6983</v>
      </c>
      <c r="O7" s="223">
        <f t="shared" si="4"/>
        <v>-1.6478873239436642E-2</v>
      </c>
      <c r="P7" s="222">
        <f t="shared" si="5"/>
        <v>-117</v>
      </c>
      <c r="Q7" s="223">
        <f t="shared" ref="Q7:Q11" si="6">N7/C7-1</f>
        <v>-0.20448849396217816</v>
      </c>
      <c r="R7" s="222">
        <f t="shared" ref="R7:R11" si="7">N7-C7</f>
        <v>-1795</v>
      </c>
      <c r="S7" s="223">
        <f>N7/$N$7</f>
        <v>1</v>
      </c>
      <c r="T7" s="223">
        <f>N7/$N$6</f>
        <v>4.7812065648300935E-2</v>
      </c>
      <c r="V7" s="29"/>
      <c r="W7" s="79"/>
      <c r="AE7" s="1" t="s">
        <v>174</v>
      </c>
    </row>
    <row r="8" spans="1:31" ht="15.75" x14ac:dyDescent="0.25">
      <c r="A8" s="4"/>
      <c r="B8" s="224" t="s">
        <v>99</v>
      </c>
      <c r="C8" s="225">
        <v>4741</v>
      </c>
      <c r="D8" s="225">
        <v>1662</v>
      </c>
      <c r="E8" s="225">
        <v>4732</v>
      </c>
      <c r="F8" s="225">
        <v>4914</v>
      </c>
      <c r="G8" s="226">
        <f t="shared" si="0"/>
        <v>3.8461538461538547E-2</v>
      </c>
      <c r="H8" s="225">
        <f t="shared" si="1"/>
        <v>182</v>
      </c>
      <c r="I8" s="226">
        <f>F8/$F$7</f>
        <v>0.56301558203483049</v>
      </c>
      <c r="J8" s="225">
        <v>4997</v>
      </c>
      <c r="K8" s="226">
        <f t="shared" si="2"/>
        <v>1.6890516890516905E-2</v>
      </c>
      <c r="L8" s="225">
        <f t="shared" si="3"/>
        <v>83</v>
      </c>
      <c r="M8" s="226">
        <f>J8/$J$7</f>
        <v>0.70380281690140845</v>
      </c>
      <c r="N8" s="225">
        <v>4289</v>
      </c>
      <c r="O8" s="226">
        <f t="shared" si="4"/>
        <v>-0.14168501100660391</v>
      </c>
      <c r="P8" s="225">
        <f t="shared" si="5"/>
        <v>-708</v>
      </c>
      <c r="Q8" s="226">
        <f t="shared" si="6"/>
        <v>-9.5338536173802946E-2</v>
      </c>
      <c r="R8" s="225">
        <f t="shared" si="7"/>
        <v>-452</v>
      </c>
      <c r="S8" s="226">
        <f>N8/$N$7</f>
        <v>0.61420592868394674</v>
      </c>
      <c r="T8" s="226">
        <f>N8/$N$6</f>
        <v>2.9366454183812504E-2</v>
      </c>
      <c r="V8" s="29"/>
      <c r="W8" s="79"/>
      <c r="AE8" s="1" t="s">
        <v>175</v>
      </c>
    </row>
    <row r="9" spans="1:31" s="4" customFormat="1" x14ac:dyDescent="0.25">
      <c r="B9" s="227" t="s">
        <v>102</v>
      </c>
      <c r="C9" s="228">
        <v>4037</v>
      </c>
      <c r="D9" s="228">
        <v>4283</v>
      </c>
      <c r="E9" s="228">
        <v>4231</v>
      </c>
      <c r="F9" s="228">
        <v>3814</v>
      </c>
      <c r="G9" s="229">
        <f t="shared" si="0"/>
        <v>-9.8558260458520452E-2</v>
      </c>
      <c r="H9" s="230">
        <f t="shared" si="1"/>
        <v>-417</v>
      </c>
      <c r="I9" s="231">
        <f>F9/$F$7</f>
        <v>0.43698441796516957</v>
      </c>
      <c r="J9" s="228">
        <v>2103</v>
      </c>
      <c r="K9" s="229">
        <f t="shared" si="2"/>
        <v>-0.44861038280020971</v>
      </c>
      <c r="L9" s="230">
        <f t="shared" si="3"/>
        <v>-1711</v>
      </c>
      <c r="M9" s="231">
        <f>J9/$J$7</f>
        <v>0.29619718309859155</v>
      </c>
      <c r="N9" s="228">
        <v>2694</v>
      </c>
      <c r="O9" s="229">
        <f t="shared" si="4"/>
        <v>0.2810271041369472</v>
      </c>
      <c r="P9" s="230">
        <f t="shared" si="5"/>
        <v>591</v>
      </c>
      <c r="Q9" s="229">
        <f t="shared" si="6"/>
        <v>-0.33267277681446616</v>
      </c>
      <c r="R9" s="230">
        <f t="shared" si="7"/>
        <v>-1343</v>
      </c>
      <c r="S9" s="231">
        <f>N9/$N$7</f>
        <v>0.38579407131605326</v>
      </c>
      <c r="T9" s="231">
        <f>N9/$N$6</f>
        <v>1.8445611464488431E-2</v>
      </c>
      <c r="V9" s="29"/>
      <c r="W9" s="79"/>
      <c r="AE9" s="1" t="s">
        <v>176</v>
      </c>
    </row>
    <row r="10" spans="1:31" s="4" customFormat="1" x14ac:dyDescent="0.25">
      <c r="B10" s="232" t="s">
        <v>177</v>
      </c>
      <c r="C10" s="29">
        <v>2493</v>
      </c>
      <c r="D10" s="29">
        <v>3039</v>
      </c>
      <c r="E10" s="29">
        <v>3274</v>
      </c>
      <c r="F10" s="29">
        <v>3146</v>
      </c>
      <c r="G10" s="22">
        <f t="shared" si="0"/>
        <v>-3.9095907147220554E-2</v>
      </c>
      <c r="H10" s="20">
        <f t="shared" si="1"/>
        <v>-128</v>
      </c>
      <c r="I10" s="31">
        <f>F10/$F$7</f>
        <v>0.36044912923923006</v>
      </c>
      <c r="J10" s="29">
        <v>1336</v>
      </c>
      <c r="K10" s="22">
        <f t="shared" si="2"/>
        <v>-0.57533375715193902</v>
      </c>
      <c r="L10" s="20">
        <f t="shared" si="3"/>
        <v>-1810</v>
      </c>
      <c r="M10" s="31">
        <f>J10/$J$7</f>
        <v>0.18816901408450704</v>
      </c>
      <c r="N10" s="29">
        <v>1635</v>
      </c>
      <c r="O10" s="22">
        <f t="shared" si="4"/>
        <v>0.2238023952095809</v>
      </c>
      <c r="P10" s="20">
        <f t="shared" si="5"/>
        <v>299</v>
      </c>
      <c r="Q10" s="22">
        <f t="shared" si="6"/>
        <v>-0.34416365824308059</v>
      </c>
      <c r="R10" s="20">
        <f t="shared" si="7"/>
        <v>-858</v>
      </c>
      <c r="S10" s="31">
        <f>N10/$N$7</f>
        <v>0.23414005441787197</v>
      </c>
      <c r="T10" s="31">
        <f>N10/$N$6</f>
        <v>1.1194719652724049E-2</v>
      </c>
      <c r="V10" s="29"/>
      <c r="W10" s="79"/>
      <c r="AE10" s="1" t="s">
        <v>178</v>
      </c>
    </row>
    <row r="11" spans="1:31" s="4" customFormat="1" x14ac:dyDescent="0.25">
      <c r="B11" s="232" t="s">
        <v>179</v>
      </c>
      <c r="C11" s="29">
        <f>C9-C10</f>
        <v>1544</v>
      </c>
      <c r="D11" s="29">
        <f>D9-D10</f>
        <v>1244</v>
      </c>
      <c r="E11" s="29">
        <f>E9-E10</f>
        <v>957</v>
      </c>
      <c r="F11" s="29">
        <f>F9-F10</f>
        <v>668</v>
      </c>
      <c r="G11" s="22">
        <f t="shared" si="0"/>
        <v>-0.30198537095088818</v>
      </c>
      <c r="H11" s="20">
        <f t="shared" si="1"/>
        <v>-289</v>
      </c>
      <c r="I11" s="31">
        <f>F11/$F$7</f>
        <v>7.653528872593951E-2</v>
      </c>
      <c r="J11" s="29">
        <f>J9-J10</f>
        <v>767</v>
      </c>
      <c r="K11" s="22">
        <f t="shared" si="2"/>
        <v>0.14820359281437123</v>
      </c>
      <c r="L11" s="20">
        <f t="shared" si="3"/>
        <v>99</v>
      </c>
      <c r="M11" s="31">
        <f>J11/$J$7</f>
        <v>0.1080281690140845</v>
      </c>
      <c r="N11" s="29">
        <f>N9-N10</f>
        <v>1059</v>
      </c>
      <c r="O11" s="22">
        <f t="shared" si="4"/>
        <v>0.38070404172099082</v>
      </c>
      <c r="P11" s="20">
        <f t="shared" si="5"/>
        <v>292</v>
      </c>
      <c r="Q11" s="22">
        <f t="shared" si="6"/>
        <v>-0.31411917098445596</v>
      </c>
      <c r="R11" s="20">
        <f t="shared" si="7"/>
        <v>-485</v>
      </c>
      <c r="S11" s="31">
        <f>N11/$N$7</f>
        <v>0.15165401689818131</v>
      </c>
      <c r="T11" s="31">
        <f>N11/$N$6</f>
        <v>7.2508918117643838E-3</v>
      </c>
      <c r="V11" s="29"/>
      <c r="W11" s="79"/>
      <c r="AE11" s="1" t="s">
        <v>180</v>
      </c>
    </row>
    <row r="12" spans="1:31" s="4" customFormat="1" ht="7.5" customHeight="1" x14ac:dyDescent="0.25"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AE12" s="1" t="s">
        <v>181</v>
      </c>
    </row>
    <row r="13" spans="1:31" s="4" customFormat="1" x14ac:dyDescent="0.25">
      <c r="B13" s="169" t="s">
        <v>182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4" t="s">
        <v>184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185</v>
      </c>
      <c r="N39" s="14">
        <v>2021</v>
      </c>
      <c r="O39" s="14" t="s">
        <v>185</v>
      </c>
      <c r="P39" s="14" t="s">
        <v>186</v>
      </c>
      <c r="Q39" s="14" t="s">
        <v>187</v>
      </c>
      <c r="R39" s="14" t="s">
        <v>188</v>
      </c>
      <c r="S39" s="87"/>
      <c r="T39" s="87"/>
      <c r="AE39" s="1"/>
    </row>
    <row r="40" spans="2:31" s="4" customFormat="1" ht="18.75" hidden="1" x14ac:dyDescent="0.3">
      <c r="B40" s="221" t="s">
        <v>172</v>
      </c>
      <c r="C40" s="221"/>
      <c r="D40" s="221"/>
      <c r="E40" s="222"/>
      <c r="F40" s="222"/>
      <c r="G40" s="222"/>
      <c r="H40" s="222"/>
      <c r="I40" s="222"/>
      <c r="J40" s="222">
        <v>1824653</v>
      </c>
      <c r="K40" s="222"/>
      <c r="L40" s="222"/>
      <c r="M40" s="223"/>
      <c r="N40" s="222">
        <v>2354005</v>
      </c>
      <c r="O40" s="223"/>
      <c r="P40" s="223">
        <v>1</v>
      </c>
      <c r="Q40" s="223">
        <v>0.2901110512519367</v>
      </c>
      <c r="R40" s="222">
        <v>529352</v>
      </c>
      <c r="S40" s="234"/>
      <c r="T40" s="234"/>
      <c r="AE40" s="1"/>
    </row>
    <row r="41" spans="2:31" ht="18.75" hidden="1" x14ac:dyDescent="0.3">
      <c r="B41" s="221" t="s">
        <v>173</v>
      </c>
      <c r="C41" s="221"/>
      <c r="D41" s="221"/>
      <c r="E41" s="222"/>
      <c r="F41" s="222"/>
      <c r="G41" s="222"/>
      <c r="H41" s="222"/>
      <c r="I41" s="222"/>
      <c r="J41" s="222">
        <v>603938</v>
      </c>
      <c r="K41" s="222"/>
      <c r="L41" s="222"/>
      <c r="M41" s="223">
        <v>1</v>
      </c>
      <c r="N41" s="222">
        <v>936181</v>
      </c>
      <c r="O41" s="223">
        <v>1</v>
      </c>
      <c r="P41" s="223">
        <v>0.39769711619134201</v>
      </c>
      <c r="Q41" s="223">
        <v>0.55012766211101138</v>
      </c>
      <c r="R41" s="222">
        <v>332243</v>
      </c>
      <c r="S41" s="234"/>
      <c r="T41" s="234"/>
      <c r="AE41" s="1" t="s">
        <v>174</v>
      </c>
    </row>
    <row r="42" spans="2:31" ht="15.75" hidden="1" x14ac:dyDescent="0.25">
      <c r="B42" s="224" t="s">
        <v>99</v>
      </c>
      <c r="C42" s="224"/>
      <c r="D42" s="224"/>
      <c r="E42" s="225"/>
      <c r="F42" s="225"/>
      <c r="G42" s="225"/>
      <c r="H42" s="225"/>
      <c r="I42" s="225"/>
      <c r="J42" s="225">
        <v>276550.36166633503</v>
      </c>
      <c r="K42" s="225"/>
      <c r="L42" s="225"/>
      <c r="M42" s="226">
        <v>0.45791184139155844</v>
      </c>
      <c r="N42" s="225">
        <v>430252.45635520399</v>
      </c>
      <c r="O42" s="226">
        <v>0.4595825554622493</v>
      </c>
      <c r="P42" s="226">
        <v>0.18277465695918402</v>
      </c>
      <c r="Q42" s="226">
        <v>0.55578337978930015</v>
      </c>
      <c r="R42" s="225">
        <v>153702.09468886897</v>
      </c>
      <c r="S42" s="235"/>
      <c r="T42" s="235"/>
      <c r="AE42" s="1" t="s">
        <v>175</v>
      </c>
    </row>
    <row r="43" spans="2:31" s="4" customFormat="1" hidden="1" x14ac:dyDescent="0.25">
      <c r="B43" s="227" t="s">
        <v>102</v>
      </c>
      <c r="C43" s="236"/>
      <c r="D43" s="236"/>
      <c r="E43" s="228"/>
      <c r="F43" s="228"/>
      <c r="G43" s="228"/>
      <c r="H43" s="228"/>
      <c r="I43" s="228"/>
      <c r="J43" s="228">
        <v>327387.63833385095</v>
      </c>
      <c r="K43" s="228"/>
      <c r="L43" s="228"/>
      <c r="M43" s="231">
        <v>0.54208815860874948</v>
      </c>
      <c r="N43" s="228">
        <v>505927.5436448183</v>
      </c>
      <c r="O43" s="231">
        <v>0.54041637636826456</v>
      </c>
      <c r="P43" s="231">
        <v>0.21492203442423372</v>
      </c>
      <c r="Q43" s="229">
        <v>0.54534711884540576</v>
      </c>
      <c r="R43" s="230">
        <v>178539.90531096736</v>
      </c>
      <c r="S43" s="237"/>
      <c r="T43" s="237"/>
      <c r="AE43" s="1" t="s">
        <v>176</v>
      </c>
    </row>
    <row r="44" spans="2:31" s="4" customFormat="1" hidden="1" x14ac:dyDescent="0.25">
      <c r="B44" s="232" t="s">
        <v>177</v>
      </c>
      <c r="C44" s="232"/>
      <c r="D44" s="23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178</v>
      </c>
    </row>
    <row r="45" spans="2:31" s="4" customFormat="1" hidden="1" x14ac:dyDescent="0.25">
      <c r="B45" s="232" t="s">
        <v>179</v>
      </c>
      <c r="C45" s="232"/>
      <c r="D45" s="23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180</v>
      </c>
    </row>
    <row r="46" spans="2:31" s="4" customFormat="1" ht="7.5" hidden="1" customHeight="1" x14ac:dyDescent="0.25"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AE46" s="1" t="s">
        <v>181</v>
      </c>
    </row>
    <row r="47" spans="2:31" s="4" customFormat="1" hidden="1" x14ac:dyDescent="0.25">
      <c r="B47" s="282" t="s">
        <v>182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8"/>
      <c r="T47" s="48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2020</v>
      </c>
      <c r="D123" s="180">
        <v>2021</v>
      </c>
      <c r="E123" s="180">
        <v>2022</v>
      </c>
      <c r="F123" s="180">
        <v>2023</v>
      </c>
      <c r="G123" s="171" t="str">
        <f>CONCATENATE("var. ",RIGHT(F123,2),"/",RIGHT(E123,2))</f>
        <v>var. 23/22</v>
      </c>
      <c r="H123" s="171" t="str">
        <f>CONCATENATE("dif. ",RIGHT(F123,2),"/",RIGHT(E123,2))</f>
        <v>dif. 23/22</v>
      </c>
      <c r="I123" s="171" t="str">
        <f>CONCATENATE("%/s total España ",RIGHT(F123,4))</f>
        <v>%/s total España 2023</v>
      </c>
      <c r="J123" s="180">
        <v>2024</v>
      </c>
      <c r="K123" s="171" t="str">
        <f>CONCATENATE("%/s total España ",RIGHT(J123,4))</f>
        <v>%/s total España 2024</v>
      </c>
      <c r="L123" s="171" t="str">
        <f>CONCATENATE("var. ",RIGHT(J123,2),"/",RIGHT(F123,2))</f>
        <v>var. 24/23</v>
      </c>
      <c r="M123" s="171" t="str">
        <f>CONCATENATE("dif. ",RIGHT(J123,2),"/",RIGHT(F123,2))</f>
        <v>dif. 24/23</v>
      </c>
      <c r="N123" s="171" t="str">
        <f>CONCATENATE("var. ",RIGHT(J123,2),"/",RIGHT(D123,2))</f>
        <v>var. 24/21</v>
      </c>
      <c r="O123" s="171" t="str">
        <f>CONCATENATE("dif. ",RIGHT(J123,2),"/",RIGHT(D123,2))</f>
        <v>dif. 24/21</v>
      </c>
      <c r="Z123" s="1"/>
      <c r="AE123"/>
    </row>
    <row r="124" spans="2:31" ht="18.75" x14ac:dyDescent="0.3">
      <c r="B124" s="221" t="s">
        <v>172</v>
      </c>
      <c r="C124" s="222">
        <v>550867</v>
      </c>
      <c r="D124" s="222">
        <v>881045</v>
      </c>
      <c r="E124" s="222">
        <v>1757049</v>
      </c>
      <c r="F124" s="222">
        <v>1888332</v>
      </c>
      <c r="G124" s="223">
        <f t="shared" ref="G124:G129" si="8">F124/E124-1</f>
        <v>7.4717893467968199E-2</v>
      </c>
      <c r="H124" s="222">
        <f t="shared" ref="H124:H129" si="9">F124-E124</f>
        <v>131283</v>
      </c>
      <c r="I124" s="223"/>
      <c r="J124" s="222">
        <v>1938898</v>
      </c>
      <c r="K124" s="223"/>
      <c r="L124" s="223">
        <f t="shared" ref="L124:L129" si="10">J124/F124-1</f>
        <v>2.677813011694985E-2</v>
      </c>
      <c r="M124" s="222">
        <f t="shared" ref="M124:M129" si="11">J124-F124</f>
        <v>50566</v>
      </c>
      <c r="N124" s="223">
        <f t="shared" ref="N124:N129" si="12">J124/D124-1</f>
        <v>1.200679874467252</v>
      </c>
      <c r="O124" s="222">
        <f t="shared" ref="O124:O129" si="13">J124-D124</f>
        <v>1057853</v>
      </c>
      <c r="Z124" s="1"/>
      <c r="AE124"/>
    </row>
    <row r="125" spans="2:31" ht="18.75" x14ac:dyDescent="0.3">
      <c r="B125" s="221" t="s">
        <v>173</v>
      </c>
      <c r="C125" s="222">
        <v>117997</v>
      </c>
      <c r="D125" s="222">
        <v>247584</v>
      </c>
      <c r="E125" s="222">
        <v>207208</v>
      </c>
      <c r="F125" s="222">
        <v>181512</v>
      </c>
      <c r="G125" s="223">
        <f t="shared" si="8"/>
        <v>-0.12401065595922933</v>
      </c>
      <c r="H125" s="222">
        <f t="shared" si="9"/>
        <v>-25696</v>
      </c>
      <c r="I125" s="223">
        <f>F125/$F$7</f>
        <v>20.796516956920257</v>
      </c>
      <c r="J125" s="222">
        <v>161819</v>
      </c>
      <c r="K125" s="223">
        <f>J125/$J$125</f>
        <v>1</v>
      </c>
      <c r="L125" s="223">
        <f t="shared" si="10"/>
        <v>-0.10849420423994005</v>
      </c>
      <c r="M125" s="222">
        <f t="shared" si="11"/>
        <v>-19693</v>
      </c>
      <c r="N125" s="223">
        <f t="shared" si="12"/>
        <v>-0.34640768385679199</v>
      </c>
      <c r="O125" s="222">
        <f t="shared" si="13"/>
        <v>-85765</v>
      </c>
      <c r="Z125" s="1"/>
      <c r="AE125"/>
    </row>
    <row r="126" spans="2:31" ht="15.75" x14ac:dyDescent="0.25">
      <c r="B126" s="224" t="s">
        <v>99</v>
      </c>
      <c r="C126" s="225">
        <v>49521</v>
      </c>
      <c r="D126" s="225">
        <v>120918</v>
      </c>
      <c r="E126" s="225">
        <v>120397</v>
      </c>
      <c r="F126" s="225">
        <v>106138</v>
      </c>
      <c r="G126" s="226">
        <f t="shared" si="8"/>
        <v>-0.11843318355108512</v>
      </c>
      <c r="H126" s="225">
        <f t="shared" si="9"/>
        <v>-14259</v>
      </c>
      <c r="I126" s="226">
        <f>F126/$F$7</f>
        <v>12.160632447296059</v>
      </c>
      <c r="J126" s="225">
        <v>101169</v>
      </c>
      <c r="K126" s="226">
        <f>J126/$J$125</f>
        <v>0.62519852427712441</v>
      </c>
      <c r="L126" s="226">
        <f t="shared" si="10"/>
        <v>-4.6816408826245048E-2</v>
      </c>
      <c r="M126" s="225">
        <f t="shared" si="11"/>
        <v>-4969</v>
      </c>
      <c r="N126" s="226">
        <f t="shared" si="12"/>
        <v>-0.16332555947005412</v>
      </c>
      <c r="O126" s="225">
        <f t="shared" si="13"/>
        <v>-19749</v>
      </c>
      <c r="Z126" s="1"/>
      <c r="AE126"/>
    </row>
    <row r="127" spans="2:31" x14ac:dyDescent="0.25">
      <c r="B127" s="227" t="s">
        <v>102</v>
      </c>
      <c r="C127" s="228">
        <v>68476</v>
      </c>
      <c r="D127" s="228">
        <v>126666</v>
      </c>
      <c r="E127" s="228">
        <v>86811</v>
      </c>
      <c r="F127" s="228">
        <v>75374</v>
      </c>
      <c r="G127" s="229">
        <f t="shared" si="8"/>
        <v>-0.13174597689232936</v>
      </c>
      <c r="H127" s="230">
        <f t="shared" si="9"/>
        <v>-11437</v>
      </c>
      <c r="I127" s="231">
        <f>F127/$F$7</f>
        <v>8.6358845096241978</v>
      </c>
      <c r="J127" s="228">
        <v>60650</v>
      </c>
      <c r="K127" s="231">
        <f>J127/$J$125</f>
        <v>0.37480147572287553</v>
      </c>
      <c r="L127" s="229">
        <f t="shared" si="10"/>
        <v>-0.19534587523549229</v>
      </c>
      <c r="M127" s="230">
        <f t="shared" si="11"/>
        <v>-14724</v>
      </c>
      <c r="N127" s="229">
        <f t="shared" si="12"/>
        <v>-0.52118169042994955</v>
      </c>
      <c r="O127" s="230">
        <f t="shared" si="13"/>
        <v>-66016</v>
      </c>
      <c r="Z127" s="1"/>
      <c r="AE127"/>
    </row>
    <row r="128" spans="2:31" x14ac:dyDescent="0.25">
      <c r="B128" s="232" t="s">
        <v>177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5.6862969752520627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32" t="s">
        <v>179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2.9495875343721356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Z130" s="1"/>
      <c r="AE130"/>
    </row>
    <row r="131" spans="2:31" x14ac:dyDescent="0.25">
      <c r="B131" s="169" t="s">
        <v>182</v>
      </c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3A528-0401-4A18-AB36-54952566A396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190</v>
      </c>
      <c r="C6" s="240">
        <v>8778</v>
      </c>
      <c r="D6" s="240">
        <v>5945</v>
      </c>
      <c r="E6" s="240">
        <v>8963</v>
      </c>
      <c r="F6" s="241">
        <f>E6/$E$6</f>
        <v>1</v>
      </c>
      <c r="G6" s="240">
        <v>8728</v>
      </c>
      <c r="H6" s="241">
        <f>G6/E6-1</f>
        <v>-2.6218899921901184E-2</v>
      </c>
      <c r="I6" s="240">
        <f>G6-E6</f>
        <v>-235</v>
      </c>
      <c r="J6" s="241">
        <f>G6/$G$6</f>
        <v>1</v>
      </c>
      <c r="K6" s="240">
        <v>7100</v>
      </c>
      <c r="L6" s="241">
        <f t="shared" ref="L6:L12" si="0">K6/G6-1</f>
        <v>-0.18652612282309811</v>
      </c>
      <c r="M6" s="240">
        <f t="shared" ref="M6:M12" si="1">K6-G6</f>
        <v>-1628</v>
      </c>
      <c r="N6" s="241">
        <f>K6/$K$6</f>
        <v>1</v>
      </c>
      <c r="O6" s="240">
        <v>6983</v>
      </c>
      <c r="P6" s="241">
        <f t="shared" ref="P6:P11" si="2">O6/K6-1</f>
        <v>-1.6478873239436642E-2</v>
      </c>
      <c r="Q6" s="240">
        <f t="shared" ref="Q6:Q12" si="3">O6-K6</f>
        <v>-117</v>
      </c>
      <c r="R6" s="241">
        <f>O6/C6-1</f>
        <v>-0.20448849396217816</v>
      </c>
      <c r="S6" s="240">
        <f>O6-C6</f>
        <v>-1795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42" t="s">
        <v>191</v>
      </c>
      <c r="C7" s="243">
        <v>7413</v>
      </c>
      <c r="D7" s="243">
        <v>5172</v>
      </c>
      <c r="E7" s="243">
        <v>8027</v>
      </c>
      <c r="F7" s="244">
        <f t="shared" ref="F7:F12" si="4">E7/$E$6</f>
        <v>0.89557067946000224</v>
      </c>
      <c r="G7" s="243">
        <v>7164</v>
      </c>
      <c r="H7" s="245">
        <f>G7/E7-1</f>
        <v>-0.10751214650554375</v>
      </c>
      <c r="I7" s="246">
        <f>G7-E7</f>
        <v>-863</v>
      </c>
      <c r="J7" s="244">
        <f>G7/$G$6</f>
        <v>0.82080659945004586</v>
      </c>
      <c r="K7" s="243">
        <v>5976</v>
      </c>
      <c r="L7" s="247">
        <f t="shared" si="0"/>
        <v>-0.16582914572864327</v>
      </c>
      <c r="M7" s="248">
        <f t="shared" si="1"/>
        <v>-1188</v>
      </c>
      <c r="N7" s="244">
        <f>K7/$K$6</f>
        <v>0.84169014084507043</v>
      </c>
      <c r="O7" s="243">
        <v>5394</v>
      </c>
      <c r="P7" s="245">
        <f t="shared" si="2"/>
        <v>-9.7389558232931717E-2</v>
      </c>
      <c r="Q7" s="246">
        <f t="shared" si="3"/>
        <v>-582</v>
      </c>
      <c r="R7" s="245">
        <f t="shared" ref="R7:R10" si="5">O7/C7-1</f>
        <v>-0.27235936867664912</v>
      </c>
      <c r="S7" s="246">
        <f t="shared" ref="S7:S10" si="6">O7-C7</f>
        <v>-2019</v>
      </c>
      <c r="T7" s="244">
        <f>O7/$O$6</f>
        <v>0.77244737218960335</v>
      </c>
      <c r="V7" s="29"/>
      <c r="W7" s="79"/>
      <c r="AE7" s="1" t="s">
        <v>176</v>
      </c>
    </row>
    <row r="8" spans="1:31" s="4" customFormat="1" x14ac:dyDescent="0.25">
      <c r="B8" s="97" t="s">
        <v>61</v>
      </c>
      <c r="C8" s="249">
        <v>637</v>
      </c>
      <c r="D8" s="249">
        <v>2</v>
      </c>
      <c r="E8" s="249">
        <v>505</v>
      </c>
      <c r="F8" s="250">
        <f t="shared" si="4"/>
        <v>5.6342742385362042E-2</v>
      </c>
      <c r="G8" s="249">
        <v>699</v>
      </c>
      <c r="H8" s="251">
        <f>IFERROR(G8/E8-1,"-")</f>
        <v>0.38415841584158406</v>
      </c>
      <c r="I8" s="252">
        <f t="shared" ref="I8:I12" si="7">G8-E8</f>
        <v>194</v>
      </c>
      <c r="J8" s="250">
        <f t="shared" ref="J8:J12" si="8">G8/$G$6</f>
        <v>8.0087076076993585E-2</v>
      </c>
      <c r="K8" s="249">
        <v>299</v>
      </c>
      <c r="L8" s="253">
        <f>IFERROR(K8/G8-1,"-")</f>
        <v>-0.57224606580829751</v>
      </c>
      <c r="M8" s="254">
        <f>IF(G8=0,"nd",K8-G8)</f>
        <v>-400</v>
      </c>
      <c r="N8" s="255">
        <f t="shared" ref="N8:N12" si="9">K8/$K$6</f>
        <v>4.2112676056338026E-2</v>
      </c>
      <c r="O8" s="249">
        <v>380</v>
      </c>
      <c r="P8" s="253">
        <f>IFERROR(O8/K8-1,"-")</f>
        <v>0.27090301003344486</v>
      </c>
      <c r="Q8" s="256">
        <f t="shared" si="3"/>
        <v>81</v>
      </c>
      <c r="R8" s="253">
        <f>IFERROR(O8/C8-1,"-")</f>
        <v>-0.40345368916797486</v>
      </c>
      <c r="S8" s="256">
        <f t="shared" si="6"/>
        <v>-257</v>
      </c>
      <c r="T8" s="255">
        <f t="shared" ref="T8:T12" si="10">O8/$O$6</f>
        <v>5.4417871974795931E-2</v>
      </c>
      <c r="V8" s="29"/>
      <c r="W8" s="79"/>
      <c r="AE8" s="1"/>
    </row>
    <row r="9" spans="1:31" s="4" customFormat="1" x14ac:dyDescent="0.25">
      <c r="B9" s="97" t="s">
        <v>60</v>
      </c>
      <c r="C9" s="249">
        <v>6776</v>
      </c>
      <c r="D9" s="249">
        <v>5170</v>
      </c>
      <c r="E9" s="249">
        <v>7522</v>
      </c>
      <c r="F9" s="255">
        <f t="shared" si="4"/>
        <v>0.83922793707464016</v>
      </c>
      <c r="G9" s="249">
        <v>6465</v>
      </c>
      <c r="H9" s="251">
        <f>IFERROR(G9/E9-1,"-")</f>
        <v>-0.14052113799521404</v>
      </c>
      <c r="I9" s="256">
        <f t="shared" si="7"/>
        <v>-1057</v>
      </c>
      <c r="J9" s="255">
        <f t="shared" si="8"/>
        <v>0.74071952337305225</v>
      </c>
      <c r="K9" s="249">
        <v>5677</v>
      </c>
      <c r="L9" s="253">
        <f>IFERROR(K9/G9-1,"-")</f>
        <v>-0.12188708430007733</v>
      </c>
      <c r="M9" s="254">
        <f>IF(G9=0,"nd",K9-G9)</f>
        <v>-788</v>
      </c>
      <c r="N9" s="255">
        <f t="shared" si="9"/>
        <v>0.79957746478873237</v>
      </c>
      <c r="O9" s="249">
        <v>5014</v>
      </c>
      <c r="P9" s="253">
        <f t="shared" si="2"/>
        <v>-0.11678703540602431</v>
      </c>
      <c r="Q9" s="256">
        <f t="shared" si="3"/>
        <v>-663</v>
      </c>
      <c r="R9" s="257">
        <f t="shared" si="5"/>
        <v>-0.26003541912632822</v>
      </c>
      <c r="S9" s="256">
        <f t="shared" si="6"/>
        <v>-1762</v>
      </c>
      <c r="T9" s="255">
        <f t="shared" si="10"/>
        <v>0.71802950021480738</v>
      </c>
      <c r="V9" s="29"/>
      <c r="W9" s="79"/>
      <c r="AE9" s="1"/>
    </row>
    <row r="10" spans="1:31" s="4" customFormat="1" x14ac:dyDescent="0.25">
      <c r="B10" s="242" t="s">
        <v>192</v>
      </c>
      <c r="C10" s="258">
        <v>1365</v>
      </c>
      <c r="D10" s="258">
        <v>773</v>
      </c>
      <c r="E10" s="258">
        <v>936</v>
      </c>
      <c r="F10" s="259">
        <f>IFERROR(E10/$E$6,"-")</f>
        <v>0.10442932053999777</v>
      </c>
      <c r="G10" s="258">
        <v>1564</v>
      </c>
      <c r="H10" s="247">
        <f>IFERROR(G10/E10-1,"-")</f>
        <v>0.670940170940171</v>
      </c>
      <c r="I10" s="248">
        <f>IFERROR(G10-E10,"-")</f>
        <v>628</v>
      </c>
      <c r="J10" s="259">
        <f>IFERROR(G10/$G$6,"-")</f>
        <v>0.17919340054995417</v>
      </c>
      <c r="K10" s="258">
        <v>1124</v>
      </c>
      <c r="L10" s="247">
        <f>IFERROR(K10/G10-1,"-")</f>
        <v>-0.28132992327365725</v>
      </c>
      <c r="M10" s="248">
        <f>IFERROR(K10-G10,"-")</f>
        <v>-440</v>
      </c>
      <c r="N10" s="259">
        <f>IFERROR(K10/$K$6,"-")</f>
        <v>0.15830985915492957</v>
      </c>
      <c r="O10" s="258">
        <v>1589</v>
      </c>
      <c r="P10" s="247">
        <f>IFERROR(O10/K10-1,"-")</f>
        <v>0.41370106761565828</v>
      </c>
      <c r="Q10" s="248">
        <f>IFERROR(O10-K10,"-")</f>
        <v>465</v>
      </c>
      <c r="R10" s="247">
        <f t="shared" si="5"/>
        <v>0.16410256410256419</v>
      </c>
      <c r="S10" s="248">
        <f t="shared" si="6"/>
        <v>224</v>
      </c>
      <c r="T10" s="259">
        <f>IFERROR(O10/$O$6,"-")</f>
        <v>0.22755262781039667</v>
      </c>
      <c r="V10" s="29"/>
      <c r="W10" s="79"/>
      <c r="AE10" s="1"/>
    </row>
    <row r="11" spans="1:31" s="4" customFormat="1" hidden="1" x14ac:dyDescent="0.25">
      <c r="B11" s="97" t="s">
        <v>61</v>
      </c>
      <c r="C11" s="249">
        <v>272</v>
      </c>
      <c r="D11" s="249">
        <v>0</v>
      </c>
      <c r="E11" s="249">
        <v>0</v>
      </c>
      <c r="F11" s="255">
        <f t="shared" si="4"/>
        <v>0</v>
      </c>
      <c r="G11" s="249">
        <v>0</v>
      </c>
      <c r="H11" s="257" t="e">
        <f t="shared" ref="H11:H12" si="11">G11/E11-1</f>
        <v>#DIV/0!</v>
      </c>
      <c r="I11" s="256">
        <f t="shared" si="7"/>
        <v>0</v>
      </c>
      <c r="J11" s="255">
        <f t="shared" si="8"/>
        <v>0</v>
      </c>
      <c r="K11" s="249">
        <v>0</v>
      </c>
      <c r="L11" s="253" t="e">
        <f>K11/G11-1</f>
        <v>#DIV/0!</v>
      </c>
      <c r="M11" s="256">
        <f t="shared" si="1"/>
        <v>0</v>
      </c>
      <c r="N11" s="255">
        <f t="shared" si="9"/>
        <v>0</v>
      </c>
      <c r="O11" s="249">
        <v>0</v>
      </c>
      <c r="P11" s="257" t="e">
        <f t="shared" si="2"/>
        <v>#DIV/0!</v>
      </c>
      <c r="Q11" s="256">
        <f t="shared" si="3"/>
        <v>0</v>
      </c>
      <c r="R11" s="257" t="e">
        <f t="shared" ref="R11:R12" si="12">O11/D11-1</f>
        <v>#DIV/0!</v>
      </c>
      <c r="S11" s="256">
        <f t="shared" ref="S11:S12" si="13">O11-D11</f>
        <v>0</v>
      </c>
      <c r="T11" s="255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60</v>
      </c>
      <c r="C12" s="249">
        <v>25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181</v>
      </c>
    </row>
    <row r="14" spans="1:31" s="4" customFormat="1" x14ac:dyDescent="0.25">
      <c r="B14" s="169" t="s">
        <v>182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5.394 viajeros 
cuota: 77,2%</v>
      </c>
    </row>
    <row r="20" spans="1:27" x14ac:dyDescent="0.25">
      <c r="AA20" t="str">
        <f>CONCATENATE("Apartamentos: 
",FIXED(O10,0)," viajeros
cuota: ",FIXED(T10*100,1),"%")</f>
        <v>Apartamentos: 
1.589 viajeros
cuota: 22,8%</v>
      </c>
    </row>
    <row r="38" spans="2:31" s="4" customFormat="1" ht="15.75" hidden="1" customHeight="1" thickBot="1" x14ac:dyDescent="0.3">
      <c r="B38" s="264" t="s">
        <v>184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1" t="s">
        <v>172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173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174</v>
      </c>
    </row>
    <row r="43" spans="2:31" ht="15.75" hidden="1" x14ac:dyDescent="0.25">
      <c r="B43" s="224" t="s">
        <v>99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175</v>
      </c>
    </row>
    <row r="44" spans="2:31" s="4" customFormat="1" hidden="1" x14ac:dyDescent="0.25">
      <c r="B44" s="227" t="s">
        <v>102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176</v>
      </c>
    </row>
    <row r="45" spans="2:31" s="4" customFormat="1" hidden="1" x14ac:dyDescent="0.25">
      <c r="B45" s="232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2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181</v>
      </c>
    </row>
    <row r="48" spans="2:31" s="4" customFormat="1" hidden="1" x14ac:dyDescent="0.25">
      <c r="B48" s="282" t="s">
        <v>182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2020</v>
      </c>
      <c r="D133" s="180">
        <v>2021</v>
      </c>
      <c r="E133" s="180">
        <v>2022</v>
      </c>
      <c r="F133" s="180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39" t="str">
        <f>CONCATENATE("%/s total Tenerife ",RIGHT(F133,4))</f>
        <v>%/s total Tenerife 2023</v>
      </c>
      <c r="J133" s="180">
        <v>2024</v>
      </c>
      <c r="K133" s="239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1" t="s">
        <v>190</v>
      </c>
      <c r="C134" s="240">
        <v>8778</v>
      </c>
      <c r="D134" s="225">
        <v>120918</v>
      </c>
      <c r="E134" s="225">
        <v>120397</v>
      </c>
      <c r="F134" s="225">
        <v>106138</v>
      </c>
      <c r="G134" s="226">
        <f>F134/E134-1</f>
        <v>-0.11843318355108512</v>
      </c>
      <c r="H134" s="225">
        <f>F134-E134</f>
        <v>-14259</v>
      </c>
      <c r="I134" s="226">
        <f>F134/F$134</f>
        <v>1</v>
      </c>
      <c r="J134" s="225">
        <v>101169</v>
      </c>
      <c r="K134" s="226">
        <f>J134/J$134</f>
        <v>1</v>
      </c>
      <c r="L134" s="226">
        <f>J134/F134-1</f>
        <v>-4.6816408826245048E-2</v>
      </c>
      <c r="M134" s="225">
        <f>J134-F134</f>
        <v>-4969</v>
      </c>
      <c r="N134" s="226">
        <f>J134/D134-1</f>
        <v>-0.16332555947005412</v>
      </c>
      <c r="O134" s="225">
        <f>J134-D134</f>
        <v>-19749</v>
      </c>
      <c r="Q134" s="29"/>
      <c r="R134" s="79"/>
      <c r="Z134" s="1" t="s">
        <v>174</v>
      </c>
      <c r="AE134"/>
    </row>
    <row r="135" spans="1:31" s="4" customFormat="1" x14ac:dyDescent="0.25">
      <c r="B135" s="242" t="s">
        <v>191</v>
      </c>
      <c r="C135" s="243">
        <v>7413</v>
      </c>
      <c r="D135" s="243">
        <v>110000</v>
      </c>
      <c r="E135" s="243">
        <v>105592</v>
      </c>
      <c r="F135" s="243">
        <v>87910</v>
      </c>
      <c r="G135" s="247">
        <f>IFERROR(F135/E135-1,"-")</f>
        <v>-0.16745586786877797</v>
      </c>
      <c r="H135" s="243">
        <f t="shared" ref="H135:H138" si="14">F135-E135</f>
        <v>-17682</v>
      </c>
      <c r="I135" s="245">
        <f>F135/F$134</f>
        <v>0.82826132016808307</v>
      </c>
      <c r="J135" s="243">
        <v>84381</v>
      </c>
      <c r="K135" s="244">
        <f t="shared" ref="K135:K138" si="15">J135/J$134</f>
        <v>0.83405984046496462</v>
      </c>
      <c r="L135" s="245">
        <f t="shared" ref="L135:L138" si="16">J135/F135-1</f>
        <v>-4.014332840404955E-2</v>
      </c>
      <c r="M135" s="246">
        <f t="shared" ref="M135:M138" si="17">J135-F135</f>
        <v>-3529</v>
      </c>
      <c r="N135" s="244">
        <f t="shared" ref="N135:N138" si="18">J135/D135-1</f>
        <v>-0.2329</v>
      </c>
      <c r="O135" s="243">
        <f t="shared" ref="O135:O138" si="19">J135-D135</f>
        <v>-25619</v>
      </c>
      <c r="Q135" s="29"/>
      <c r="R135" s="79"/>
      <c r="Z135" s="1" t="s">
        <v>176</v>
      </c>
    </row>
    <row r="136" spans="1:31" s="4" customFormat="1" x14ac:dyDescent="0.25">
      <c r="B136" s="97" t="s">
        <v>61</v>
      </c>
      <c r="C136" s="249">
        <v>637</v>
      </c>
      <c r="D136" s="249">
        <v>4534</v>
      </c>
      <c r="E136" s="249">
        <v>6601</v>
      </c>
      <c r="F136" s="249">
        <v>6222</v>
      </c>
      <c r="G136" s="253">
        <f t="shared" ref="G136:G138" si="20">IFERROR(F136/E136-1,"-")</f>
        <v>-5.7415543099530342E-2</v>
      </c>
      <c r="H136" s="249">
        <f t="shared" si="14"/>
        <v>-379</v>
      </c>
      <c r="I136" s="257">
        <f t="shared" ref="I136:I138" si="21">F136/F$134</f>
        <v>5.8621794267839984E-2</v>
      </c>
      <c r="J136" s="249">
        <v>5327</v>
      </c>
      <c r="K136" s="255">
        <f t="shared" si="15"/>
        <v>5.265446925441588E-2</v>
      </c>
      <c r="L136" s="257">
        <f t="shared" si="16"/>
        <v>-0.14384442301510769</v>
      </c>
      <c r="M136" s="256">
        <f t="shared" si="17"/>
        <v>-895</v>
      </c>
      <c r="N136" s="255">
        <f t="shared" si="18"/>
        <v>0.17490074988972215</v>
      </c>
      <c r="O136" s="249">
        <f t="shared" si="19"/>
        <v>793</v>
      </c>
      <c r="Q136" s="29"/>
      <c r="R136" s="79"/>
      <c r="Z136" s="1"/>
    </row>
    <row r="137" spans="1:31" s="4" customFormat="1" x14ac:dyDescent="0.25">
      <c r="B137" s="97" t="s">
        <v>60</v>
      </c>
      <c r="C137" s="249">
        <v>45099</v>
      </c>
      <c r="D137" s="249">
        <v>105466</v>
      </c>
      <c r="E137" s="249">
        <v>98991</v>
      </c>
      <c r="F137" s="249">
        <v>81688</v>
      </c>
      <c r="G137" s="251">
        <f t="shared" si="20"/>
        <v>-0.17479366811124242</v>
      </c>
      <c r="H137" s="249">
        <f t="shared" si="14"/>
        <v>-17303</v>
      </c>
      <c r="I137" s="261">
        <f t="shared" si="21"/>
        <v>0.76963952590024309</v>
      </c>
      <c r="J137" s="249">
        <v>79054</v>
      </c>
      <c r="K137" s="255">
        <f t="shared" si="15"/>
        <v>0.78140537121054865</v>
      </c>
      <c r="L137" s="257">
        <f t="shared" si="16"/>
        <v>-3.2244638135344283E-2</v>
      </c>
      <c r="M137" s="256">
        <f t="shared" si="17"/>
        <v>-2634</v>
      </c>
      <c r="N137" s="255">
        <f t="shared" si="18"/>
        <v>-0.2504314186562494</v>
      </c>
      <c r="O137" s="249">
        <f t="shared" si="19"/>
        <v>-26412</v>
      </c>
      <c r="Q137" s="29"/>
      <c r="R137" s="79"/>
      <c r="Z137" s="1"/>
    </row>
    <row r="138" spans="1:31" s="4" customFormat="1" x14ac:dyDescent="0.25">
      <c r="B138" s="242" t="s">
        <v>192</v>
      </c>
      <c r="C138" s="243">
        <v>3255</v>
      </c>
      <c r="D138" s="243">
        <v>10918</v>
      </c>
      <c r="E138" s="243">
        <v>14805</v>
      </c>
      <c r="F138" s="243">
        <v>18228</v>
      </c>
      <c r="G138" s="247">
        <f t="shared" si="20"/>
        <v>0.23120567375886525</v>
      </c>
      <c r="H138" s="243">
        <f t="shared" si="14"/>
        <v>3423</v>
      </c>
      <c r="I138" s="245">
        <f t="shared" si="21"/>
        <v>0.17173867983191693</v>
      </c>
      <c r="J138" s="243">
        <v>16788</v>
      </c>
      <c r="K138" s="244">
        <f t="shared" si="15"/>
        <v>0.16594015953503544</v>
      </c>
      <c r="L138" s="245">
        <f t="shared" si="16"/>
        <v>-7.8999341672152723E-2</v>
      </c>
      <c r="M138" s="246">
        <f t="shared" si="17"/>
        <v>-1440</v>
      </c>
      <c r="N138" s="244">
        <f t="shared" si="18"/>
        <v>0.53764425718996156</v>
      </c>
      <c r="O138" s="243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181</v>
      </c>
    </row>
    <row r="140" spans="1:31" s="4" customFormat="1" ht="32.25" customHeight="1" x14ac:dyDescent="0.25">
      <c r="B140" s="305" t="s">
        <v>195</v>
      </c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47A58-2B5E-4B92-857D-261640888052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196</v>
      </c>
      <c r="C6" s="240">
        <v>4741</v>
      </c>
      <c r="D6" s="240">
        <v>1662</v>
      </c>
      <c r="E6" s="240">
        <v>4732</v>
      </c>
      <c r="F6" s="241">
        <f>E6/$E$6</f>
        <v>1</v>
      </c>
      <c r="G6" s="240">
        <v>4914</v>
      </c>
      <c r="H6" s="241">
        <f>G6/E6-1</f>
        <v>3.8461538461538547E-2</v>
      </c>
      <c r="I6" s="240">
        <f>G6-E6</f>
        <v>182</v>
      </c>
      <c r="J6" s="241">
        <f>G6/$G$6</f>
        <v>1</v>
      </c>
      <c r="K6" s="240">
        <v>4997</v>
      </c>
      <c r="L6" s="241">
        <f t="shared" ref="L6:L12" si="0">K6/G6-1</f>
        <v>1.6890516890516905E-2</v>
      </c>
      <c r="M6" s="240">
        <f t="shared" ref="M6:M12" si="1">K6-G6</f>
        <v>83</v>
      </c>
      <c r="N6" s="241">
        <f>K6/$K$6</f>
        <v>1</v>
      </c>
      <c r="O6" s="240">
        <v>4289</v>
      </c>
      <c r="P6" s="241">
        <f t="shared" ref="P6:P11" si="2">O6/K6-1</f>
        <v>-0.14168501100660391</v>
      </c>
      <c r="Q6" s="240">
        <f t="shared" ref="Q6:Q12" si="3">O6-K6</f>
        <v>-708</v>
      </c>
      <c r="R6" s="241">
        <f>O6/C6-1</f>
        <v>-9.5338536173802946E-2</v>
      </c>
      <c r="S6" s="240">
        <f>O6-C6</f>
        <v>-452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42" t="s">
        <v>191</v>
      </c>
      <c r="C7" s="243">
        <v>4444</v>
      </c>
      <c r="D7" s="243">
        <v>1492</v>
      </c>
      <c r="E7" s="243">
        <v>4401</v>
      </c>
      <c r="F7" s="244">
        <f t="shared" ref="F7:F12" si="4">E7/$E$6</f>
        <v>0.93005071851225696</v>
      </c>
      <c r="G7" s="243">
        <v>4493</v>
      </c>
      <c r="H7" s="245">
        <f>G7/E7-1</f>
        <v>2.0904339922744875E-2</v>
      </c>
      <c r="I7" s="246">
        <f>G7-E7</f>
        <v>92</v>
      </c>
      <c r="J7" s="244">
        <f>G7/$G$6</f>
        <v>0.91432641432641437</v>
      </c>
      <c r="K7" s="243">
        <v>4256</v>
      </c>
      <c r="L7" s="247">
        <f t="shared" si="0"/>
        <v>-5.2748720231471147E-2</v>
      </c>
      <c r="M7" s="248">
        <f t="shared" si="1"/>
        <v>-237</v>
      </c>
      <c r="N7" s="244">
        <f>K7/$K$6</f>
        <v>0.85171102661596954</v>
      </c>
      <c r="O7" s="243">
        <v>3683</v>
      </c>
      <c r="P7" s="245">
        <f t="shared" si="2"/>
        <v>-0.13463345864661658</v>
      </c>
      <c r="Q7" s="246">
        <f t="shared" si="3"/>
        <v>-573</v>
      </c>
      <c r="R7" s="245">
        <f t="shared" ref="R7:R10" si="5">O7/C7-1</f>
        <v>-0.17124212421242124</v>
      </c>
      <c r="S7" s="246">
        <f t="shared" ref="S7:S10" si="6">O7-C7</f>
        <v>-761</v>
      </c>
      <c r="T7" s="244">
        <f>O7/$O$6</f>
        <v>0.85870832361855909</v>
      </c>
      <c r="V7" s="29"/>
      <c r="W7" s="79"/>
      <c r="AE7" s="1" t="s">
        <v>176</v>
      </c>
    </row>
    <row r="8" spans="1:31" s="4" customFormat="1" x14ac:dyDescent="0.25">
      <c r="B8" s="97" t="s">
        <v>61</v>
      </c>
      <c r="C8" s="249">
        <v>246</v>
      </c>
      <c r="D8" s="249">
        <v>0</v>
      </c>
      <c r="E8" s="249">
        <v>293</v>
      </c>
      <c r="F8" s="250">
        <f t="shared" si="4"/>
        <v>6.1918850380388843E-2</v>
      </c>
      <c r="G8" s="249">
        <v>350</v>
      </c>
      <c r="H8" s="251">
        <f>IFERROR(G8/E8-1,"-")</f>
        <v>0.19453924914675769</v>
      </c>
      <c r="I8" s="252">
        <f t="shared" ref="I8:I12" si="7">G8-E8</f>
        <v>57</v>
      </c>
      <c r="J8" s="250">
        <f t="shared" ref="J8:J12" si="8">G8/$G$6</f>
        <v>7.1225071225071226E-2</v>
      </c>
      <c r="K8" s="249">
        <v>242</v>
      </c>
      <c r="L8" s="253">
        <f>IFERROR(K8/G8-1,"-")</f>
        <v>-0.30857142857142861</v>
      </c>
      <c r="M8" s="254">
        <f>IF(G8=0,"nd",K8-G8)</f>
        <v>-108</v>
      </c>
      <c r="N8" s="255">
        <f t="shared" ref="N8:N12" si="9">K8/$K$6</f>
        <v>4.8429057434460673E-2</v>
      </c>
      <c r="O8" s="249">
        <v>257</v>
      </c>
      <c r="P8" s="253">
        <f>IFERROR(O8/K8-1,"-")</f>
        <v>6.198347107438007E-2</v>
      </c>
      <c r="Q8" s="256">
        <f t="shared" si="3"/>
        <v>15</v>
      </c>
      <c r="R8" s="253">
        <f>IFERROR(O8/C8-1,"-")</f>
        <v>4.471544715447151E-2</v>
      </c>
      <c r="S8" s="256">
        <f t="shared" si="6"/>
        <v>11</v>
      </c>
      <c r="T8" s="255">
        <f t="shared" ref="T8:T12" si="10">O8/$O$6</f>
        <v>5.9920727442294243E-2</v>
      </c>
      <c r="V8" s="29"/>
      <c r="W8" s="79"/>
      <c r="AE8" s="1"/>
    </row>
    <row r="9" spans="1:31" s="4" customFormat="1" x14ac:dyDescent="0.25">
      <c r="B9" s="97" t="s">
        <v>60</v>
      </c>
      <c r="C9" s="249">
        <v>4198</v>
      </c>
      <c r="D9" s="249">
        <v>1492</v>
      </c>
      <c r="E9" s="249">
        <v>4108</v>
      </c>
      <c r="F9" s="255">
        <f t="shared" si="4"/>
        <v>0.86813186813186816</v>
      </c>
      <c r="G9" s="249">
        <v>4143</v>
      </c>
      <c r="H9" s="251">
        <f>IFERROR(G9/E9-1,"-")</f>
        <v>8.5199610516066837E-3</v>
      </c>
      <c r="I9" s="256">
        <f t="shared" si="7"/>
        <v>35</v>
      </c>
      <c r="J9" s="255">
        <f t="shared" si="8"/>
        <v>0.8431013431013431</v>
      </c>
      <c r="K9" s="249">
        <v>4014</v>
      </c>
      <c r="L9" s="253">
        <f>IFERROR(K9/G9-1,"-")</f>
        <v>-3.1136857349746583E-2</v>
      </c>
      <c r="M9" s="254">
        <f>IF(G9=0,"nd",K9-G9)</f>
        <v>-129</v>
      </c>
      <c r="N9" s="255">
        <f t="shared" si="9"/>
        <v>0.80328196918150896</v>
      </c>
      <c r="O9" s="249">
        <v>3426</v>
      </c>
      <c r="P9" s="253">
        <f t="shared" si="2"/>
        <v>-0.14648729446935727</v>
      </c>
      <c r="Q9" s="256">
        <f t="shared" si="3"/>
        <v>-588</v>
      </c>
      <c r="R9" s="257">
        <f t="shared" si="5"/>
        <v>-0.18389709385421626</v>
      </c>
      <c r="S9" s="256">
        <f t="shared" si="6"/>
        <v>-772</v>
      </c>
      <c r="T9" s="255">
        <f t="shared" si="10"/>
        <v>0.79878759617626482</v>
      </c>
      <c r="V9" s="29"/>
      <c r="W9" s="79"/>
      <c r="AE9" s="1"/>
    </row>
    <row r="10" spans="1:31" s="4" customFormat="1" x14ac:dyDescent="0.25">
      <c r="B10" s="242" t="s">
        <v>192</v>
      </c>
      <c r="C10" s="258">
        <v>297</v>
      </c>
      <c r="D10" s="258">
        <v>170</v>
      </c>
      <c r="E10" s="258">
        <v>331</v>
      </c>
      <c r="F10" s="259">
        <f>IFERROR(E10/$E$6,"-")</f>
        <v>6.9949281487743029E-2</v>
      </c>
      <c r="G10" s="258">
        <v>421</v>
      </c>
      <c r="H10" s="247">
        <f>IFERROR(G10/E10-1,"-")</f>
        <v>0.27190332326283984</v>
      </c>
      <c r="I10" s="248">
        <f>IFERROR(G10-E10,"-")</f>
        <v>90</v>
      </c>
      <c r="J10" s="259">
        <f>IFERROR(G10/$G$6,"-")</f>
        <v>8.567358567358567E-2</v>
      </c>
      <c r="K10" s="258">
        <v>741</v>
      </c>
      <c r="L10" s="247">
        <f>IFERROR(K10/G10-1,"-")</f>
        <v>0.76009501187648465</v>
      </c>
      <c r="M10" s="248">
        <f>IFERROR(K10-G10,"-")</f>
        <v>320</v>
      </c>
      <c r="N10" s="259">
        <f>IFERROR(K10/$K$6,"-")</f>
        <v>0.14828897338403041</v>
      </c>
      <c r="O10" s="258">
        <v>606</v>
      </c>
      <c r="P10" s="247">
        <f>IFERROR(O10/K10-1,"-")</f>
        <v>-0.18218623481781382</v>
      </c>
      <c r="Q10" s="248">
        <f>IFERROR(O10-K10,"-")</f>
        <v>-135</v>
      </c>
      <c r="R10" s="247">
        <f t="shared" si="5"/>
        <v>1.0404040404040402</v>
      </c>
      <c r="S10" s="248">
        <f t="shared" si="6"/>
        <v>309</v>
      </c>
      <c r="T10" s="259">
        <f>IFERROR(O10/$O$6,"-")</f>
        <v>0.14129167638144088</v>
      </c>
      <c r="V10" s="29"/>
      <c r="W10" s="79"/>
      <c r="AE10" s="1"/>
    </row>
    <row r="11" spans="1:31" s="4" customFormat="1" hidden="1" x14ac:dyDescent="0.25">
      <c r="B11" s="97" t="s">
        <v>61</v>
      </c>
      <c r="C11" s="249">
        <v>272</v>
      </c>
      <c r="D11" s="249">
        <v>0</v>
      </c>
      <c r="E11" s="249">
        <v>0</v>
      </c>
      <c r="F11" s="255">
        <f t="shared" si="4"/>
        <v>0</v>
      </c>
      <c r="G11" s="249">
        <v>0</v>
      </c>
      <c r="H11" s="257" t="e">
        <f t="shared" ref="H11:H12" si="11">G11/E11-1</f>
        <v>#DIV/0!</v>
      </c>
      <c r="I11" s="256">
        <f t="shared" si="7"/>
        <v>0</v>
      </c>
      <c r="J11" s="255">
        <f t="shared" si="8"/>
        <v>0</v>
      </c>
      <c r="K11" s="249">
        <v>0</v>
      </c>
      <c r="L11" s="253" t="e">
        <f>K11/G11-1</f>
        <v>#DIV/0!</v>
      </c>
      <c r="M11" s="256">
        <f t="shared" si="1"/>
        <v>0</v>
      </c>
      <c r="N11" s="255">
        <f t="shared" si="9"/>
        <v>0</v>
      </c>
      <c r="O11" s="249">
        <v>0</v>
      </c>
      <c r="P11" s="257" t="e">
        <f t="shared" si="2"/>
        <v>#DIV/0!</v>
      </c>
      <c r="Q11" s="256">
        <f t="shared" si="3"/>
        <v>0</v>
      </c>
      <c r="R11" s="257" t="e">
        <f t="shared" ref="R11:R12" si="12">O11/D11-1</f>
        <v>#DIV/0!</v>
      </c>
      <c r="S11" s="256">
        <f t="shared" ref="S11:S12" si="13">O11-D11</f>
        <v>0</v>
      </c>
      <c r="T11" s="255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60</v>
      </c>
      <c r="C12" s="249">
        <v>25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181</v>
      </c>
    </row>
    <row r="14" spans="1:31" s="4" customFormat="1" x14ac:dyDescent="0.25">
      <c r="B14" s="169" t="s">
        <v>182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3.683 viajeros 
cuota: 85,9%</v>
      </c>
    </row>
    <row r="20" spans="27:27" x14ac:dyDescent="0.25">
      <c r="AA20" t="str">
        <f>CONCATENATE("Apartamentos: 
",FIXED(O10,0)," viajeros
cuota: ",FIXED(T10*100,1),"%")</f>
        <v>Apartamentos: 
606 viajeros
cuota: 14,1%</v>
      </c>
    </row>
    <row r="38" spans="2:31" s="4" customFormat="1" ht="15.75" hidden="1" customHeight="1" thickBot="1" x14ac:dyDescent="0.3">
      <c r="B38" s="264" t="s">
        <v>184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1" t="s">
        <v>172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173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174</v>
      </c>
    </row>
    <row r="43" spans="2:31" ht="15.75" hidden="1" x14ac:dyDescent="0.25">
      <c r="B43" s="224" t="s">
        <v>99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175</v>
      </c>
    </row>
    <row r="44" spans="2:31" s="4" customFormat="1" hidden="1" x14ac:dyDescent="0.25">
      <c r="B44" s="227" t="s">
        <v>102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176</v>
      </c>
    </row>
    <row r="45" spans="2:31" s="4" customFormat="1" hidden="1" x14ac:dyDescent="0.25">
      <c r="B45" s="232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2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181</v>
      </c>
    </row>
    <row r="48" spans="2:31" s="4" customFormat="1" hidden="1" x14ac:dyDescent="0.25">
      <c r="B48" s="282" t="s">
        <v>182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2020</v>
      </c>
      <c r="D133" s="180">
        <v>2021</v>
      </c>
      <c r="E133" s="180">
        <v>2022</v>
      </c>
      <c r="F133" s="180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39" t="str">
        <f>CONCATENATE("%/s total Tenerife ",RIGHT(F133,4))</f>
        <v>%/s total Tenerife 2023</v>
      </c>
      <c r="J133" s="180">
        <v>2024</v>
      </c>
      <c r="K133" s="239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1" t="s">
        <v>196</v>
      </c>
      <c r="C134" s="225">
        <v>49521</v>
      </c>
      <c r="D134" s="225">
        <v>120918</v>
      </c>
      <c r="E134" s="225">
        <v>120397</v>
      </c>
      <c r="F134" s="225">
        <v>106138</v>
      </c>
      <c r="G134" s="226">
        <f>F134/E134-1</f>
        <v>-0.11843318355108512</v>
      </c>
      <c r="H134" s="225">
        <f>F134-E134</f>
        <v>-14259</v>
      </c>
      <c r="I134" s="226">
        <f>F134/F$134</f>
        <v>1</v>
      </c>
      <c r="J134" s="225">
        <v>101169</v>
      </c>
      <c r="K134" s="226">
        <f>J134/J$134</f>
        <v>1</v>
      </c>
      <c r="L134" s="226">
        <f>J134/F134-1</f>
        <v>-4.6816408826245048E-2</v>
      </c>
      <c r="M134" s="225">
        <f>J134-F134</f>
        <v>-4969</v>
      </c>
      <c r="N134" s="226">
        <f>J134/D134-1</f>
        <v>-0.16332555947005412</v>
      </c>
      <c r="O134" s="225">
        <f>J134-D134</f>
        <v>-19749</v>
      </c>
      <c r="Q134" s="29"/>
      <c r="R134" s="79"/>
      <c r="Z134" s="1" t="s">
        <v>174</v>
      </c>
      <c r="AE134"/>
    </row>
    <row r="135" spans="1:31" s="4" customFormat="1" x14ac:dyDescent="0.25">
      <c r="B135" s="242" t="s">
        <v>191</v>
      </c>
      <c r="C135" s="243">
        <v>46266</v>
      </c>
      <c r="D135" s="243">
        <v>110000</v>
      </c>
      <c r="E135" s="243">
        <v>105592</v>
      </c>
      <c r="F135" s="243">
        <v>87910</v>
      </c>
      <c r="G135" s="247">
        <f>IFERROR(F135/E135-1,"-")</f>
        <v>-0.16745586786877797</v>
      </c>
      <c r="H135" s="243">
        <f t="shared" ref="H135:H138" si="14">F135-E135</f>
        <v>-17682</v>
      </c>
      <c r="I135" s="245">
        <f>F135/F$134</f>
        <v>0.82826132016808307</v>
      </c>
      <c r="J135" s="243">
        <v>84381</v>
      </c>
      <c r="K135" s="244">
        <f t="shared" ref="K135:K138" si="15">J135/J$134</f>
        <v>0.83405984046496462</v>
      </c>
      <c r="L135" s="245">
        <f t="shared" ref="L135:L138" si="16">J135/F135-1</f>
        <v>-4.014332840404955E-2</v>
      </c>
      <c r="M135" s="246">
        <f t="shared" ref="M135:M138" si="17">J135-F135</f>
        <v>-3529</v>
      </c>
      <c r="N135" s="244">
        <f t="shared" ref="N135:N138" si="18">J135/D135-1</f>
        <v>-0.2329</v>
      </c>
      <c r="O135" s="243">
        <f t="shared" ref="O135:O138" si="19">J135-D135</f>
        <v>-25619</v>
      </c>
      <c r="Q135" s="29"/>
      <c r="R135" s="79"/>
      <c r="Z135" s="1" t="s">
        <v>176</v>
      </c>
    </row>
    <row r="136" spans="1:31" s="4" customFormat="1" x14ac:dyDescent="0.25">
      <c r="B136" s="97" t="s">
        <v>61</v>
      </c>
      <c r="C136" s="249">
        <v>1167</v>
      </c>
      <c r="D136" s="249">
        <v>4534</v>
      </c>
      <c r="E136" s="249">
        <v>6601</v>
      </c>
      <c r="F136" s="249">
        <v>6222</v>
      </c>
      <c r="G136" s="253">
        <f t="shared" ref="G136:G138" si="20">IFERROR(F136/E136-1,"-")</f>
        <v>-5.7415543099530342E-2</v>
      </c>
      <c r="H136" s="249">
        <f t="shared" si="14"/>
        <v>-379</v>
      </c>
      <c r="I136" s="257">
        <f t="shared" ref="I136:I138" si="21">F136/F$134</f>
        <v>5.8621794267839984E-2</v>
      </c>
      <c r="J136" s="249">
        <v>5327</v>
      </c>
      <c r="K136" s="255">
        <f t="shared" si="15"/>
        <v>5.265446925441588E-2</v>
      </c>
      <c r="L136" s="257">
        <f t="shared" si="16"/>
        <v>-0.14384442301510769</v>
      </c>
      <c r="M136" s="256">
        <f t="shared" si="17"/>
        <v>-895</v>
      </c>
      <c r="N136" s="255">
        <f t="shared" si="18"/>
        <v>0.17490074988972215</v>
      </c>
      <c r="O136" s="249">
        <f t="shared" si="19"/>
        <v>793</v>
      </c>
      <c r="Q136" s="29"/>
      <c r="R136" s="79"/>
      <c r="Z136" s="1"/>
    </row>
    <row r="137" spans="1:31" s="4" customFormat="1" x14ac:dyDescent="0.25">
      <c r="B137" s="97" t="s">
        <v>60</v>
      </c>
      <c r="C137" s="249">
        <v>45099</v>
      </c>
      <c r="D137" s="249">
        <v>105466</v>
      </c>
      <c r="E137" s="249">
        <v>98991</v>
      </c>
      <c r="F137" s="249">
        <v>81688</v>
      </c>
      <c r="G137" s="251">
        <f t="shared" si="20"/>
        <v>-0.17479366811124242</v>
      </c>
      <c r="H137" s="249">
        <f t="shared" si="14"/>
        <v>-17303</v>
      </c>
      <c r="I137" s="261">
        <f t="shared" si="21"/>
        <v>0.76963952590024309</v>
      </c>
      <c r="J137" s="249">
        <v>79054</v>
      </c>
      <c r="K137" s="255">
        <f t="shared" si="15"/>
        <v>0.78140537121054865</v>
      </c>
      <c r="L137" s="257">
        <f t="shared" si="16"/>
        <v>-3.2244638135344283E-2</v>
      </c>
      <c r="M137" s="256">
        <f t="shared" si="17"/>
        <v>-2634</v>
      </c>
      <c r="N137" s="255">
        <f t="shared" si="18"/>
        <v>-0.2504314186562494</v>
      </c>
      <c r="O137" s="249">
        <f t="shared" si="19"/>
        <v>-26412</v>
      </c>
      <c r="Q137" s="29"/>
      <c r="R137" s="79"/>
      <c r="Z137" s="1"/>
    </row>
    <row r="138" spans="1:31" s="4" customFormat="1" x14ac:dyDescent="0.25">
      <c r="B138" s="242" t="s">
        <v>192</v>
      </c>
      <c r="C138" s="243">
        <v>3255</v>
      </c>
      <c r="D138" s="243">
        <v>10918</v>
      </c>
      <c r="E138" s="243">
        <v>14805</v>
      </c>
      <c r="F138" s="243">
        <v>18228</v>
      </c>
      <c r="G138" s="247">
        <f t="shared" si="20"/>
        <v>0.23120567375886525</v>
      </c>
      <c r="H138" s="243">
        <f t="shared" si="14"/>
        <v>3423</v>
      </c>
      <c r="I138" s="245">
        <f t="shared" si="21"/>
        <v>0.17173867983191693</v>
      </c>
      <c r="J138" s="243">
        <v>16788</v>
      </c>
      <c r="K138" s="244">
        <f t="shared" si="15"/>
        <v>0.16594015953503544</v>
      </c>
      <c r="L138" s="245">
        <f t="shared" si="16"/>
        <v>-7.8999341672152723E-2</v>
      </c>
      <c r="M138" s="246">
        <f t="shared" si="17"/>
        <v>-1440</v>
      </c>
      <c r="N138" s="244">
        <f t="shared" si="18"/>
        <v>0.53764425718996156</v>
      </c>
      <c r="O138" s="243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181</v>
      </c>
    </row>
    <row r="140" spans="1:31" s="4" customFormat="1" ht="32.25" customHeight="1" x14ac:dyDescent="0.25">
      <c r="B140" s="305" t="s">
        <v>195</v>
      </c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7415-DA0E-493D-BB3D-AB2156E7911E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198</v>
      </c>
      <c r="C6" s="240">
        <v>4037</v>
      </c>
      <c r="D6" s="240">
        <v>4283</v>
      </c>
      <c r="E6" s="240">
        <v>4231</v>
      </c>
      <c r="F6" s="241">
        <f>E6/$E$6</f>
        <v>1</v>
      </c>
      <c r="G6" s="240">
        <v>3814</v>
      </c>
      <c r="H6" s="241">
        <f>G6/E6-1</f>
        <v>-9.8558260458520452E-2</v>
      </c>
      <c r="I6" s="240">
        <f>G6-E6</f>
        <v>-417</v>
      </c>
      <c r="J6" s="241">
        <f>G6/$G$6</f>
        <v>1</v>
      </c>
      <c r="K6" s="240">
        <v>2103</v>
      </c>
      <c r="L6" s="241">
        <f t="shared" ref="L6:L12" si="0">K6/G6-1</f>
        <v>-0.44861038280020971</v>
      </c>
      <c r="M6" s="240">
        <f t="shared" ref="M6:M12" si="1">K6-G6</f>
        <v>-1711</v>
      </c>
      <c r="N6" s="241">
        <f>K6/$K$6</f>
        <v>1</v>
      </c>
      <c r="O6" s="240">
        <v>2694</v>
      </c>
      <c r="P6" s="241">
        <f t="shared" ref="P6:P11" si="2">O6/K6-1</f>
        <v>0.2810271041369472</v>
      </c>
      <c r="Q6" s="240">
        <f t="shared" ref="Q6:Q12" si="3">O6-K6</f>
        <v>591</v>
      </c>
      <c r="R6" s="241">
        <f>O6/C6-1</f>
        <v>-0.33267277681446616</v>
      </c>
      <c r="S6" s="240">
        <f>O6-C6</f>
        <v>-1343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42" t="s">
        <v>191</v>
      </c>
      <c r="C7" s="243">
        <v>2969</v>
      </c>
      <c r="D7" s="243">
        <v>3680</v>
      </c>
      <c r="E7" s="243">
        <v>3626</v>
      </c>
      <c r="F7" s="244">
        <f t="shared" ref="F7:F12" si="4">E7/$E$6</f>
        <v>0.85700779957456863</v>
      </c>
      <c r="G7" s="243">
        <v>2671</v>
      </c>
      <c r="H7" s="245">
        <f>G7/E7-1</f>
        <v>-0.26337562051847763</v>
      </c>
      <c r="I7" s="246">
        <f>G7-E7</f>
        <v>-955</v>
      </c>
      <c r="J7" s="244">
        <f>G7/$G$6</f>
        <v>0.70031463030938645</v>
      </c>
      <c r="K7" s="243">
        <v>1720</v>
      </c>
      <c r="L7" s="247">
        <f t="shared" si="0"/>
        <v>-0.35604642456008984</v>
      </c>
      <c r="M7" s="248">
        <f t="shared" si="1"/>
        <v>-951</v>
      </c>
      <c r="N7" s="244">
        <f>K7/$K$6</f>
        <v>0.8178792201616738</v>
      </c>
      <c r="O7" s="243">
        <v>1711</v>
      </c>
      <c r="P7" s="245">
        <f t="shared" si="2"/>
        <v>-5.2325581395349374E-3</v>
      </c>
      <c r="Q7" s="246">
        <f t="shared" si="3"/>
        <v>-9</v>
      </c>
      <c r="R7" s="245">
        <f t="shared" ref="R7:R10" si="5">O7/C7-1</f>
        <v>-0.4237116874368474</v>
      </c>
      <c r="S7" s="246">
        <f t="shared" ref="S7:S10" si="6">O7-C7</f>
        <v>-1258</v>
      </c>
      <c r="T7" s="244">
        <f>O7/$O$6</f>
        <v>0.63511507052709726</v>
      </c>
      <c r="V7" s="29"/>
      <c r="W7" s="79"/>
      <c r="AE7" s="1" t="s">
        <v>176</v>
      </c>
    </row>
    <row r="8" spans="1:31" s="4" customFormat="1" x14ac:dyDescent="0.25">
      <c r="B8" s="97" t="s">
        <v>61</v>
      </c>
      <c r="C8" s="249">
        <v>391</v>
      </c>
      <c r="D8" s="249">
        <v>2</v>
      </c>
      <c r="E8" s="249">
        <v>212</v>
      </c>
      <c r="F8" s="250">
        <f t="shared" si="4"/>
        <v>5.0106357835027183E-2</v>
      </c>
      <c r="G8" s="249">
        <v>349</v>
      </c>
      <c r="H8" s="251">
        <f>IFERROR(G8/E8-1,"-")</f>
        <v>0.64622641509433953</v>
      </c>
      <c r="I8" s="252">
        <f t="shared" ref="I8:I12" si="7">G8-E8</f>
        <v>137</v>
      </c>
      <c r="J8" s="250">
        <f t="shared" ref="J8:J12" si="8">G8/$G$6</f>
        <v>9.1504981646565287E-2</v>
      </c>
      <c r="K8" s="249">
        <v>57</v>
      </c>
      <c r="L8" s="253">
        <f>IFERROR(K8/G8-1,"-")</f>
        <v>-0.83667621776504297</v>
      </c>
      <c r="M8" s="254">
        <f>IF(G8=0,"nd",K8-G8)</f>
        <v>-292</v>
      </c>
      <c r="N8" s="255">
        <f t="shared" ref="N8:N12" si="9">K8/$K$6</f>
        <v>2.710413694721826E-2</v>
      </c>
      <c r="O8" s="249">
        <v>123</v>
      </c>
      <c r="P8" s="253">
        <f>IFERROR(O8/K8-1,"-")</f>
        <v>1.1578947368421053</v>
      </c>
      <c r="Q8" s="256">
        <f t="shared" si="3"/>
        <v>66</v>
      </c>
      <c r="R8" s="253">
        <f>IFERROR(O8/C8-1,"-")</f>
        <v>-0.68542199488491051</v>
      </c>
      <c r="S8" s="256">
        <f t="shared" si="6"/>
        <v>-268</v>
      </c>
      <c r="T8" s="255">
        <f t="shared" ref="T8:T12" si="10">O8/$O$6</f>
        <v>4.5657015590200446E-2</v>
      </c>
      <c r="V8" s="29"/>
      <c r="W8" s="79"/>
      <c r="AE8" s="1"/>
    </row>
    <row r="9" spans="1:31" s="4" customFormat="1" x14ac:dyDescent="0.25">
      <c r="B9" s="97" t="s">
        <v>60</v>
      </c>
      <c r="C9" s="249">
        <v>2578</v>
      </c>
      <c r="D9" s="249">
        <v>3678</v>
      </c>
      <c r="E9" s="249">
        <v>3414</v>
      </c>
      <c r="F9" s="255">
        <f t="shared" si="4"/>
        <v>0.80690144173954148</v>
      </c>
      <c r="G9" s="249">
        <v>2322</v>
      </c>
      <c r="H9" s="251">
        <f>IFERROR(G9/E9-1,"-")</f>
        <v>-0.31985940246045697</v>
      </c>
      <c r="I9" s="256">
        <f t="shared" si="7"/>
        <v>-1092</v>
      </c>
      <c r="J9" s="255">
        <f t="shared" si="8"/>
        <v>0.60880964866282117</v>
      </c>
      <c r="K9" s="249">
        <v>1663</v>
      </c>
      <c r="L9" s="253">
        <f>IFERROR(K9/G9-1,"-")</f>
        <v>-0.28380706287683033</v>
      </c>
      <c r="M9" s="254">
        <f>IF(G9=0,"nd",K9-G9)</f>
        <v>-659</v>
      </c>
      <c r="N9" s="255">
        <f t="shared" si="9"/>
        <v>0.79077508321445555</v>
      </c>
      <c r="O9" s="249">
        <v>1588</v>
      </c>
      <c r="P9" s="253">
        <f t="shared" si="2"/>
        <v>-4.5099218280216458E-2</v>
      </c>
      <c r="Q9" s="256">
        <f t="shared" si="3"/>
        <v>-75</v>
      </c>
      <c r="R9" s="257">
        <f t="shared" si="5"/>
        <v>-0.3840186190845617</v>
      </c>
      <c r="S9" s="256">
        <f t="shared" si="6"/>
        <v>-990</v>
      </c>
      <c r="T9" s="255">
        <f t="shared" si="10"/>
        <v>0.58945805493689685</v>
      </c>
      <c r="V9" s="29"/>
      <c r="W9" s="79"/>
      <c r="AE9" s="1"/>
    </row>
    <row r="10" spans="1:31" s="4" customFormat="1" x14ac:dyDescent="0.25">
      <c r="B10" s="242" t="s">
        <v>192</v>
      </c>
      <c r="C10" s="258">
        <v>1068</v>
      </c>
      <c r="D10" s="258">
        <v>603</v>
      </c>
      <c r="E10" s="258">
        <v>605</v>
      </c>
      <c r="F10" s="259">
        <f>IFERROR(E10/$E$6,"-")</f>
        <v>0.14299220042543134</v>
      </c>
      <c r="G10" s="258">
        <v>1143</v>
      </c>
      <c r="H10" s="247">
        <f>IFERROR(G10/E10-1,"-")</f>
        <v>0.88925619834710745</v>
      </c>
      <c r="I10" s="248">
        <f>IFERROR(G10-E10,"-")</f>
        <v>538</v>
      </c>
      <c r="J10" s="259">
        <f>IFERROR(G10/$G$6,"-")</f>
        <v>0.29968536969061355</v>
      </c>
      <c r="K10" s="258">
        <v>383</v>
      </c>
      <c r="L10" s="247">
        <f>IFERROR(K10/G10-1,"-")</f>
        <v>-0.66491688538932636</v>
      </c>
      <c r="M10" s="248">
        <f>IFERROR(K10-G10,"-")</f>
        <v>-760</v>
      </c>
      <c r="N10" s="259">
        <f>IFERROR(K10/$K$6,"-")</f>
        <v>0.1821207798383262</v>
      </c>
      <c r="O10" s="258">
        <v>983</v>
      </c>
      <c r="P10" s="247">
        <f>IFERROR(O10/K10-1,"-")</f>
        <v>1.5665796344647518</v>
      </c>
      <c r="Q10" s="248">
        <f>IFERROR(O10-K10,"-")</f>
        <v>600</v>
      </c>
      <c r="R10" s="247">
        <f t="shared" si="5"/>
        <v>-7.9588014981273436E-2</v>
      </c>
      <c r="S10" s="248">
        <f t="shared" si="6"/>
        <v>-85</v>
      </c>
      <c r="T10" s="259">
        <f>IFERROR(O10/$O$6,"-")</f>
        <v>0.36488492947290274</v>
      </c>
      <c r="V10" s="29"/>
      <c r="W10" s="79"/>
      <c r="AE10" s="1"/>
    </row>
    <row r="11" spans="1:31" s="4" customFormat="1" hidden="1" x14ac:dyDescent="0.25">
      <c r="B11" s="97" t="s">
        <v>61</v>
      </c>
      <c r="C11" s="249">
        <v>1054</v>
      </c>
      <c r="D11" s="249">
        <v>0</v>
      </c>
      <c r="E11" s="249">
        <v>0</v>
      </c>
      <c r="F11" s="255">
        <f t="shared" si="4"/>
        <v>0</v>
      </c>
      <c r="G11" s="249">
        <v>0</v>
      </c>
      <c r="H11" s="257" t="e">
        <f t="shared" ref="H11:H12" si="11">G11/E11-1</f>
        <v>#DIV/0!</v>
      </c>
      <c r="I11" s="256">
        <f t="shared" si="7"/>
        <v>0</v>
      </c>
      <c r="J11" s="255">
        <f t="shared" si="8"/>
        <v>0</v>
      </c>
      <c r="K11" s="249">
        <v>0</v>
      </c>
      <c r="L11" s="253" t="e">
        <f>K11/G11-1</f>
        <v>#DIV/0!</v>
      </c>
      <c r="M11" s="256">
        <f t="shared" si="1"/>
        <v>0</v>
      </c>
      <c r="N11" s="255">
        <f t="shared" si="9"/>
        <v>0</v>
      </c>
      <c r="O11" s="249">
        <v>0</v>
      </c>
      <c r="P11" s="257" t="e">
        <f t="shared" si="2"/>
        <v>#DIV/0!</v>
      </c>
      <c r="Q11" s="256">
        <f t="shared" si="3"/>
        <v>0</v>
      </c>
      <c r="R11" s="257" t="e">
        <f t="shared" ref="R11:R12" si="12">O11/D11-1</f>
        <v>#DIV/0!</v>
      </c>
      <c r="S11" s="256">
        <f t="shared" ref="S11:S12" si="13">O11-D11</f>
        <v>0</v>
      </c>
      <c r="T11" s="255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60</v>
      </c>
      <c r="C12" s="249">
        <v>14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181</v>
      </c>
    </row>
    <row r="14" spans="1:31" s="4" customFormat="1" x14ac:dyDescent="0.25">
      <c r="B14" s="169" t="s">
        <v>182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1.711 viajeros 
cuota: 63,5%</v>
      </c>
    </row>
    <row r="20" spans="27:27" x14ac:dyDescent="0.25">
      <c r="AA20" t="str">
        <f>CONCATENATE("Apartamentos: 
",FIXED(O10,0)," viajeros
cuota: ",FIXED(T10*100,1),"%")</f>
        <v>Apartamentos: 
983 viajeros
cuota: 36,5%</v>
      </c>
    </row>
    <row r="38" spans="2:31" s="4" customFormat="1" ht="15.75" hidden="1" customHeight="1" thickBot="1" x14ac:dyDescent="0.3">
      <c r="B38" s="264" t="s">
        <v>184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1" t="s">
        <v>172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173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174</v>
      </c>
    </row>
    <row r="43" spans="2:31" ht="15.75" hidden="1" x14ac:dyDescent="0.25">
      <c r="B43" s="224" t="s">
        <v>99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175</v>
      </c>
    </row>
    <row r="44" spans="2:31" s="4" customFormat="1" hidden="1" x14ac:dyDescent="0.25">
      <c r="B44" s="227" t="s">
        <v>102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176</v>
      </c>
    </row>
    <row r="45" spans="2:31" s="4" customFormat="1" hidden="1" x14ac:dyDescent="0.25">
      <c r="B45" s="232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2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181</v>
      </c>
    </row>
    <row r="48" spans="2:31" s="4" customFormat="1" hidden="1" x14ac:dyDescent="0.25">
      <c r="B48" s="282" t="s">
        <v>182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2020</v>
      </c>
      <c r="D133" s="180">
        <v>2021</v>
      </c>
      <c r="E133" s="180">
        <v>2022</v>
      </c>
      <c r="F133" s="180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39" t="str">
        <f>CONCATENATE("%/s total Tenerife ",RIGHT(F133,4))</f>
        <v>%/s total Tenerife 2023</v>
      </c>
      <c r="J133" s="180">
        <v>2024</v>
      </c>
      <c r="K133" s="239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1" t="s">
        <v>198</v>
      </c>
      <c r="C134" s="225">
        <v>68476</v>
      </c>
      <c r="D134" s="225">
        <v>126666</v>
      </c>
      <c r="E134" s="225">
        <v>86811</v>
      </c>
      <c r="F134" s="225">
        <v>75374</v>
      </c>
      <c r="G134" s="226">
        <f>F134/E134-1</f>
        <v>-0.13174597689232936</v>
      </c>
      <c r="H134" s="225">
        <f>F134-E134</f>
        <v>-11437</v>
      </c>
      <c r="I134" s="226">
        <f>F134/F$134</f>
        <v>1</v>
      </c>
      <c r="J134" s="225">
        <v>60650</v>
      </c>
      <c r="K134" s="226">
        <f>J134/J$134</f>
        <v>1</v>
      </c>
      <c r="L134" s="226">
        <f>J134/F134-1</f>
        <v>-0.19534587523549229</v>
      </c>
      <c r="M134" s="225">
        <f>J134-F134</f>
        <v>-14724</v>
      </c>
      <c r="N134" s="226">
        <f>J134/D134-1</f>
        <v>-0.52118169042994955</v>
      </c>
      <c r="O134" s="225">
        <f>J134-D134</f>
        <v>-66016</v>
      </c>
      <c r="Q134" s="29"/>
      <c r="R134" s="79"/>
      <c r="Z134" s="1" t="s">
        <v>174</v>
      </c>
      <c r="AE134"/>
    </row>
    <row r="135" spans="1:31" s="4" customFormat="1" x14ac:dyDescent="0.25">
      <c r="B135" s="242" t="s">
        <v>191</v>
      </c>
      <c r="C135" s="243">
        <v>46830</v>
      </c>
      <c r="D135" s="243">
        <v>97227</v>
      </c>
      <c r="E135" s="243">
        <v>68469</v>
      </c>
      <c r="F135" s="243">
        <v>54932</v>
      </c>
      <c r="G135" s="247">
        <f>IFERROR(F135/E135-1,"-")</f>
        <v>-0.1977099125151528</v>
      </c>
      <c r="H135" s="243">
        <f t="shared" ref="H135:H138" si="14">F135-E135</f>
        <v>-13537</v>
      </c>
      <c r="I135" s="245">
        <f>F135/F$134</f>
        <v>0.72879242179000714</v>
      </c>
      <c r="J135" s="243">
        <v>43983</v>
      </c>
      <c r="K135" s="244">
        <f t="shared" ref="K135:K138" si="15">J135/J$134</f>
        <v>0.72519373454245672</v>
      </c>
      <c r="L135" s="245">
        <f t="shared" ref="L135:L138" si="16">J135/F135-1</f>
        <v>-0.19931915823199597</v>
      </c>
      <c r="M135" s="246">
        <f t="shared" ref="M135:M138" si="17">J135-F135</f>
        <v>-10949</v>
      </c>
      <c r="N135" s="244">
        <f t="shared" ref="N135:N138" si="18">J135/D135-1</f>
        <v>-0.54762565953901698</v>
      </c>
      <c r="O135" s="243">
        <f t="shared" ref="O135:O138" si="19">J135-D135</f>
        <v>-53244</v>
      </c>
      <c r="Q135" s="29"/>
      <c r="R135" s="79"/>
      <c r="Z135" s="1" t="s">
        <v>176</v>
      </c>
    </row>
    <row r="136" spans="1:31" s="4" customFormat="1" x14ac:dyDescent="0.25">
      <c r="B136" s="97" t="s">
        <v>61</v>
      </c>
      <c r="C136" s="249">
        <v>1786</v>
      </c>
      <c r="D136" s="249">
        <v>4418</v>
      </c>
      <c r="E136" s="249">
        <v>6088</v>
      </c>
      <c r="F136" s="249">
        <v>5359</v>
      </c>
      <c r="G136" s="253">
        <f t="shared" ref="G136:G138" si="20">IFERROR(F136/E136-1,"-")</f>
        <v>-0.11974375821287775</v>
      </c>
      <c r="H136" s="249">
        <f t="shared" si="14"/>
        <v>-729</v>
      </c>
      <c r="I136" s="257">
        <f t="shared" ref="I136:I138" si="21">F136/F$134</f>
        <v>7.1098787380263748E-2</v>
      </c>
      <c r="J136" s="249">
        <v>2401</v>
      </c>
      <c r="K136" s="255">
        <f t="shared" si="15"/>
        <v>3.9587798845836769E-2</v>
      </c>
      <c r="L136" s="257">
        <f t="shared" si="16"/>
        <v>-0.5519686508676992</v>
      </c>
      <c r="M136" s="256">
        <f t="shared" si="17"/>
        <v>-2958</v>
      </c>
      <c r="N136" s="255">
        <f t="shared" si="18"/>
        <v>-0.45654142145767318</v>
      </c>
      <c r="O136" s="249">
        <f t="shared" si="19"/>
        <v>-2017</v>
      </c>
      <c r="Q136" s="29"/>
      <c r="R136" s="79"/>
      <c r="Z136" s="1"/>
    </row>
    <row r="137" spans="1:31" s="4" customFormat="1" x14ac:dyDescent="0.25">
      <c r="B137" s="97" t="s">
        <v>60</v>
      </c>
      <c r="C137" s="249">
        <v>45044</v>
      </c>
      <c r="D137" s="249">
        <v>92809</v>
      </c>
      <c r="E137" s="249">
        <v>62381</v>
      </c>
      <c r="F137" s="249">
        <v>49573</v>
      </c>
      <c r="G137" s="251">
        <f t="shared" si="20"/>
        <v>-0.20531892723746015</v>
      </c>
      <c r="H137" s="249">
        <f t="shared" si="14"/>
        <v>-12808</v>
      </c>
      <c r="I137" s="261">
        <f t="shared" si="21"/>
        <v>0.65769363440974338</v>
      </c>
      <c r="J137" s="249">
        <v>41582</v>
      </c>
      <c r="K137" s="255">
        <f t="shared" si="15"/>
        <v>0.68560593569661998</v>
      </c>
      <c r="L137" s="257">
        <f t="shared" si="16"/>
        <v>-0.16119661912734751</v>
      </c>
      <c r="M137" s="256">
        <f t="shared" si="17"/>
        <v>-7991</v>
      </c>
      <c r="N137" s="255">
        <f t="shared" si="18"/>
        <v>-0.55196155545259618</v>
      </c>
      <c r="O137" s="249">
        <f t="shared" si="19"/>
        <v>-51227</v>
      </c>
      <c r="Q137" s="29"/>
      <c r="R137" s="79"/>
      <c r="Z137" s="1"/>
    </row>
    <row r="138" spans="1:31" s="4" customFormat="1" x14ac:dyDescent="0.25">
      <c r="B138" s="242" t="s">
        <v>192</v>
      </c>
      <c r="C138" s="243">
        <v>21646</v>
      </c>
      <c r="D138" s="243">
        <v>29439</v>
      </c>
      <c r="E138" s="243">
        <v>18342</v>
      </c>
      <c r="F138" s="243">
        <v>20442</v>
      </c>
      <c r="G138" s="247">
        <f t="shared" si="20"/>
        <v>0.11449133137062484</v>
      </c>
      <c r="H138" s="243">
        <f t="shared" si="14"/>
        <v>2100</v>
      </c>
      <c r="I138" s="245">
        <f t="shared" si="21"/>
        <v>0.27120757820999286</v>
      </c>
      <c r="J138" s="243">
        <v>16667</v>
      </c>
      <c r="K138" s="244">
        <f t="shared" si="15"/>
        <v>0.27480626545754328</v>
      </c>
      <c r="L138" s="245">
        <f t="shared" si="16"/>
        <v>-0.18466881909793564</v>
      </c>
      <c r="M138" s="246">
        <f t="shared" si="17"/>
        <v>-3775</v>
      </c>
      <c r="N138" s="244">
        <f t="shared" si="18"/>
        <v>-0.43384625836475421</v>
      </c>
      <c r="O138" s="243">
        <f t="shared" si="19"/>
        <v>-12772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181</v>
      </c>
    </row>
    <row r="140" spans="1:31" s="4" customFormat="1" ht="32.25" customHeight="1" x14ac:dyDescent="0.25">
      <c r="B140" s="305" t="s">
        <v>195</v>
      </c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C3D20-6550-4EA1-BD36-DD965763A12E}">
  <sheetPr>
    <tabColor theme="4" tint="0.39997558519241921"/>
  </sheetPr>
  <dimension ref="A1:AE149"/>
  <sheetViews>
    <sheetView showGridLines="0" topLeftCell="B1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201</v>
      </c>
      <c r="C6" s="240">
        <v>56329</v>
      </c>
      <c r="D6" s="240">
        <v>19622</v>
      </c>
      <c r="E6" s="240">
        <v>41772</v>
      </c>
      <c r="F6" s="241">
        <f>E6/$E$6</f>
        <v>1</v>
      </c>
      <c r="G6" s="240">
        <v>60988</v>
      </c>
      <c r="H6" s="241">
        <f>G6/E6-1</f>
        <v>0.46002106674327292</v>
      </c>
      <c r="I6" s="240">
        <f>G6-E6</f>
        <v>19216</v>
      </c>
      <c r="J6" s="241">
        <f>G6/$G$6</f>
        <v>1</v>
      </c>
      <c r="K6" s="240">
        <v>53225</v>
      </c>
      <c r="L6" s="241">
        <f>K6/G6-1</f>
        <v>-0.12728733521348456</v>
      </c>
      <c r="M6" s="240">
        <f>K6-G6</f>
        <v>-7763</v>
      </c>
      <c r="N6" s="241">
        <f>K6/$K$6</f>
        <v>1</v>
      </c>
      <c r="O6" s="240">
        <v>55404</v>
      </c>
      <c r="P6" s="241">
        <f>O6/K6-1</f>
        <v>4.0939408172851133E-2</v>
      </c>
      <c r="Q6" s="240">
        <f>O6-K6</f>
        <v>2179</v>
      </c>
      <c r="R6" s="241">
        <f>IFERROR(O6/C6-1,"-")</f>
        <v>-1.6421381526389611E-2</v>
      </c>
      <c r="S6" s="240">
        <f>O6-C6</f>
        <v>-925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32" t="s">
        <v>43</v>
      </c>
      <c r="C7" s="249">
        <v>8778</v>
      </c>
      <c r="D7" s="249">
        <v>5945</v>
      </c>
      <c r="E7" s="249">
        <v>8963</v>
      </c>
      <c r="F7" s="255">
        <f t="shared" ref="F7:F16" si="0">E7/$E$6</f>
        <v>0.21456956813176289</v>
      </c>
      <c r="G7" s="249">
        <v>8728</v>
      </c>
      <c r="H7" s="257">
        <f>G7/E7-1</f>
        <v>-2.6218899921901184E-2</v>
      </c>
      <c r="I7" s="256">
        <f>G7-E7</f>
        <v>-235</v>
      </c>
      <c r="J7" s="255">
        <f>G7/$G$6</f>
        <v>0.1431101200236112</v>
      </c>
      <c r="K7" s="249">
        <v>7100</v>
      </c>
      <c r="L7" s="257">
        <f>K7/G7-1</f>
        <v>-0.18652612282309811</v>
      </c>
      <c r="M7" s="256">
        <f>K7-G7</f>
        <v>-1628</v>
      </c>
      <c r="N7" s="255">
        <f>K7/$K$6</f>
        <v>0.13339596054485675</v>
      </c>
      <c r="O7" s="249">
        <v>6983</v>
      </c>
      <c r="P7" s="257">
        <f>O7/K7-1</f>
        <v>-1.6478873239436642E-2</v>
      </c>
      <c r="Q7" s="256">
        <f>O7-K7</f>
        <v>-117</v>
      </c>
      <c r="R7" s="257">
        <f t="shared" ref="R7:R16" si="1">IFERROR(O7/C7-1,"-")</f>
        <v>-0.20448849396217816</v>
      </c>
      <c r="S7" s="256">
        <f t="shared" ref="S7:S16" si="2">O7-C7</f>
        <v>-1795</v>
      </c>
      <c r="T7" s="255">
        <f>O7/$O$6</f>
        <v>0.12603783120352322</v>
      </c>
      <c r="V7" s="29"/>
      <c r="W7" s="79"/>
      <c r="AE7" s="1" t="s">
        <v>176</v>
      </c>
    </row>
    <row r="8" spans="1:31" s="4" customFormat="1" x14ac:dyDescent="0.25">
      <c r="B8" s="232" t="s">
        <v>44</v>
      </c>
      <c r="C8" s="249">
        <v>5572</v>
      </c>
      <c r="D8" s="249">
        <v>1875</v>
      </c>
      <c r="E8" s="249">
        <v>4149</v>
      </c>
      <c r="F8" s="255">
        <f t="shared" si="0"/>
        <v>9.9324906636024127E-2</v>
      </c>
      <c r="G8" s="249">
        <v>5690</v>
      </c>
      <c r="H8" s="257">
        <f t="shared" ref="H8:H16" si="3">G8/E8-1</f>
        <v>0.37141479874668604</v>
      </c>
      <c r="I8" s="256">
        <f t="shared" ref="I8:I16" si="4">G8-E8</f>
        <v>1541</v>
      </c>
      <c r="J8" s="255">
        <f t="shared" ref="J8:J16" si="5">G8/$G$6</f>
        <v>9.3297042041057252E-2</v>
      </c>
      <c r="K8" s="249">
        <v>4403</v>
      </c>
      <c r="L8" s="257">
        <f t="shared" ref="L8:L16" si="6">K8/G8-1</f>
        <v>-0.22618629173989457</v>
      </c>
      <c r="M8" s="256">
        <f t="shared" ref="M8:M16" si="7">K8-G8</f>
        <v>-1287</v>
      </c>
      <c r="N8" s="255">
        <f t="shared" ref="N8:N16" si="8">K8/$K$6</f>
        <v>8.2724283701268206E-2</v>
      </c>
      <c r="O8" s="249">
        <v>5520</v>
      </c>
      <c r="P8" s="257">
        <f t="shared" ref="P8:P16" si="9">O8/K8-1</f>
        <v>0.25369066545537144</v>
      </c>
      <c r="Q8" s="256">
        <f t="shared" ref="Q8:Q16" si="10">O8-K8</f>
        <v>1117</v>
      </c>
      <c r="R8" s="257">
        <f t="shared" si="1"/>
        <v>-9.3323761665470295E-3</v>
      </c>
      <c r="S8" s="256">
        <f t="shared" si="2"/>
        <v>-52</v>
      </c>
      <c r="T8" s="255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2" t="s">
        <v>45</v>
      </c>
      <c r="C9" s="249">
        <v>425</v>
      </c>
      <c r="D9" s="249">
        <v>107</v>
      </c>
      <c r="E9" s="249">
        <v>161</v>
      </c>
      <c r="F9" s="250">
        <f t="shared" si="0"/>
        <v>3.8542564397203868E-3</v>
      </c>
      <c r="G9" s="249">
        <v>3478</v>
      </c>
      <c r="H9" s="261">
        <f t="shared" si="3"/>
        <v>20.602484472049689</v>
      </c>
      <c r="I9" s="252">
        <f t="shared" si="4"/>
        <v>3317</v>
      </c>
      <c r="J9" s="250">
        <f t="shared" si="5"/>
        <v>5.7027611989243783E-2</v>
      </c>
      <c r="K9" s="249">
        <v>596</v>
      </c>
      <c r="L9" s="257">
        <f t="shared" si="6"/>
        <v>-0.82863714778608399</v>
      </c>
      <c r="M9" s="256">
        <f t="shared" si="7"/>
        <v>-2882</v>
      </c>
      <c r="N9" s="255">
        <f t="shared" si="8"/>
        <v>1.1197745420385158E-2</v>
      </c>
      <c r="O9" s="249">
        <v>902</v>
      </c>
      <c r="P9" s="257">
        <f t="shared" si="9"/>
        <v>0.51342281879194629</v>
      </c>
      <c r="Q9" s="256">
        <f t="shared" si="10"/>
        <v>306</v>
      </c>
      <c r="R9" s="257">
        <f t="shared" si="1"/>
        <v>1.1223529411764708</v>
      </c>
      <c r="S9" s="256">
        <f t="shared" si="2"/>
        <v>477</v>
      </c>
      <c r="T9" s="255">
        <f t="shared" si="11"/>
        <v>1.6280412966572809E-2</v>
      </c>
      <c r="V9" s="29"/>
      <c r="W9" s="79"/>
      <c r="AE9" s="1"/>
    </row>
    <row r="10" spans="1:31" s="4" customFormat="1" x14ac:dyDescent="0.25">
      <c r="B10" s="232" t="s">
        <v>47</v>
      </c>
      <c r="C10" s="249">
        <v>19992</v>
      </c>
      <c r="D10" s="249">
        <v>2136</v>
      </c>
      <c r="E10" s="249">
        <v>12392</v>
      </c>
      <c r="F10" s="255">
        <f t="shared" si="0"/>
        <v>0.29665804845350952</v>
      </c>
      <c r="G10" s="249">
        <v>18745</v>
      </c>
      <c r="H10" s="257">
        <f t="shared" si="3"/>
        <v>0.51266946417043258</v>
      </c>
      <c r="I10" s="256">
        <f t="shared" si="4"/>
        <v>6353</v>
      </c>
      <c r="J10" s="255">
        <f t="shared" si="5"/>
        <v>0.30735554535318421</v>
      </c>
      <c r="K10" s="249">
        <v>17189</v>
      </c>
      <c r="L10" s="257">
        <f t="shared" si="6"/>
        <v>-8.3008802347292576E-2</v>
      </c>
      <c r="M10" s="256">
        <f t="shared" si="7"/>
        <v>-1556</v>
      </c>
      <c r="N10" s="255">
        <f t="shared" si="8"/>
        <v>0.32294974166275248</v>
      </c>
      <c r="O10" s="249">
        <v>18625</v>
      </c>
      <c r="P10" s="257">
        <f t="shared" si="9"/>
        <v>8.3541799988364751E-2</v>
      </c>
      <c r="Q10" s="256">
        <f t="shared" si="10"/>
        <v>1436</v>
      </c>
      <c r="R10" s="257">
        <f t="shared" si="1"/>
        <v>-6.8377350940376114E-2</v>
      </c>
      <c r="S10" s="256">
        <f t="shared" si="2"/>
        <v>-1367</v>
      </c>
      <c r="T10" s="255">
        <f>O10/$O$6</f>
        <v>0.33616706374990973</v>
      </c>
      <c r="V10" s="29"/>
      <c r="W10" s="79"/>
      <c r="AE10" s="1"/>
    </row>
    <row r="11" spans="1:31" s="4" customFormat="1" x14ac:dyDescent="0.25">
      <c r="B11" s="232" t="s">
        <v>49</v>
      </c>
      <c r="C11" s="249">
        <v>3097</v>
      </c>
      <c r="D11" s="249">
        <v>929</v>
      </c>
      <c r="E11" s="249">
        <v>1925</v>
      </c>
      <c r="F11" s="250">
        <f t="shared" si="0"/>
        <v>4.608350090970028E-2</v>
      </c>
      <c r="G11" s="249">
        <v>2578</v>
      </c>
      <c r="H11" s="261">
        <f t="shared" si="3"/>
        <v>0.33922077922077931</v>
      </c>
      <c r="I11" s="252">
        <f t="shared" si="4"/>
        <v>653</v>
      </c>
      <c r="J11" s="250">
        <f t="shared" si="5"/>
        <v>4.2270610611923658E-2</v>
      </c>
      <c r="K11" s="249">
        <v>2281</v>
      </c>
      <c r="L11" s="257">
        <f t="shared" si="6"/>
        <v>-0.11520558572536854</v>
      </c>
      <c r="M11" s="256">
        <f t="shared" si="7"/>
        <v>-297</v>
      </c>
      <c r="N11" s="255">
        <f t="shared" si="8"/>
        <v>4.2855800845467355E-2</v>
      </c>
      <c r="O11" s="249">
        <v>2599</v>
      </c>
      <c r="P11" s="257">
        <f t="shared" si="9"/>
        <v>0.13941253836036815</v>
      </c>
      <c r="Q11" s="256">
        <f t="shared" si="10"/>
        <v>318</v>
      </c>
      <c r="R11" s="257">
        <f t="shared" si="1"/>
        <v>-0.16080077494349365</v>
      </c>
      <c r="S11" s="256">
        <f t="shared" si="2"/>
        <v>-498</v>
      </c>
      <c r="T11" s="255">
        <f t="shared" si="11"/>
        <v>4.690997039924915E-2</v>
      </c>
      <c r="V11" s="29"/>
      <c r="W11" s="79"/>
      <c r="AE11" s="1"/>
    </row>
    <row r="12" spans="1:31" s="4" customFormat="1" x14ac:dyDescent="0.25">
      <c r="B12" s="232" t="s">
        <v>50</v>
      </c>
      <c r="C12" s="249">
        <v>9789</v>
      </c>
      <c r="D12" s="249">
        <v>2598</v>
      </c>
      <c r="E12" s="249">
        <v>6573</v>
      </c>
      <c r="F12" s="255">
        <f t="shared" si="0"/>
        <v>0.15735420856075841</v>
      </c>
      <c r="G12" s="249">
        <v>10452</v>
      </c>
      <c r="H12" s="257">
        <f t="shared" si="3"/>
        <v>0.59014148790506615</v>
      </c>
      <c r="I12" s="256">
        <f t="shared" si="4"/>
        <v>3879</v>
      </c>
      <c r="J12" s="255">
        <f t="shared" si="5"/>
        <v>0.17137797599527776</v>
      </c>
      <c r="K12" s="249">
        <v>11900</v>
      </c>
      <c r="L12" s="257">
        <f t="shared" si="6"/>
        <v>0.1385380788365862</v>
      </c>
      <c r="M12" s="256">
        <f t="shared" si="7"/>
        <v>1448</v>
      </c>
      <c r="N12" s="255">
        <f t="shared" si="8"/>
        <v>0.2235791451385627</v>
      </c>
      <c r="O12" s="249">
        <v>11916</v>
      </c>
      <c r="P12" s="257">
        <f t="shared" si="9"/>
        <v>1.3445378151260012E-3</v>
      </c>
      <c r="Q12" s="256">
        <f t="shared" si="10"/>
        <v>16</v>
      </c>
      <c r="R12" s="257">
        <f t="shared" si="1"/>
        <v>0.21728470732454785</v>
      </c>
      <c r="S12" s="256">
        <f t="shared" si="2"/>
        <v>2127</v>
      </c>
      <c r="T12" s="255">
        <f t="shared" si="11"/>
        <v>0.21507472384665366</v>
      </c>
      <c r="V12" s="29"/>
      <c r="W12" s="79"/>
      <c r="AE12" s="1"/>
    </row>
    <row r="13" spans="1:31" s="4" customFormat="1" x14ac:dyDescent="0.25">
      <c r="B13" s="232" t="s">
        <v>48</v>
      </c>
      <c r="C13" s="249">
        <v>3059</v>
      </c>
      <c r="D13" s="249">
        <v>582</v>
      </c>
      <c r="E13" s="249">
        <v>1773</v>
      </c>
      <c r="F13" s="250">
        <f t="shared" si="0"/>
        <v>4.2444699798908359E-2</v>
      </c>
      <c r="G13" s="249">
        <v>3042</v>
      </c>
      <c r="H13" s="261">
        <f t="shared" si="3"/>
        <v>0.71573604060913709</v>
      </c>
      <c r="I13" s="252">
        <f t="shared" si="4"/>
        <v>1269</v>
      </c>
      <c r="J13" s="250">
        <f t="shared" si="5"/>
        <v>4.9878664655342034E-2</v>
      </c>
      <c r="K13" s="249">
        <v>2177</v>
      </c>
      <c r="L13" s="257">
        <f t="shared" si="6"/>
        <v>-0.28435239973701509</v>
      </c>
      <c r="M13" s="256">
        <f t="shared" si="7"/>
        <v>-865</v>
      </c>
      <c r="N13" s="255">
        <f t="shared" si="8"/>
        <v>4.0901831845937063E-2</v>
      </c>
      <c r="O13" s="249">
        <v>2652</v>
      </c>
      <c r="P13" s="257">
        <f t="shared" si="9"/>
        <v>0.21819016995865881</v>
      </c>
      <c r="Q13" s="256">
        <f t="shared" si="10"/>
        <v>475</v>
      </c>
      <c r="R13" s="257">
        <f t="shared" si="1"/>
        <v>-0.13305001634521085</v>
      </c>
      <c r="S13" s="256">
        <f t="shared" si="2"/>
        <v>-407</v>
      </c>
      <c r="T13" s="255">
        <f t="shared" si="11"/>
        <v>4.7866580030322722E-2</v>
      </c>
      <c r="V13" s="29"/>
      <c r="W13" s="79"/>
      <c r="AE13" s="1"/>
    </row>
    <row r="14" spans="1:31" s="4" customFormat="1" x14ac:dyDescent="0.25">
      <c r="B14" s="232" t="s">
        <v>51</v>
      </c>
      <c r="C14" s="249">
        <v>827</v>
      </c>
      <c r="D14" s="249">
        <v>3353</v>
      </c>
      <c r="E14" s="249">
        <v>744</v>
      </c>
      <c r="F14" s="255">
        <f t="shared" si="0"/>
        <v>1.7810973858086755E-2</v>
      </c>
      <c r="G14" s="249">
        <v>1649</v>
      </c>
      <c r="H14" s="257">
        <f t="shared" si="3"/>
        <v>1.2163978494623655</v>
      </c>
      <c r="I14" s="256">
        <f t="shared" si="4"/>
        <v>905</v>
      </c>
      <c r="J14" s="255">
        <f t="shared" si="5"/>
        <v>2.7038105856889878E-2</v>
      </c>
      <c r="K14" s="249">
        <v>1032</v>
      </c>
      <c r="L14" s="257">
        <f t="shared" si="6"/>
        <v>-0.37416616130988478</v>
      </c>
      <c r="M14" s="256">
        <f t="shared" si="7"/>
        <v>-617</v>
      </c>
      <c r="N14" s="255">
        <f t="shared" si="8"/>
        <v>1.9389384687646782E-2</v>
      </c>
      <c r="O14" s="249">
        <v>851</v>
      </c>
      <c r="P14" s="257">
        <f t="shared" si="9"/>
        <v>-0.17538759689922478</v>
      </c>
      <c r="Q14" s="256">
        <f t="shared" si="10"/>
        <v>-181</v>
      </c>
      <c r="R14" s="257">
        <f t="shared" si="1"/>
        <v>2.9020556227327798E-2</v>
      </c>
      <c r="S14" s="256">
        <f t="shared" si="2"/>
        <v>24</v>
      </c>
      <c r="T14" s="255">
        <f t="shared" si="11"/>
        <v>1.5359901812143528E-2</v>
      </c>
      <c r="V14" s="29"/>
      <c r="W14" s="79"/>
      <c r="AE14" s="1"/>
    </row>
    <row r="15" spans="1:31" s="4" customFormat="1" x14ac:dyDescent="0.25">
      <c r="B15" s="232" t="s">
        <v>46</v>
      </c>
      <c r="C15" s="249">
        <v>2373</v>
      </c>
      <c r="D15" s="249">
        <v>570</v>
      </c>
      <c r="E15" s="249">
        <v>2005</v>
      </c>
      <c r="F15" s="250">
        <f t="shared" si="0"/>
        <v>4.7998659389064446E-2</v>
      </c>
      <c r="G15" s="249">
        <v>2787</v>
      </c>
      <c r="H15" s="261">
        <f t="shared" si="3"/>
        <v>0.39002493765586044</v>
      </c>
      <c r="I15" s="252">
        <f t="shared" si="4"/>
        <v>782</v>
      </c>
      <c r="J15" s="250">
        <f t="shared" si="5"/>
        <v>4.5697514265101331E-2</v>
      </c>
      <c r="K15" s="249">
        <v>2799</v>
      </c>
      <c r="L15" s="257">
        <f t="shared" si="6"/>
        <v>4.3057050592034685E-3</v>
      </c>
      <c r="M15" s="256">
        <f t="shared" si="7"/>
        <v>12</v>
      </c>
      <c r="N15" s="255">
        <f t="shared" si="8"/>
        <v>5.2588069516204788E-2</v>
      </c>
      <c r="O15" s="249">
        <v>2131</v>
      </c>
      <c r="P15" s="257">
        <f t="shared" si="9"/>
        <v>-0.23865666309396216</v>
      </c>
      <c r="Q15" s="256">
        <f t="shared" si="10"/>
        <v>-668</v>
      </c>
      <c r="R15" s="257">
        <f t="shared" si="1"/>
        <v>-0.1019806152549515</v>
      </c>
      <c r="S15" s="256">
        <f t="shared" si="2"/>
        <v>-242</v>
      </c>
      <c r="T15" s="255">
        <f t="shared" si="11"/>
        <v>3.8462926864486317E-2</v>
      </c>
      <c r="V15" s="29"/>
      <c r="W15" s="79"/>
      <c r="AE15" s="1"/>
    </row>
    <row r="16" spans="1:31" s="4" customFormat="1" x14ac:dyDescent="0.25">
      <c r="B16" s="232" t="s">
        <v>202</v>
      </c>
      <c r="C16" s="249">
        <f>C6-SUM(C7:C15)</f>
        <v>2417</v>
      </c>
      <c r="D16" s="249">
        <f>D6-SUM(D7:D15)</f>
        <v>1527</v>
      </c>
      <c r="E16" s="249">
        <f>E6-SUM(E7:E15)</f>
        <v>3087</v>
      </c>
      <c r="F16" s="255">
        <f t="shared" si="0"/>
        <v>7.3901177822464803E-2</v>
      </c>
      <c r="G16" s="249">
        <f>G6-SUM(G7:G15)</f>
        <v>3839</v>
      </c>
      <c r="H16" s="257">
        <f t="shared" si="3"/>
        <v>0.24360220278587619</v>
      </c>
      <c r="I16" s="256">
        <f t="shared" si="4"/>
        <v>752</v>
      </c>
      <c r="J16" s="255">
        <f t="shared" si="5"/>
        <v>6.2946809208368856E-2</v>
      </c>
      <c r="K16" s="249">
        <f>K6-SUM(K7:K15)</f>
        <v>3748</v>
      </c>
      <c r="L16" s="257">
        <f t="shared" si="6"/>
        <v>-2.3704089606668366E-2</v>
      </c>
      <c r="M16" s="256">
        <f t="shared" si="7"/>
        <v>-91</v>
      </c>
      <c r="N16" s="255">
        <f t="shared" si="8"/>
        <v>7.0418036636918743E-2</v>
      </c>
      <c r="O16" s="249">
        <f>O6-SUM(O7:O15)</f>
        <v>3225</v>
      </c>
      <c r="P16" s="257">
        <f t="shared" si="9"/>
        <v>-0.13954108858057634</v>
      </c>
      <c r="Q16" s="256">
        <f t="shared" si="10"/>
        <v>-523</v>
      </c>
      <c r="R16" s="257">
        <f t="shared" si="1"/>
        <v>0.33429871741828721</v>
      </c>
      <c r="S16" s="256">
        <f t="shared" si="2"/>
        <v>808</v>
      </c>
      <c r="T16" s="255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181</v>
      </c>
    </row>
    <row r="18" spans="2:31" s="4" customFormat="1" x14ac:dyDescent="0.25">
      <c r="B18" s="169" t="s">
        <v>182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184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1" t="s">
        <v>172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173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174</v>
      </c>
    </row>
    <row r="47" spans="2:31" ht="15.75" hidden="1" x14ac:dyDescent="0.25">
      <c r="B47" s="224" t="s">
        <v>99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175</v>
      </c>
    </row>
    <row r="48" spans="2:31" s="4" customFormat="1" hidden="1" x14ac:dyDescent="0.25">
      <c r="B48" s="227" t="s">
        <v>102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176</v>
      </c>
    </row>
    <row r="49" spans="2:31" s="4" customFormat="1" hidden="1" x14ac:dyDescent="0.25">
      <c r="B49" s="232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2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181</v>
      </c>
    </row>
    <row r="52" spans="2:31" s="4" customFormat="1" hidden="1" x14ac:dyDescent="0.25">
      <c r="B52" s="282" t="s">
        <v>182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2020</v>
      </c>
      <c r="D135" s="180">
        <v>2021</v>
      </c>
      <c r="E135" s="180">
        <v>2022</v>
      </c>
      <c r="F135" s="180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0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1" t="s">
        <v>201</v>
      </c>
      <c r="C136" s="225">
        <v>456683</v>
      </c>
      <c r="D136" s="225">
        <v>800301</v>
      </c>
      <c r="E136" s="225">
        <v>1016781</v>
      </c>
      <c r="F136" s="225">
        <v>1041269</v>
      </c>
      <c r="G136" s="226">
        <f>F136/E136-1</f>
        <v>2.4083848931087504E-2</v>
      </c>
      <c r="H136" s="225">
        <f>F136-E136</f>
        <v>24488</v>
      </c>
      <c r="I136" s="226">
        <f>F136/F$136</f>
        <v>1</v>
      </c>
      <c r="J136" s="225">
        <v>1058434</v>
      </c>
      <c r="K136" s="226">
        <f>H136/H$136</f>
        <v>1</v>
      </c>
      <c r="L136" s="226">
        <f>J136/F136-1</f>
        <v>1.6484693196474609E-2</v>
      </c>
      <c r="M136" s="225">
        <f>J136-F136</f>
        <v>17165</v>
      </c>
      <c r="N136" s="226">
        <f>J136/C136-1</f>
        <v>1.3176557918731375</v>
      </c>
      <c r="O136" s="225">
        <f>J136-C136</f>
        <v>601751</v>
      </c>
      <c r="Q136" s="29"/>
      <c r="R136" s="79"/>
      <c r="Z136" s="1" t="s">
        <v>174</v>
      </c>
      <c r="AE136"/>
    </row>
    <row r="137" spans="1:31" s="4" customFormat="1" x14ac:dyDescent="0.25">
      <c r="B137" s="232" t="s">
        <v>43</v>
      </c>
      <c r="C137" s="249">
        <v>117997</v>
      </c>
      <c r="D137" s="249">
        <v>247584</v>
      </c>
      <c r="E137" s="249">
        <v>207208</v>
      </c>
      <c r="F137" s="249">
        <v>181512</v>
      </c>
      <c r="G137" s="255">
        <f t="shared" ref="G137:G146" si="12">F137/E137-1</f>
        <v>-0.12401065595922933</v>
      </c>
      <c r="H137" s="262">
        <f t="shared" ref="H137:H146" si="13">F137-E137</f>
        <v>-25696</v>
      </c>
      <c r="I137" s="257">
        <f t="shared" ref="I137:K146" si="14">F137/F$136</f>
        <v>0.17431806766551197</v>
      </c>
      <c r="J137" s="249">
        <v>161819</v>
      </c>
      <c r="K137" s="257">
        <f t="shared" si="14"/>
        <v>-1.049330284220843</v>
      </c>
      <c r="L137" s="257">
        <f t="shared" ref="L137:L146" si="15">J137/F137-1</f>
        <v>-0.10849420423994005</v>
      </c>
      <c r="M137" s="256">
        <f t="shared" ref="M137:M146" si="16">J137-F137</f>
        <v>-19693</v>
      </c>
      <c r="N137" s="255">
        <f t="shared" ref="N137:N146" si="17">J137/C137-1</f>
        <v>0.37138232327940535</v>
      </c>
      <c r="O137" s="249">
        <f t="shared" ref="O137:O146" si="18">J137-C137</f>
        <v>43822</v>
      </c>
      <c r="Q137" s="29"/>
      <c r="R137" s="79"/>
      <c r="Z137" s="1" t="s">
        <v>176</v>
      </c>
    </row>
    <row r="138" spans="1:31" s="4" customFormat="1" x14ac:dyDescent="0.25">
      <c r="B138" s="232" t="s">
        <v>44</v>
      </c>
      <c r="C138" s="249">
        <v>51760</v>
      </c>
      <c r="D138" s="249">
        <v>83468</v>
      </c>
      <c r="E138" s="249">
        <v>123951</v>
      </c>
      <c r="F138" s="249">
        <v>118966</v>
      </c>
      <c r="G138" s="255">
        <f t="shared" si="12"/>
        <v>-4.0217505304515511E-2</v>
      </c>
      <c r="H138" s="262">
        <f t="shared" si="13"/>
        <v>-4985</v>
      </c>
      <c r="I138" s="257">
        <f t="shared" si="14"/>
        <v>0.1142509764527706</v>
      </c>
      <c r="J138" s="249">
        <v>114660</v>
      </c>
      <c r="K138" s="257">
        <f t="shared" si="14"/>
        <v>-0.20356909506697157</v>
      </c>
      <c r="L138" s="257">
        <f t="shared" si="15"/>
        <v>-3.6195215439705497E-2</v>
      </c>
      <c r="M138" s="256">
        <f t="shared" si="16"/>
        <v>-4306</v>
      </c>
      <c r="N138" s="255">
        <f t="shared" si="17"/>
        <v>1.2152241112828439</v>
      </c>
      <c r="O138" s="249">
        <f t="shared" si="18"/>
        <v>62900</v>
      </c>
      <c r="Q138" s="29"/>
      <c r="R138" s="79"/>
      <c r="Z138" s="1"/>
    </row>
    <row r="139" spans="1:31" s="4" customFormat="1" x14ac:dyDescent="0.25">
      <c r="B139" s="232" t="s">
        <v>45</v>
      </c>
      <c r="C139" s="249">
        <v>2339</v>
      </c>
      <c r="D139" s="249">
        <v>4950</v>
      </c>
      <c r="E139" s="249">
        <v>6762</v>
      </c>
      <c r="F139" s="249">
        <v>20250</v>
      </c>
      <c r="G139" s="255">
        <f t="shared" si="12"/>
        <v>1.9946761313220942</v>
      </c>
      <c r="H139" s="262">
        <f t="shared" si="13"/>
        <v>13488</v>
      </c>
      <c r="I139" s="257">
        <f t="shared" si="14"/>
        <v>1.9447424248681178E-2</v>
      </c>
      <c r="J139" s="249">
        <v>11054</v>
      </c>
      <c r="K139" s="261">
        <f t="shared" si="14"/>
        <v>0.55080039202874875</v>
      </c>
      <c r="L139" s="257">
        <f t="shared" si="15"/>
        <v>-0.45412345679012345</v>
      </c>
      <c r="M139" s="256">
        <f t="shared" si="16"/>
        <v>-9196</v>
      </c>
      <c r="N139" s="255">
        <f t="shared" si="17"/>
        <v>3.725951261222745</v>
      </c>
      <c r="O139" s="249">
        <f t="shared" si="18"/>
        <v>8715</v>
      </c>
      <c r="Q139" s="29"/>
      <c r="R139" s="79"/>
      <c r="Z139" s="1"/>
    </row>
    <row r="140" spans="1:31" s="4" customFormat="1" x14ac:dyDescent="0.25">
      <c r="B140" s="232" t="s">
        <v>47</v>
      </c>
      <c r="C140" s="249">
        <v>103133</v>
      </c>
      <c r="D140" s="249">
        <v>181693</v>
      </c>
      <c r="E140" s="249">
        <v>342343</v>
      </c>
      <c r="F140" s="249">
        <v>341923</v>
      </c>
      <c r="G140" s="255">
        <f t="shared" si="12"/>
        <v>-1.2268397484394011E-3</v>
      </c>
      <c r="H140" s="262">
        <f t="shared" si="13"/>
        <v>-420</v>
      </c>
      <c r="I140" s="257">
        <f t="shared" si="14"/>
        <v>0.32837143908058342</v>
      </c>
      <c r="J140" s="249">
        <v>382237</v>
      </c>
      <c r="K140" s="257">
        <f t="shared" si="14"/>
        <v>-1.7151257758902319E-2</v>
      </c>
      <c r="L140" s="257">
        <f t="shared" si="15"/>
        <v>0.1179037385610211</v>
      </c>
      <c r="M140" s="256">
        <f t="shared" si="16"/>
        <v>40314</v>
      </c>
      <c r="N140" s="255">
        <f t="shared" si="17"/>
        <v>2.7062530906693301</v>
      </c>
      <c r="O140" s="249">
        <f t="shared" si="18"/>
        <v>279104</v>
      </c>
      <c r="Q140" s="29"/>
      <c r="R140" s="79"/>
      <c r="Z140" s="1"/>
    </row>
    <row r="141" spans="1:31" s="4" customFormat="1" x14ac:dyDescent="0.25">
      <c r="B141" s="232" t="s">
        <v>49</v>
      </c>
      <c r="C141" s="249">
        <v>30584</v>
      </c>
      <c r="D141" s="249">
        <v>44398</v>
      </c>
      <c r="E141" s="249">
        <v>48630</v>
      </c>
      <c r="F141" s="249">
        <v>55684</v>
      </c>
      <c r="G141" s="255">
        <f t="shared" si="12"/>
        <v>0.14505449311124829</v>
      </c>
      <c r="H141" s="262">
        <f t="shared" si="13"/>
        <v>7054</v>
      </c>
      <c r="I141" s="257">
        <f t="shared" si="14"/>
        <v>5.3477055400669757E-2</v>
      </c>
      <c r="J141" s="249">
        <v>49807</v>
      </c>
      <c r="K141" s="261">
        <f t="shared" si="14"/>
        <v>0.28805945769356417</v>
      </c>
      <c r="L141" s="257">
        <f t="shared" si="15"/>
        <v>-0.10554198692622652</v>
      </c>
      <c r="M141" s="256">
        <f t="shared" si="16"/>
        <v>-5877</v>
      </c>
      <c r="N141" s="255">
        <f t="shared" si="17"/>
        <v>0.62853125817420863</v>
      </c>
      <c r="O141" s="249">
        <f t="shared" si="18"/>
        <v>19223</v>
      </c>
      <c r="Q141" s="29"/>
      <c r="R141" s="79"/>
      <c r="Z141" s="1"/>
    </row>
    <row r="142" spans="1:31" s="4" customFormat="1" x14ac:dyDescent="0.25">
      <c r="B142" s="232" t="s">
        <v>50</v>
      </c>
      <c r="C142" s="249">
        <v>61571</v>
      </c>
      <c r="D142" s="249">
        <v>104557</v>
      </c>
      <c r="E142" s="249">
        <v>134886</v>
      </c>
      <c r="F142" s="249">
        <v>146430</v>
      </c>
      <c r="G142" s="255">
        <f t="shared" si="12"/>
        <v>8.5583381522174262E-2</v>
      </c>
      <c r="H142" s="262">
        <f t="shared" si="13"/>
        <v>11544</v>
      </c>
      <c r="I142" s="257">
        <f t="shared" si="14"/>
        <v>0.14062648556713012</v>
      </c>
      <c r="J142" s="249">
        <v>156566</v>
      </c>
      <c r="K142" s="257">
        <f t="shared" si="14"/>
        <v>0.47141457040182949</v>
      </c>
      <c r="L142" s="257">
        <f t="shared" si="15"/>
        <v>6.9220788089872309E-2</v>
      </c>
      <c r="M142" s="256">
        <f t="shared" si="16"/>
        <v>10136</v>
      </c>
      <c r="N142" s="255">
        <f t="shared" si="17"/>
        <v>1.5428529664939665</v>
      </c>
      <c r="O142" s="249">
        <f t="shared" si="18"/>
        <v>94995</v>
      </c>
      <c r="Q142" s="29"/>
      <c r="R142" s="79"/>
      <c r="Z142" s="1"/>
    </row>
    <row r="143" spans="1:31" s="4" customFormat="1" x14ac:dyDescent="0.25">
      <c r="B143" s="232" t="s">
        <v>48</v>
      </c>
      <c r="C143" s="249">
        <v>16023</v>
      </c>
      <c r="D143" s="249">
        <v>21732</v>
      </c>
      <c r="E143" s="249">
        <v>33809</v>
      </c>
      <c r="F143" s="249">
        <v>37722</v>
      </c>
      <c r="G143" s="255">
        <f t="shared" si="12"/>
        <v>0.11573841284864983</v>
      </c>
      <c r="H143" s="262">
        <f t="shared" si="13"/>
        <v>3913</v>
      </c>
      <c r="I143" s="257">
        <f t="shared" si="14"/>
        <v>3.6226950000432162E-2</v>
      </c>
      <c r="J143" s="249">
        <v>35821</v>
      </c>
      <c r="K143" s="261">
        <f t="shared" si="14"/>
        <v>0.15979255145377327</v>
      </c>
      <c r="L143" s="257">
        <f t="shared" si="15"/>
        <v>-5.0394994963151474E-2</v>
      </c>
      <c r="M143" s="256">
        <f t="shared" si="16"/>
        <v>-1901</v>
      </c>
      <c r="N143" s="255">
        <f t="shared" si="17"/>
        <v>1.2355988266866378</v>
      </c>
      <c r="O143" s="249">
        <f t="shared" si="18"/>
        <v>19798</v>
      </c>
      <c r="Q143" s="29"/>
      <c r="R143" s="79"/>
      <c r="Z143" s="1"/>
    </row>
    <row r="144" spans="1:31" s="4" customFormat="1" x14ac:dyDescent="0.25">
      <c r="B144" s="232" t="s">
        <v>51</v>
      </c>
      <c r="C144" s="249">
        <v>26839</v>
      </c>
      <c r="D144" s="249">
        <v>45216</v>
      </c>
      <c r="E144" s="249">
        <v>29061</v>
      </c>
      <c r="F144" s="249">
        <v>32018</v>
      </c>
      <c r="G144" s="255">
        <f t="shared" si="12"/>
        <v>0.10175148824885594</v>
      </c>
      <c r="H144" s="262">
        <f t="shared" si="13"/>
        <v>2957</v>
      </c>
      <c r="I144" s="257">
        <f t="shared" si="14"/>
        <v>3.0749018745396241E-2</v>
      </c>
      <c r="J144" s="249">
        <v>29188</v>
      </c>
      <c r="K144" s="257">
        <f t="shared" si="14"/>
        <v>0.12075302188827181</v>
      </c>
      <c r="L144" s="257">
        <f t="shared" si="15"/>
        <v>-8.838778187269658E-2</v>
      </c>
      <c r="M144" s="256">
        <f t="shared" si="16"/>
        <v>-2830</v>
      </c>
      <c r="N144" s="255">
        <f t="shared" si="17"/>
        <v>8.752188978724984E-2</v>
      </c>
      <c r="O144" s="249">
        <f t="shared" si="18"/>
        <v>2349</v>
      </c>
      <c r="Q144" s="29"/>
      <c r="R144" s="79"/>
      <c r="Z144" s="1"/>
    </row>
    <row r="145" spans="2:31" s="4" customFormat="1" x14ac:dyDescent="0.25">
      <c r="B145" s="232" t="s">
        <v>46</v>
      </c>
      <c r="C145" s="249">
        <v>24273</v>
      </c>
      <c r="D145" s="249">
        <v>26311</v>
      </c>
      <c r="E145" s="249">
        <v>32375</v>
      </c>
      <c r="F145" s="249">
        <v>47068</v>
      </c>
      <c r="G145" s="255">
        <f t="shared" si="12"/>
        <v>0.45383783783783782</v>
      </c>
      <c r="H145" s="262">
        <f t="shared" si="13"/>
        <v>14693</v>
      </c>
      <c r="I145" s="257">
        <f t="shared" si="14"/>
        <v>4.5202536520342007E-2</v>
      </c>
      <c r="J145" s="249">
        <v>61312</v>
      </c>
      <c r="K145" s="261">
        <f t="shared" si="14"/>
        <v>0.60000816726559947</v>
      </c>
      <c r="L145" s="257">
        <f t="shared" si="15"/>
        <v>0.30262598793235318</v>
      </c>
      <c r="M145" s="256">
        <f t="shared" si="16"/>
        <v>14244</v>
      </c>
      <c r="N145" s="255">
        <f t="shared" si="17"/>
        <v>1.5259341655337204</v>
      </c>
      <c r="O145" s="249">
        <f t="shared" si="18"/>
        <v>37039</v>
      </c>
      <c r="Q145" s="29"/>
      <c r="R145" s="79"/>
      <c r="Z145" s="1"/>
    </row>
    <row r="146" spans="2:31" s="4" customFormat="1" x14ac:dyDescent="0.25">
      <c r="B146" s="232" t="s">
        <v>202</v>
      </c>
      <c r="C146" s="249">
        <f>C136-SUM(C137:C145)</f>
        <v>22164</v>
      </c>
      <c r="D146" s="249">
        <f>D136-SUM(D137:D145)</f>
        <v>40392</v>
      </c>
      <c r="E146" s="249">
        <f>E136-SUM(E137:E145)</f>
        <v>57756</v>
      </c>
      <c r="F146" s="249">
        <f>F136-SUM(F137:F145)</f>
        <v>59696</v>
      </c>
      <c r="G146" s="255">
        <f t="shared" si="12"/>
        <v>3.3589583766188813E-2</v>
      </c>
      <c r="H146" s="262">
        <f t="shared" si="13"/>
        <v>1940</v>
      </c>
      <c r="I146" s="257">
        <f t="shared" si="14"/>
        <v>5.7330046318482542E-2</v>
      </c>
      <c r="J146" s="249">
        <f>J136-SUM(J137:J145)</f>
        <v>55970</v>
      </c>
      <c r="K146" s="257">
        <f t="shared" si="14"/>
        <v>7.9222476314929763E-2</v>
      </c>
      <c r="L146" s="257">
        <f t="shared" si="15"/>
        <v>-6.2416242294291102E-2</v>
      </c>
      <c r="M146" s="256">
        <f t="shared" si="16"/>
        <v>-3726</v>
      </c>
      <c r="N146" s="255">
        <f t="shared" si="17"/>
        <v>1.5252661974372859</v>
      </c>
      <c r="O146" s="249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181</v>
      </c>
    </row>
    <row r="148" spans="2:31" s="4" customFormat="1" x14ac:dyDescent="0.25">
      <c r="B148" s="169" t="s">
        <v>182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4ED85-E2B7-4489-A9DC-A98AD3C4FEF0}">
  <sheetPr>
    <tabColor theme="4" tint="0.39997558519241921"/>
  </sheetPr>
  <dimension ref="A1:AE149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201</v>
      </c>
      <c r="C6" s="240">
        <v>37438</v>
      </c>
      <c r="D6" s="240">
        <v>5573</v>
      </c>
      <c r="E6" s="240">
        <v>24740</v>
      </c>
      <c r="F6" s="241">
        <f>E6/$E$6</f>
        <v>1</v>
      </c>
      <c r="G6" s="240">
        <v>36662</v>
      </c>
      <c r="H6" s="241">
        <f>G6/E6-1</f>
        <v>0.48189167340339534</v>
      </c>
      <c r="I6" s="240">
        <f>G6-E6</f>
        <v>11922</v>
      </c>
      <c r="J6" s="241">
        <f>G6/$G$6</f>
        <v>1</v>
      </c>
      <c r="K6" s="240">
        <v>34486</v>
      </c>
      <c r="L6" s="241">
        <f>K6/G6-1</f>
        <v>-5.9353008564726473E-2</v>
      </c>
      <c r="M6" s="240">
        <f>K6-G6</f>
        <v>-2176</v>
      </c>
      <c r="N6" s="241">
        <f>K6/$K$6</f>
        <v>1</v>
      </c>
      <c r="O6" s="240">
        <v>37471</v>
      </c>
      <c r="P6" s="241">
        <f>O6/K6-1</f>
        <v>8.6556863654816407E-2</v>
      </c>
      <c r="Q6" s="240">
        <f>O6-K6</f>
        <v>2985</v>
      </c>
      <c r="R6" s="241">
        <f>IFERROR(O6/C6-1,"-")</f>
        <v>8.8145734280686838E-4</v>
      </c>
      <c r="S6" s="240">
        <f>O6-C6</f>
        <v>33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32" t="s">
        <v>43</v>
      </c>
      <c r="C7" s="249">
        <v>4741</v>
      </c>
      <c r="D7" s="249">
        <v>1662</v>
      </c>
      <c r="E7" s="249">
        <v>4732</v>
      </c>
      <c r="F7" s="255">
        <f t="shared" ref="F7:F16" si="0">E7/$E$6</f>
        <v>0.19126919967663703</v>
      </c>
      <c r="G7" s="249">
        <v>4914</v>
      </c>
      <c r="H7" s="257">
        <f>G7/E7-1</f>
        <v>3.8461538461538547E-2</v>
      </c>
      <c r="I7" s="256">
        <f>G7-E7</f>
        <v>182</v>
      </c>
      <c r="J7" s="255">
        <f>G7/$G$6</f>
        <v>0.13403524084883531</v>
      </c>
      <c r="K7" s="249">
        <v>4997</v>
      </c>
      <c r="L7" s="257">
        <f>K7/G7-1</f>
        <v>1.6890516890516905E-2</v>
      </c>
      <c r="M7" s="256">
        <f>K7-G7</f>
        <v>83</v>
      </c>
      <c r="N7" s="255">
        <f>K7/$K$6</f>
        <v>0.14489937945833092</v>
      </c>
      <c r="O7" s="249">
        <v>4289</v>
      </c>
      <c r="P7" s="257">
        <f>O7/K7-1</f>
        <v>-0.14168501100660391</v>
      </c>
      <c r="Q7" s="256">
        <f>O7-K7</f>
        <v>-708</v>
      </c>
      <c r="R7" s="257">
        <f t="shared" ref="R7:R16" si="1">IFERROR(O7/C7-1,"-")</f>
        <v>-9.5338536173802946E-2</v>
      </c>
      <c r="S7" s="256">
        <f t="shared" ref="S7:S16" si="2">O7-C7</f>
        <v>-452</v>
      </c>
      <c r="T7" s="255">
        <f>O7/$O$6</f>
        <v>0.11446185049771823</v>
      </c>
      <c r="V7" s="29"/>
      <c r="W7" s="79"/>
      <c r="AE7" s="1" t="s">
        <v>176</v>
      </c>
    </row>
    <row r="8" spans="1:31" s="4" customFormat="1" x14ac:dyDescent="0.25">
      <c r="B8" s="232" t="s">
        <v>44</v>
      </c>
      <c r="C8" s="249">
        <v>3650</v>
      </c>
      <c r="D8" s="249">
        <v>295</v>
      </c>
      <c r="E8" s="249">
        <v>2603</v>
      </c>
      <c r="F8" s="255">
        <f t="shared" si="0"/>
        <v>0.10521422797089733</v>
      </c>
      <c r="G8" s="249">
        <v>4265</v>
      </c>
      <c r="H8" s="257">
        <f t="shared" ref="H8:H16" si="3">G8/E8-1</f>
        <v>0.63849404533230891</v>
      </c>
      <c r="I8" s="256">
        <f t="shared" ref="I8:I16" si="4">G8-E8</f>
        <v>1662</v>
      </c>
      <c r="J8" s="255">
        <f t="shared" ref="J8:J16" si="5">G8/$G$6</f>
        <v>0.11633298783481534</v>
      </c>
      <c r="K8" s="249">
        <v>3219</v>
      </c>
      <c r="L8" s="257">
        <f t="shared" ref="L8:L16" si="6">K8/G8-1</f>
        <v>-0.24525205158264951</v>
      </c>
      <c r="M8" s="256">
        <f t="shared" ref="M8:M16" si="7">K8-G8</f>
        <v>-1046</v>
      </c>
      <c r="N8" s="255">
        <f t="shared" ref="N8:N16" si="8">K8/$K$6</f>
        <v>9.334222583077191E-2</v>
      </c>
      <c r="O8" s="249">
        <v>3737</v>
      </c>
      <c r="P8" s="257">
        <f t="shared" ref="P8:P16" si="9">O8/K8-1</f>
        <v>0.16091954022988508</v>
      </c>
      <c r="Q8" s="256">
        <f t="shared" ref="Q8:Q16" si="10">O8-K8</f>
        <v>518</v>
      </c>
      <c r="R8" s="257">
        <f t="shared" si="1"/>
        <v>2.3835616438356189E-2</v>
      </c>
      <c r="S8" s="256">
        <f t="shared" si="2"/>
        <v>87</v>
      </c>
      <c r="T8" s="255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2" t="s">
        <v>45</v>
      </c>
      <c r="C9" s="249">
        <v>217</v>
      </c>
      <c r="D9" s="249">
        <v>62</v>
      </c>
      <c r="E9" s="249">
        <v>125</v>
      </c>
      <c r="F9" s="250">
        <f t="shared" si="0"/>
        <v>5.0525464834276475E-3</v>
      </c>
      <c r="G9" s="249">
        <v>741</v>
      </c>
      <c r="H9" s="261">
        <f t="shared" si="3"/>
        <v>4.9279999999999999</v>
      </c>
      <c r="I9" s="252">
        <f t="shared" si="4"/>
        <v>616</v>
      </c>
      <c r="J9" s="250">
        <f t="shared" si="5"/>
        <v>2.0211663302602149E-2</v>
      </c>
      <c r="K9" s="249">
        <v>317</v>
      </c>
      <c r="L9" s="257">
        <f t="shared" si="6"/>
        <v>-0.57219973009446701</v>
      </c>
      <c r="M9" s="256">
        <f t="shared" si="7"/>
        <v>-424</v>
      </c>
      <c r="N9" s="255">
        <f t="shared" si="8"/>
        <v>9.1921359392217131E-3</v>
      </c>
      <c r="O9" s="249">
        <v>505</v>
      </c>
      <c r="P9" s="257">
        <f t="shared" si="9"/>
        <v>0.59305993690851744</v>
      </c>
      <c r="Q9" s="256">
        <f t="shared" si="10"/>
        <v>188</v>
      </c>
      <c r="R9" s="257">
        <f t="shared" si="1"/>
        <v>1.3271889400921659</v>
      </c>
      <c r="S9" s="256">
        <f t="shared" si="2"/>
        <v>288</v>
      </c>
      <c r="T9" s="255">
        <f t="shared" si="11"/>
        <v>1.3477088948787063E-2</v>
      </c>
      <c r="V9" s="29"/>
      <c r="W9" s="79"/>
      <c r="AE9" s="1"/>
    </row>
    <row r="10" spans="1:31" s="4" customFormat="1" x14ac:dyDescent="0.25">
      <c r="B10" s="232" t="s">
        <v>47</v>
      </c>
      <c r="C10" s="249">
        <v>16449</v>
      </c>
      <c r="D10" s="249">
        <v>1035</v>
      </c>
      <c r="E10" s="249">
        <v>9244</v>
      </c>
      <c r="F10" s="255">
        <f t="shared" si="0"/>
        <v>0.37364591754244136</v>
      </c>
      <c r="G10" s="249">
        <v>15131</v>
      </c>
      <c r="H10" s="257">
        <f t="shared" si="3"/>
        <v>0.63684552141929895</v>
      </c>
      <c r="I10" s="256">
        <f t="shared" si="4"/>
        <v>5887</v>
      </c>
      <c r="J10" s="255">
        <f t="shared" si="5"/>
        <v>0.41271616387540233</v>
      </c>
      <c r="K10" s="249">
        <v>13891</v>
      </c>
      <c r="L10" s="257">
        <f t="shared" si="6"/>
        <v>-8.1950961602009098E-2</v>
      </c>
      <c r="M10" s="256">
        <f t="shared" si="7"/>
        <v>-1240</v>
      </c>
      <c r="N10" s="255">
        <f t="shared" si="8"/>
        <v>0.40280113669315082</v>
      </c>
      <c r="O10" s="249">
        <v>14812</v>
      </c>
      <c r="P10" s="257">
        <f t="shared" si="9"/>
        <v>6.6301922107839584E-2</v>
      </c>
      <c r="Q10" s="256">
        <f t="shared" si="10"/>
        <v>921</v>
      </c>
      <c r="R10" s="257">
        <f t="shared" si="1"/>
        <v>-9.9519727643017863E-2</v>
      </c>
      <c r="S10" s="256">
        <f t="shared" si="2"/>
        <v>-1637</v>
      </c>
      <c r="T10" s="255">
        <f>O10/$O$6</f>
        <v>0.39529235942462171</v>
      </c>
      <c r="V10" s="29"/>
      <c r="W10" s="79"/>
      <c r="AE10" s="1"/>
    </row>
    <row r="11" spans="1:31" s="4" customFormat="1" x14ac:dyDescent="0.25">
      <c r="B11" s="232" t="s">
        <v>49</v>
      </c>
      <c r="C11" s="249">
        <v>2712</v>
      </c>
      <c r="D11" s="249">
        <v>87</v>
      </c>
      <c r="E11" s="249">
        <v>1030</v>
      </c>
      <c r="F11" s="250">
        <f t="shared" si="0"/>
        <v>4.1632983023443815E-2</v>
      </c>
      <c r="G11" s="249">
        <v>2122</v>
      </c>
      <c r="H11" s="261">
        <f t="shared" si="3"/>
        <v>1.0601941747572816</v>
      </c>
      <c r="I11" s="252">
        <f t="shared" si="4"/>
        <v>1092</v>
      </c>
      <c r="J11" s="250">
        <f t="shared" si="5"/>
        <v>5.7880093830123831E-2</v>
      </c>
      <c r="K11" s="249">
        <v>1745</v>
      </c>
      <c r="L11" s="257">
        <f t="shared" si="6"/>
        <v>-0.1776625824693685</v>
      </c>
      <c r="M11" s="256">
        <f t="shared" si="7"/>
        <v>-377</v>
      </c>
      <c r="N11" s="255">
        <f t="shared" si="8"/>
        <v>5.060024357710375E-2</v>
      </c>
      <c r="O11" s="249">
        <v>1965</v>
      </c>
      <c r="P11" s="257">
        <f t="shared" si="9"/>
        <v>0.12607449856733521</v>
      </c>
      <c r="Q11" s="256">
        <f t="shared" si="10"/>
        <v>220</v>
      </c>
      <c r="R11" s="257">
        <f t="shared" si="1"/>
        <v>-0.27544247787610621</v>
      </c>
      <c r="S11" s="256">
        <f t="shared" si="2"/>
        <v>-747</v>
      </c>
      <c r="T11" s="255">
        <f t="shared" si="11"/>
        <v>5.2440554028448667E-2</v>
      </c>
      <c r="V11" s="29"/>
      <c r="W11" s="79"/>
      <c r="AE11" s="1"/>
    </row>
    <row r="12" spans="1:31" s="4" customFormat="1" x14ac:dyDescent="0.25">
      <c r="B12" s="232" t="s">
        <v>50</v>
      </c>
      <c r="C12" s="249">
        <v>4747</v>
      </c>
      <c r="D12" s="249">
        <v>1412</v>
      </c>
      <c r="E12" s="249">
        <v>3917</v>
      </c>
      <c r="F12" s="255">
        <f t="shared" si="0"/>
        <v>0.15832659660468876</v>
      </c>
      <c r="G12" s="249">
        <v>5450</v>
      </c>
      <c r="H12" s="257">
        <f t="shared" si="3"/>
        <v>0.39137094715343368</v>
      </c>
      <c r="I12" s="256">
        <f t="shared" si="4"/>
        <v>1533</v>
      </c>
      <c r="J12" s="255">
        <f t="shared" si="5"/>
        <v>0.14865528339970541</v>
      </c>
      <c r="K12" s="249">
        <v>6504</v>
      </c>
      <c r="L12" s="257">
        <f t="shared" si="6"/>
        <v>0.19339449541284415</v>
      </c>
      <c r="M12" s="256">
        <f t="shared" si="7"/>
        <v>1054</v>
      </c>
      <c r="N12" s="255">
        <f t="shared" si="8"/>
        <v>0.18859827176245433</v>
      </c>
      <c r="O12" s="249">
        <v>7025</v>
      </c>
      <c r="P12" s="257">
        <f t="shared" si="9"/>
        <v>8.0104551045510508E-2</v>
      </c>
      <c r="Q12" s="256">
        <f t="shared" si="10"/>
        <v>521</v>
      </c>
      <c r="R12" s="257">
        <f t="shared" si="1"/>
        <v>0.47988203075626701</v>
      </c>
      <c r="S12" s="256">
        <f t="shared" si="2"/>
        <v>2278</v>
      </c>
      <c r="T12" s="255">
        <f t="shared" si="11"/>
        <v>0.18747831656481012</v>
      </c>
      <c r="V12" s="29"/>
      <c r="W12" s="79"/>
      <c r="AE12" s="1"/>
    </row>
    <row r="13" spans="1:31" s="4" customFormat="1" x14ac:dyDescent="0.25">
      <c r="B13" s="232" t="s">
        <v>48</v>
      </c>
      <c r="C13" s="249">
        <v>1208</v>
      </c>
      <c r="D13" s="249">
        <v>303</v>
      </c>
      <c r="E13" s="249">
        <v>1039</v>
      </c>
      <c r="F13" s="250">
        <f t="shared" si="0"/>
        <v>4.1996766370250606E-2</v>
      </c>
      <c r="G13" s="249">
        <v>1557</v>
      </c>
      <c r="H13" s="261">
        <f t="shared" si="3"/>
        <v>0.49855630413859475</v>
      </c>
      <c r="I13" s="252">
        <f t="shared" si="4"/>
        <v>518</v>
      </c>
      <c r="J13" s="250">
        <f t="shared" si="5"/>
        <v>4.2469041514374556E-2</v>
      </c>
      <c r="K13" s="249">
        <v>1445</v>
      </c>
      <c r="L13" s="257">
        <f t="shared" si="6"/>
        <v>-7.1933204881181712E-2</v>
      </c>
      <c r="M13" s="256">
        <f t="shared" si="7"/>
        <v>-112</v>
      </c>
      <c r="N13" s="255">
        <f t="shared" si="8"/>
        <v>4.1901061300237775E-2</v>
      </c>
      <c r="O13" s="249">
        <v>1752</v>
      </c>
      <c r="P13" s="257">
        <f t="shared" si="9"/>
        <v>0.21245674740484422</v>
      </c>
      <c r="Q13" s="256">
        <f t="shared" si="10"/>
        <v>307</v>
      </c>
      <c r="R13" s="257">
        <f t="shared" si="1"/>
        <v>0.45033112582781465</v>
      </c>
      <c r="S13" s="256">
        <f t="shared" si="2"/>
        <v>544</v>
      </c>
      <c r="T13" s="255">
        <f t="shared" si="11"/>
        <v>4.6756158095593928E-2</v>
      </c>
      <c r="V13" s="29"/>
      <c r="W13" s="79"/>
      <c r="AE13" s="1"/>
    </row>
    <row r="14" spans="1:31" s="4" customFormat="1" x14ac:dyDescent="0.25">
      <c r="B14" s="232" t="s">
        <v>51</v>
      </c>
      <c r="C14" s="249">
        <v>332</v>
      </c>
      <c r="D14" s="249">
        <v>460</v>
      </c>
      <c r="E14" s="249">
        <v>515</v>
      </c>
      <c r="F14" s="255">
        <f t="shared" si="0"/>
        <v>2.0816491511721907E-2</v>
      </c>
      <c r="G14" s="249">
        <v>722</v>
      </c>
      <c r="H14" s="257">
        <f t="shared" si="3"/>
        <v>0.40194174757281553</v>
      </c>
      <c r="I14" s="256">
        <f t="shared" si="4"/>
        <v>207</v>
      </c>
      <c r="J14" s="255">
        <f t="shared" si="5"/>
        <v>1.9693415525612351E-2</v>
      </c>
      <c r="K14" s="249">
        <v>461</v>
      </c>
      <c r="L14" s="257">
        <f t="shared" si="6"/>
        <v>-0.36149584487534625</v>
      </c>
      <c r="M14" s="256">
        <f t="shared" si="7"/>
        <v>-261</v>
      </c>
      <c r="N14" s="255">
        <f t="shared" si="8"/>
        <v>1.3367743432117381E-2</v>
      </c>
      <c r="O14" s="249">
        <v>603</v>
      </c>
      <c r="P14" s="257">
        <f t="shared" si="9"/>
        <v>0.30802603036876364</v>
      </c>
      <c r="Q14" s="256">
        <f t="shared" si="10"/>
        <v>142</v>
      </c>
      <c r="R14" s="257">
        <f t="shared" si="1"/>
        <v>0.81626506024096379</v>
      </c>
      <c r="S14" s="256">
        <f t="shared" si="2"/>
        <v>271</v>
      </c>
      <c r="T14" s="255">
        <f t="shared" si="11"/>
        <v>1.6092444823997226E-2</v>
      </c>
      <c r="V14" s="29"/>
      <c r="W14" s="79"/>
      <c r="AE14" s="1"/>
    </row>
    <row r="15" spans="1:31" s="4" customFormat="1" x14ac:dyDescent="0.25">
      <c r="B15" s="232" t="s">
        <v>46</v>
      </c>
      <c r="C15" s="249">
        <v>1583</v>
      </c>
      <c r="D15" s="249">
        <v>8</v>
      </c>
      <c r="E15" s="249">
        <v>796</v>
      </c>
      <c r="F15" s="250">
        <f t="shared" si="0"/>
        <v>3.217461600646726E-2</v>
      </c>
      <c r="G15" s="249">
        <v>548</v>
      </c>
      <c r="H15" s="261">
        <f t="shared" si="3"/>
        <v>-0.31155778894472363</v>
      </c>
      <c r="I15" s="252">
        <f t="shared" si="4"/>
        <v>-248</v>
      </c>
      <c r="J15" s="250">
        <f t="shared" si="5"/>
        <v>1.4947356936337352E-2</v>
      </c>
      <c r="K15" s="249">
        <v>962</v>
      </c>
      <c r="L15" s="257">
        <f t="shared" si="6"/>
        <v>0.75547445255474455</v>
      </c>
      <c r="M15" s="256">
        <f t="shared" si="7"/>
        <v>414</v>
      </c>
      <c r="N15" s="255">
        <f t="shared" si="8"/>
        <v>2.7895377834483558E-2</v>
      </c>
      <c r="O15" s="249">
        <v>1724</v>
      </c>
      <c r="P15" s="257">
        <f t="shared" si="9"/>
        <v>0.79209979209979209</v>
      </c>
      <c r="Q15" s="256">
        <f t="shared" si="10"/>
        <v>762</v>
      </c>
      <c r="R15" s="257">
        <f t="shared" si="1"/>
        <v>8.9071383449147223E-2</v>
      </c>
      <c r="S15" s="256">
        <f t="shared" si="2"/>
        <v>141</v>
      </c>
      <c r="T15" s="255">
        <f t="shared" si="11"/>
        <v>4.6008913559819592E-2</v>
      </c>
      <c r="V15" s="29"/>
      <c r="W15" s="79"/>
      <c r="AE15" s="1"/>
    </row>
    <row r="16" spans="1:31" s="4" customFormat="1" x14ac:dyDescent="0.25">
      <c r="B16" s="232" t="s">
        <v>202</v>
      </c>
      <c r="C16" s="249">
        <f>C6-SUM(C7:C15)</f>
        <v>1799</v>
      </c>
      <c r="D16" s="249">
        <f>D6-SUM(D7:D15)</f>
        <v>249</v>
      </c>
      <c r="E16" s="249">
        <f>E6-SUM(E7:E15)</f>
        <v>739</v>
      </c>
      <c r="F16" s="255">
        <f t="shared" si="0"/>
        <v>2.9870654810024252E-2</v>
      </c>
      <c r="G16" s="249">
        <f>G6-SUM(G7:G15)</f>
        <v>1212</v>
      </c>
      <c r="H16" s="257">
        <f t="shared" si="3"/>
        <v>0.64005412719891752</v>
      </c>
      <c r="I16" s="256">
        <f t="shared" si="4"/>
        <v>473</v>
      </c>
      <c r="J16" s="255">
        <f t="shared" si="5"/>
        <v>3.305875293219137E-2</v>
      </c>
      <c r="K16" s="249">
        <f>K6-SUM(K7:K15)</f>
        <v>945</v>
      </c>
      <c r="L16" s="257">
        <f t="shared" si="6"/>
        <v>-0.22029702970297027</v>
      </c>
      <c r="M16" s="256">
        <f t="shared" si="7"/>
        <v>-267</v>
      </c>
      <c r="N16" s="255">
        <f t="shared" si="8"/>
        <v>2.7402424172127821E-2</v>
      </c>
      <c r="O16" s="249">
        <f>O6-SUM(O7:O15)</f>
        <v>1059</v>
      </c>
      <c r="P16" s="257">
        <f t="shared" si="9"/>
        <v>0.12063492063492065</v>
      </c>
      <c r="Q16" s="256">
        <f t="shared" si="10"/>
        <v>114</v>
      </c>
      <c r="R16" s="257">
        <f t="shared" si="1"/>
        <v>-0.41133963312951638</v>
      </c>
      <c r="S16" s="256">
        <f t="shared" si="2"/>
        <v>-740</v>
      </c>
      <c r="T16" s="255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181</v>
      </c>
    </row>
    <row r="18" spans="2:31" s="4" customFormat="1" x14ac:dyDescent="0.25">
      <c r="B18" s="169" t="s">
        <v>182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184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1" t="s">
        <v>172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173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174</v>
      </c>
    </row>
    <row r="47" spans="2:31" ht="15.75" hidden="1" x14ac:dyDescent="0.25">
      <c r="B47" s="224" t="s">
        <v>99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175</v>
      </c>
    </row>
    <row r="48" spans="2:31" s="4" customFormat="1" hidden="1" x14ac:dyDescent="0.25">
      <c r="B48" s="227" t="s">
        <v>102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176</v>
      </c>
    </row>
    <row r="49" spans="2:31" s="4" customFormat="1" hidden="1" x14ac:dyDescent="0.25">
      <c r="B49" s="232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2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181</v>
      </c>
    </row>
    <row r="52" spans="2:31" s="4" customFormat="1" hidden="1" x14ac:dyDescent="0.25">
      <c r="B52" s="282" t="s">
        <v>182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2020</v>
      </c>
      <c r="D135" s="180">
        <v>2021</v>
      </c>
      <c r="E135" s="180">
        <v>2022</v>
      </c>
      <c r="F135" s="180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0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1" t="s">
        <v>201</v>
      </c>
      <c r="C136" s="225">
        <v>248294</v>
      </c>
      <c r="D136" s="225">
        <v>384253</v>
      </c>
      <c r="E136" s="225">
        <v>593573</v>
      </c>
      <c r="F136" s="225">
        <v>612478</v>
      </c>
      <c r="G136" s="226">
        <f>F136/E136-1</f>
        <v>3.1849494501939857E-2</v>
      </c>
      <c r="H136" s="225">
        <f>F136-E136</f>
        <v>18905</v>
      </c>
      <c r="I136" s="226">
        <f>F136/F$136</f>
        <v>1</v>
      </c>
      <c r="J136" s="225">
        <v>636461</v>
      </c>
      <c r="K136" s="226">
        <f>H136/H$136</f>
        <v>1</v>
      </c>
      <c r="L136" s="226">
        <f>J136/F136-1</f>
        <v>3.915732483452472E-2</v>
      </c>
      <c r="M136" s="225">
        <f>J136-F136</f>
        <v>23983</v>
      </c>
      <c r="N136" s="226">
        <f>J136/C136-1</f>
        <v>1.5633362062715972</v>
      </c>
      <c r="O136" s="225">
        <f>J136-C136</f>
        <v>388167</v>
      </c>
      <c r="Q136" s="29"/>
      <c r="R136" s="79"/>
      <c r="Z136" s="1" t="s">
        <v>174</v>
      </c>
      <c r="AE136"/>
    </row>
    <row r="137" spans="1:31" s="4" customFormat="1" x14ac:dyDescent="0.25">
      <c r="B137" s="232" t="s">
        <v>43</v>
      </c>
      <c r="C137" s="249">
        <v>49521</v>
      </c>
      <c r="D137" s="249">
        <v>120918</v>
      </c>
      <c r="E137" s="249">
        <v>120397</v>
      </c>
      <c r="F137" s="249">
        <v>106138</v>
      </c>
      <c r="G137" s="255">
        <f t="shared" ref="G137:G146" si="12">F137/E137-1</f>
        <v>-0.11843318355108512</v>
      </c>
      <c r="H137" s="262">
        <f t="shared" ref="H137:H146" si="13">F137-E137</f>
        <v>-14259</v>
      </c>
      <c r="I137" s="257">
        <f t="shared" ref="I137:K146" si="14">F137/F$136</f>
        <v>0.17329275500507774</v>
      </c>
      <c r="J137" s="249">
        <v>101169</v>
      </c>
      <c r="K137" s="257">
        <f t="shared" si="14"/>
        <v>-0.75424490875429784</v>
      </c>
      <c r="L137" s="257">
        <f t="shared" ref="L137:L146" si="15">J137/F137-1</f>
        <v>-4.6816408826245048E-2</v>
      </c>
      <c r="M137" s="256">
        <f t="shared" ref="M137:M146" si="16">J137-F137</f>
        <v>-4969</v>
      </c>
      <c r="N137" s="255">
        <f t="shared" ref="N137:N145" si="17">J137/C137-1</f>
        <v>1.0429514751317623</v>
      </c>
      <c r="O137" s="249">
        <f t="shared" ref="O137:O146" si="18">J137-C137</f>
        <v>51648</v>
      </c>
      <c r="Q137" s="29"/>
      <c r="R137" s="79"/>
      <c r="Z137" s="1" t="s">
        <v>176</v>
      </c>
    </row>
    <row r="138" spans="1:31" s="4" customFormat="1" x14ac:dyDescent="0.25">
      <c r="B138" s="232" t="s">
        <v>44</v>
      </c>
      <c r="C138" s="249">
        <v>26848</v>
      </c>
      <c r="D138" s="249">
        <v>39986</v>
      </c>
      <c r="E138" s="249">
        <v>75857</v>
      </c>
      <c r="F138" s="249">
        <v>67064</v>
      </c>
      <c r="G138" s="255">
        <f t="shared" si="12"/>
        <v>-0.1159154725338466</v>
      </c>
      <c r="H138" s="262">
        <f t="shared" si="13"/>
        <v>-8793</v>
      </c>
      <c r="I138" s="257">
        <f t="shared" si="14"/>
        <v>0.10949617782189727</v>
      </c>
      <c r="J138" s="249">
        <v>64415</v>
      </c>
      <c r="K138" s="257">
        <f t="shared" si="14"/>
        <v>-0.4651150489288548</v>
      </c>
      <c r="L138" s="257">
        <f t="shared" si="15"/>
        <v>-3.9499582488369267E-2</v>
      </c>
      <c r="M138" s="256">
        <f t="shared" si="16"/>
        <v>-2649</v>
      </c>
      <c r="N138" s="255">
        <f t="shared" si="17"/>
        <v>1.3992476162097733</v>
      </c>
      <c r="O138" s="249">
        <f t="shared" si="18"/>
        <v>37567</v>
      </c>
      <c r="Q138" s="29"/>
      <c r="R138" s="79"/>
      <c r="Z138" s="1"/>
    </row>
    <row r="139" spans="1:31" s="4" customFormat="1" x14ac:dyDescent="0.25">
      <c r="B139" s="232" t="s">
        <v>45</v>
      </c>
      <c r="C139" s="249">
        <v>681</v>
      </c>
      <c r="D139" s="249">
        <v>2535</v>
      </c>
      <c r="E139" s="249">
        <v>3247</v>
      </c>
      <c r="F139" s="249">
        <v>5439</v>
      </c>
      <c r="G139" s="255">
        <f t="shared" si="12"/>
        <v>0.67508469356328926</v>
      </c>
      <c r="H139" s="263">
        <f t="shared" si="13"/>
        <v>2192</v>
      </c>
      <c r="I139" s="261">
        <f t="shared" si="14"/>
        <v>8.8803189665587982E-3</v>
      </c>
      <c r="J139" s="249">
        <v>3803</v>
      </c>
      <c r="K139" s="261">
        <f t="shared" si="14"/>
        <v>0.11594816186194129</v>
      </c>
      <c r="L139" s="257">
        <f t="shared" si="15"/>
        <v>-0.30079058650487223</v>
      </c>
      <c r="M139" s="256">
        <f t="shared" si="16"/>
        <v>-1636</v>
      </c>
      <c r="N139" s="255">
        <f t="shared" si="17"/>
        <v>4.5844346549192361</v>
      </c>
      <c r="O139" s="249">
        <f t="shared" si="18"/>
        <v>3122</v>
      </c>
      <c r="Q139" s="29"/>
      <c r="R139" s="79"/>
      <c r="Z139" s="1"/>
    </row>
    <row r="140" spans="1:31" s="4" customFormat="1" x14ac:dyDescent="0.25">
      <c r="B140" s="232" t="s">
        <v>47</v>
      </c>
      <c r="C140" s="249">
        <v>74813</v>
      </c>
      <c r="D140" s="249">
        <v>114704</v>
      </c>
      <c r="E140" s="249">
        <v>244952</v>
      </c>
      <c r="F140" s="249">
        <v>249820</v>
      </c>
      <c r="G140" s="255">
        <f t="shared" si="12"/>
        <v>1.987328129592747E-2</v>
      </c>
      <c r="H140" s="262">
        <f t="shared" si="13"/>
        <v>4868</v>
      </c>
      <c r="I140" s="257">
        <f t="shared" si="14"/>
        <v>0.40788403828382408</v>
      </c>
      <c r="J140" s="249">
        <v>275953</v>
      </c>
      <c r="K140" s="257">
        <f t="shared" si="14"/>
        <v>0.25749801639777836</v>
      </c>
      <c r="L140" s="257">
        <f t="shared" si="15"/>
        <v>0.1046073172684332</v>
      </c>
      <c r="M140" s="256">
        <f t="shared" si="16"/>
        <v>26133</v>
      </c>
      <c r="N140" s="255">
        <f t="shared" si="17"/>
        <v>2.6885701682862604</v>
      </c>
      <c r="O140" s="249">
        <f t="shared" si="18"/>
        <v>201140</v>
      </c>
      <c r="Q140" s="29"/>
      <c r="R140" s="79"/>
      <c r="Z140" s="1"/>
    </row>
    <row r="141" spans="1:31" s="4" customFormat="1" x14ac:dyDescent="0.25">
      <c r="B141" s="232" t="s">
        <v>49</v>
      </c>
      <c r="C141" s="249">
        <v>25621</v>
      </c>
      <c r="D141" s="249">
        <v>20278</v>
      </c>
      <c r="E141" s="249">
        <v>32271</v>
      </c>
      <c r="F141" s="249">
        <v>36164</v>
      </c>
      <c r="G141" s="255">
        <f t="shared" si="12"/>
        <v>0.12063462551516846</v>
      </c>
      <c r="H141" s="263">
        <f t="shared" si="13"/>
        <v>3893</v>
      </c>
      <c r="I141" s="261">
        <f t="shared" si="14"/>
        <v>5.9045386119991251E-2</v>
      </c>
      <c r="J141" s="249">
        <v>33708</v>
      </c>
      <c r="K141" s="261">
        <f t="shared" si="14"/>
        <v>0.20592435863528166</v>
      </c>
      <c r="L141" s="257">
        <f t="shared" si="15"/>
        <v>-6.791284149983412E-2</v>
      </c>
      <c r="M141" s="256">
        <f t="shared" si="16"/>
        <v>-2456</v>
      </c>
      <c r="N141" s="255">
        <f t="shared" si="17"/>
        <v>0.31563951446079397</v>
      </c>
      <c r="O141" s="249">
        <f t="shared" si="18"/>
        <v>8087</v>
      </c>
      <c r="Q141" s="29"/>
      <c r="R141" s="79"/>
      <c r="Z141" s="1"/>
    </row>
    <row r="142" spans="1:31" s="4" customFormat="1" x14ac:dyDescent="0.25">
      <c r="B142" s="232" t="s">
        <v>50</v>
      </c>
      <c r="C142" s="249">
        <v>33780</v>
      </c>
      <c r="D142" s="249">
        <v>51310</v>
      </c>
      <c r="E142" s="249">
        <v>65021</v>
      </c>
      <c r="F142" s="249">
        <v>80309</v>
      </c>
      <c r="G142" s="255">
        <f t="shared" si="12"/>
        <v>0.23512403684963323</v>
      </c>
      <c r="H142" s="262">
        <f t="shared" si="13"/>
        <v>15288</v>
      </c>
      <c r="I142" s="257">
        <f t="shared" si="14"/>
        <v>0.1311214443620832</v>
      </c>
      <c r="J142" s="249">
        <v>80773</v>
      </c>
      <c r="K142" s="257">
        <f t="shared" si="14"/>
        <v>0.80867495371594811</v>
      </c>
      <c r="L142" s="257">
        <f t="shared" si="15"/>
        <v>5.7776836967213807E-3</v>
      </c>
      <c r="M142" s="256">
        <f t="shared" si="16"/>
        <v>464</v>
      </c>
      <c r="N142" s="255">
        <f t="shared" si="17"/>
        <v>1.3911486086441682</v>
      </c>
      <c r="O142" s="249">
        <f t="shared" si="18"/>
        <v>46993</v>
      </c>
      <c r="Q142" s="29"/>
      <c r="R142" s="79"/>
      <c r="Z142" s="1"/>
    </row>
    <row r="143" spans="1:31" s="4" customFormat="1" x14ac:dyDescent="0.25">
      <c r="B143" s="232" t="s">
        <v>48</v>
      </c>
      <c r="C143" s="249">
        <v>7339</v>
      </c>
      <c r="D143" s="249">
        <v>10731</v>
      </c>
      <c r="E143" s="249">
        <v>17520</v>
      </c>
      <c r="F143" s="249">
        <v>25698</v>
      </c>
      <c r="G143" s="255">
        <f t="shared" si="12"/>
        <v>0.46678082191780823</v>
      </c>
      <c r="H143" s="263">
        <f t="shared" si="13"/>
        <v>8178</v>
      </c>
      <c r="I143" s="261">
        <f t="shared" si="14"/>
        <v>4.1957425409565728E-2</v>
      </c>
      <c r="J143" s="249">
        <v>23944</v>
      </c>
      <c r="K143" s="261">
        <f t="shared" si="14"/>
        <v>0.43258397249404917</v>
      </c>
      <c r="L143" s="257">
        <f t="shared" si="15"/>
        <v>-6.8254338859055186E-2</v>
      </c>
      <c r="M143" s="256">
        <f t="shared" si="16"/>
        <v>-1754</v>
      </c>
      <c r="N143" s="255">
        <f t="shared" si="17"/>
        <v>2.2625698324022347</v>
      </c>
      <c r="O143" s="249">
        <f t="shared" si="18"/>
        <v>16605</v>
      </c>
      <c r="Q143" s="29"/>
      <c r="R143" s="79"/>
      <c r="Z143" s="1"/>
    </row>
    <row r="144" spans="1:31" s="4" customFormat="1" x14ac:dyDescent="0.25">
      <c r="B144" s="232" t="s">
        <v>51</v>
      </c>
      <c r="C144" s="249">
        <v>6781</v>
      </c>
      <c r="D144" s="249">
        <v>11021</v>
      </c>
      <c r="E144" s="249">
        <v>9118</v>
      </c>
      <c r="F144" s="249">
        <v>11280</v>
      </c>
      <c r="G144" s="255">
        <f t="shared" si="12"/>
        <v>0.23711340206185572</v>
      </c>
      <c r="H144" s="262">
        <f t="shared" si="13"/>
        <v>2162</v>
      </c>
      <c r="I144" s="257">
        <f t="shared" si="14"/>
        <v>1.8416988038754044E-2</v>
      </c>
      <c r="J144" s="249">
        <v>10812</v>
      </c>
      <c r="K144" s="257">
        <f t="shared" si="14"/>
        <v>0.1143612800846337</v>
      </c>
      <c r="L144" s="257">
        <f t="shared" si="15"/>
        <v>-4.1489361702127692E-2</v>
      </c>
      <c r="M144" s="256">
        <f t="shared" si="16"/>
        <v>-468</v>
      </c>
      <c r="N144" s="255">
        <f t="shared" si="17"/>
        <v>0.59445509511871397</v>
      </c>
      <c r="O144" s="249">
        <f t="shared" si="18"/>
        <v>4031</v>
      </c>
      <c r="Q144" s="29"/>
      <c r="R144" s="79"/>
      <c r="Z144" s="1"/>
    </row>
    <row r="145" spans="2:31" s="4" customFormat="1" x14ac:dyDescent="0.25">
      <c r="B145" s="232" t="s">
        <v>46</v>
      </c>
      <c r="C145" s="249">
        <v>15343</v>
      </c>
      <c r="D145" s="249">
        <v>4744</v>
      </c>
      <c r="E145" s="249">
        <v>9037</v>
      </c>
      <c r="F145" s="249">
        <v>15069</v>
      </c>
      <c r="G145" s="255">
        <f t="shared" si="12"/>
        <v>0.66747814540223516</v>
      </c>
      <c r="H145" s="263">
        <f t="shared" si="13"/>
        <v>6032</v>
      </c>
      <c r="I145" s="261">
        <f t="shared" si="14"/>
        <v>2.4603332691133396E-2</v>
      </c>
      <c r="J145" s="249">
        <v>23750</v>
      </c>
      <c r="K145" s="261">
        <f t="shared" si="14"/>
        <v>0.31906902935731291</v>
      </c>
      <c r="L145" s="257">
        <f t="shared" si="15"/>
        <v>0.57608334992368437</v>
      </c>
      <c r="M145" s="256">
        <f t="shared" si="16"/>
        <v>8681</v>
      </c>
      <c r="N145" s="255">
        <f t="shared" si="17"/>
        <v>0.54793717004497156</v>
      </c>
      <c r="O145" s="249">
        <f t="shared" si="18"/>
        <v>8407</v>
      </c>
      <c r="Q145" s="29"/>
      <c r="R145" s="79"/>
      <c r="Z145" s="1"/>
    </row>
    <row r="146" spans="2:31" s="4" customFormat="1" x14ac:dyDescent="0.25">
      <c r="B146" s="232" t="s">
        <v>202</v>
      </c>
      <c r="C146" s="249">
        <f>C136-SUM(C137:C145)</f>
        <v>7567</v>
      </c>
      <c r="D146" s="249">
        <f>D136-SUM(D137:D145)</f>
        <v>8026</v>
      </c>
      <c r="E146" s="249">
        <f>E136-SUM(E137:E145)</f>
        <v>16153</v>
      </c>
      <c r="F146" s="249">
        <f>F136-SUM(F137:F145)</f>
        <v>15497</v>
      </c>
      <c r="G146" s="255">
        <f t="shared" si="12"/>
        <v>-4.0611651086485456E-2</v>
      </c>
      <c r="H146" s="262">
        <f t="shared" si="13"/>
        <v>-656</v>
      </c>
      <c r="I146" s="257">
        <f t="shared" si="14"/>
        <v>2.5302133301114488E-2</v>
      </c>
      <c r="J146" s="249">
        <f>J136-SUM(J137:J145)</f>
        <v>18134</v>
      </c>
      <c r="K146" s="257">
        <f t="shared" si="14"/>
        <v>-3.4699814863792644E-2</v>
      </c>
      <c r="L146" s="257">
        <f t="shared" si="15"/>
        <v>0.17016196683229001</v>
      </c>
      <c r="M146" s="256">
        <f t="shared" si="16"/>
        <v>2637</v>
      </c>
      <c r="N146" s="255">
        <f>J146/C146-1</f>
        <v>1.3964583058015068</v>
      </c>
      <c r="O146" s="249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181</v>
      </c>
    </row>
    <row r="148" spans="2:31" s="4" customFormat="1" x14ac:dyDescent="0.25">
      <c r="B148" s="169" t="s">
        <v>182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6B84-E5BE-48EF-A8E9-F507E0FD0499}">
  <sheetPr>
    <tabColor theme="4" tint="0.39997558519241921"/>
  </sheetPr>
  <dimension ref="A1:AE149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259</v>
      </c>
      <c r="D5" s="238" t="s">
        <v>260</v>
      </c>
      <c r="E5" s="238" t="s">
        <v>261</v>
      </c>
      <c r="F5" s="239" t="str">
        <f>CONCATENATE("%/s total Tenerife ",RIGHT(E5,4))</f>
        <v>%/s total Tenerife 2022</v>
      </c>
      <c r="G5" s="238" t="s">
        <v>262</v>
      </c>
      <c r="H5" s="239" t="str">
        <f>CONCATENATE("var. ",RIGHT(G5,2),"/",RIGHT(E5,2))</f>
        <v>var. 23/22</v>
      </c>
      <c r="I5" s="239" t="str">
        <f>CONCATENATE("dif. ",RIGHT(G5,2),"/",RIGHT(E5,2))</f>
        <v>dif. 23/22</v>
      </c>
      <c r="J5" s="239" t="str">
        <f>CONCATENATE("%/s total Tenerife ",RIGHT(G5,4))</f>
        <v>%/s total Tenerife 2023</v>
      </c>
      <c r="K5" s="238" t="s">
        <v>263</v>
      </c>
      <c r="L5" s="239" t="str">
        <f>CONCATENATE("var. ",RIGHT(K5,2),"/",RIGHT(G5,2))</f>
        <v>var. 24/23</v>
      </c>
      <c r="M5" s="239" t="str">
        <f>CONCATENATE("dif. ",RIGHT(K5,2),"/",RIGHT(G5,2))</f>
        <v>dif. 24/23</v>
      </c>
      <c r="N5" s="239" t="str">
        <f>CONCATENATE("%/s total Tenerife ",RIGHT(K5,4))</f>
        <v>%/s total Tenerife 2024</v>
      </c>
      <c r="O5" s="238" t="s">
        <v>264</v>
      </c>
      <c r="P5" s="239" t="str">
        <f>CONCATENATE("var. ",RIGHT(O5,2),"/",RIGHT(K5,2))</f>
        <v>var. 25/24</v>
      </c>
      <c r="Q5" s="239" t="str">
        <f>CONCATENATE("dif. ",RIGHT(O5,2),"/",RIGHT(K5,2))</f>
        <v>dif. 25/24</v>
      </c>
      <c r="R5" s="239" t="str">
        <f>CONCATENATE("var. ",RIGHT(O5,2),"/",RIGHT(C5,2))</f>
        <v>var. 25/20</v>
      </c>
      <c r="S5" s="239" t="str">
        <f>CONCATENATE("dif. ",RIGHT(O5,2),"/",RIGHT(C5,2))</f>
        <v>dif. 25/20</v>
      </c>
      <c r="T5" s="239" t="str">
        <f>CONCATENATE("%/s total Tenerife ",RIGHT(O5,4))</f>
        <v>%/s total Tenerife 2025</v>
      </c>
      <c r="AE5" s="1"/>
    </row>
    <row r="6" spans="1:31" ht="18.75" x14ac:dyDescent="0.3">
      <c r="A6" s="4"/>
      <c r="B6" s="221" t="s">
        <v>201</v>
      </c>
      <c r="C6" s="240">
        <v>18891</v>
      </c>
      <c r="D6" s="240">
        <v>14049</v>
      </c>
      <c r="E6" s="240">
        <v>17032</v>
      </c>
      <c r="F6" s="241">
        <f>E6/$E$6</f>
        <v>1</v>
      </c>
      <c r="G6" s="240">
        <v>24326</v>
      </c>
      <c r="H6" s="241">
        <f>G6/E6-1</f>
        <v>0.42825270079849687</v>
      </c>
      <c r="I6" s="240">
        <f>G6-E6</f>
        <v>7294</v>
      </c>
      <c r="J6" s="241">
        <f>G6/$G$6</f>
        <v>1</v>
      </c>
      <c r="K6" s="240">
        <v>18739</v>
      </c>
      <c r="L6" s="241">
        <f>K6/G6-1</f>
        <v>-0.22967195593192469</v>
      </c>
      <c r="M6" s="240">
        <f>K6-G6</f>
        <v>-5587</v>
      </c>
      <c r="N6" s="241">
        <f>K6/$K$6</f>
        <v>1</v>
      </c>
      <c r="O6" s="240">
        <v>17933</v>
      </c>
      <c r="P6" s="241">
        <f>O6/K6-1</f>
        <v>-4.3011900314851359E-2</v>
      </c>
      <c r="Q6" s="240">
        <f>O6-K6</f>
        <v>-806</v>
      </c>
      <c r="R6" s="241">
        <f>IFERROR(O6/C6-1,"-")</f>
        <v>-5.0711979249377981E-2</v>
      </c>
      <c r="S6" s="240">
        <f>O6-C6</f>
        <v>-958</v>
      </c>
      <c r="T6" s="241">
        <f>O6/$O$6</f>
        <v>1</v>
      </c>
      <c r="V6" s="29"/>
      <c r="W6" s="79"/>
      <c r="AE6" s="1" t="s">
        <v>174</v>
      </c>
    </row>
    <row r="7" spans="1:31" s="4" customFormat="1" x14ac:dyDescent="0.25">
      <c r="B7" s="232" t="s">
        <v>43</v>
      </c>
      <c r="C7" s="249">
        <v>4037</v>
      </c>
      <c r="D7" s="249">
        <v>4283</v>
      </c>
      <c r="E7" s="249">
        <v>4231</v>
      </c>
      <c r="F7" s="255">
        <f t="shared" ref="F7:F16" si="0">E7/$E$6</f>
        <v>0.24841474870831376</v>
      </c>
      <c r="G7" s="249">
        <v>3814</v>
      </c>
      <c r="H7" s="257">
        <f>G7/E7-1</f>
        <v>-9.8558260458520452E-2</v>
      </c>
      <c r="I7" s="256">
        <f>G7-E7</f>
        <v>-417</v>
      </c>
      <c r="J7" s="255">
        <f>G7/$G$6</f>
        <v>0.15678697689714707</v>
      </c>
      <c r="K7" s="249">
        <v>2103</v>
      </c>
      <c r="L7" s="257">
        <f>K7/G7-1</f>
        <v>-0.44861038280020971</v>
      </c>
      <c r="M7" s="256">
        <f>K7-G7</f>
        <v>-1711</v>
      </c>
      <c r="N7" s="255">
        <f>K7/$K$6</f>
        <v>0.11222583915897326</v>
      </c>
      <c r="O7" s="249">
        <v>2694</v>
      </c>
      <c r="P7" s="257">
        <f>O7/K7-1</f>
        <v>0.2810271041369472</v>
      </c>
      <c r="Q7" s="256">
        <f>O7-K7</f>
        <v>591</v>
      </c>
      <c r="R7" s="257">
        <f t="shared" ref="R7:R16" si="1">IFERROR(O7/C7-1,"-")</f>
        <v>-0.33267277681446616</v>
      </c>
      <c r="S7" s="256">
        <f t="shared" ref="S7:S16" si="2">O7-C7</f>
        <v>-1343</v>
      </c>
      <c r="T7" s="255">
        <f>O7/$O$6</f>
        <v>0.15022584062900798</v>
      </c>
      <c r="V7" s="29"/>
      <c r="W7" s="79"/>
      <c r="AE7" s="1" t="s">
        <v>176</v>
      </c>
    </row>
    <row r="8" spans="1:31" s="4" customFormat="1" x14ac:dyDescent="0.25">
      <c r="B8" s="232" t="s">
        <v>44</v>
      </c>
      <c r="C8" s="249">
        <v>1922</v>
      </c>
      <c r="D8" s="249">
        <v>1580</v>
      </c>
      <c r="E8" s="249">
        <v>1546</v>
      </c>
      <c r="F8" s="255">
        <f t="shared" si="0"/>
        <v>9.0770314701737909E-2</v>
      </c>
      <c r="G8" s="249">
        <v>1425</v>
      </c>
      <c r="H8" s="257">
        <f t="shared" ref="H8:H16" si="3">G8/E8-1</f>
        <v>-7.826649417852527E-2</v>
      </c>
      <c r="I8" s="256">
        <f t="shared" ref="I8:I16" si="4">G8-E8</f>
        <v>-121</v>
      </c>
      <c r="J8" s="255">
        <f t="shared" ref="J8:J16" si="5">G8/$G$6</f>
        <v>5.8579297870591136E-2</v>
      </c>
      <c r="K8" s="249">
        <v>1184</v>
      </c>
      <c r="L8" s="257">
        <f t="shared" ref="L8:L16" si="6">K8/G8-1</f>
        <v>-0.1691228070175439</v>
      </c>
      <c r="M8" s="256">
        <f t="shared" ref="M8:M16" si="7">K8-G8</f>
        <v>-241</v>
      </c>
      <c r="N8" s="255">
        <f t="shared" ref="N8:N16" si="8">K8/$K$6</f>
        <v>6.3183734457548435E-2</v>
      </c>
      <c r="O8" s="249">
        <v>1783</v>
      </c>
      <c r="P8" s="257">
        <f t="shared" ref="P8:P16" si="9">O8/K8-1</f>
        <v>0.50591216216216206</v>
      </c>
      <c r="Q8" s="256">
        <f t="shared" ref="Q8:Q16" si="10">O8-K8</f>
        <v>599</v>
      </c>
      <c r="R8" s="257">
        <f t="shared" si="1"/>
        <v>-7.2320499479708644E-2</v>
      </c>
      <c r="S8" s="256">
        <f t="shared" si="2"/>
        <v>-139</v>
      </c>
      <c r="T8" s="255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2" t="s">
        <v>45</v>
      </c>
      <c r="C9" s="249">
        <v>208</v>
      </c>
      <c r="D9" s="249">
        <v>45</v>
      </c>
      <c r="E9" s="249">
        <v>36</v>
      </c>
      <c r="F9" s="250">
        <f t="shared" si="0"/>
        <v>2.1136683889149835E-3</v>
      </c>
      <c r="G9" s="249">
        <v>2737</v>
      </c>
      <c r="H9" s="261">
        <f t="shared" si="3"/>
        <v>75.027777777777771</v>
      </c>
      <c r="I9" s="252">
        <f t="shared" si="4"/>
        <v>2701</v>
      </c>
      <c r="J9" s="250">
        <f t="shared" si="5"/>
        <v>0.11251336019074241</v>
      </c>
      <c r="K9" s="249">
        <v>279</v>
      </c>
      <c r="L9" s="257">
        <f t="shared" si="6"/>
        <v>-0.8980635732553891</v>
      </c>
      <c r="M9" s="256">
        <f t="shared" si="7"/>
        <v>-2458</v>
      </c>
      <c r="N9" s="255">
        <f t="shared" si="8"/>
        <v>1.4888734724371631E-2</v>
      </c>
      <c r="O9" s="249">
        <v>397</v>
      </c>
      <c r="P9" s="257">
        <f t="shared" si="9"/>
        <v>0.42293906810035842</v>
      </c>
      <c r="Q9" s="256">
        <f t="shared" si="10"/>
        <v>118</v>
      </c>
      <c r="R9" s="257">
        <f t="shared" si="1"/>
        <v>0.90865384615384626</v>
      </c>
      <c r="S9" s="256">
        <f t="shared" si="2"/>
        <v>189</v>
      </c>
      <c r="T9" s="255">
        <f t="shared" si="11"/>
        <v>2.2137957954608822E-2</v>
      </c>
      <c r="V9" s="29"/>
      <c r="W9" s="79"/>
      <c r="AE9" s="1"/>
    </row>
    <row r="10" spans="1:31" s="4" customFormat="1" x14ac:dyDescent="0.25">
      <c r="B10" s="232" t="s">
        <v>47</v>
      </c>
      <c r="C10" s="249">
        <v>3543</v>
      </c>
      <c r="D10" s="249">
        <v>1101</v>
      </c>
      <c r="E10" s="249">
        <v>3148</v>
      </c>
      <c r="F10" s="255">
        <f t="shared" si="0"/>
        <v>0.18482855800845469</v>
      </c>
      <c r="G10" s="249">
        <v>3614</v>
      </c>
      <c r="H10" s="257">
        <f t="shared" si="3"/>
        <v>0.14803049555273184</v>
      </c>
      <c r="I10" s="256">
        <f t="shared" si="4"/>
        <v>466</v>
      </c>
      <c r="J10" s="255">
        <f t="shared" si="5"/>
        <v>0.14856532105566062</v>
      </c>
      <c r="K10" s="249">
        <v>3298</v>
      </c>
      <c r="L10" s="257">
        <f t="shared" si="6"/>
        <v>-8.7437742114001127E-2</v>
      </c>
      <c r="M10" s="256">
        <f t="shared" si="7"/>
        <v>-316</v>
      </c>
      <c r="N10" s="255">
        <f t="shared" si="8"/>
        <v>0.1759965846630023</v>
      </c>
      <c r="O10" s="249">
        <v>3813</v>
      </c>
      <c r="P10" s="257">
        <f t="shared" si="9"/>
        <v>0.15615524560339589</v>
      </c>
      <c r="Q10" s="256">
        <f t="shared" si="10"/>
        <v>515</v>
      </c>
      <c r="R10" s="257">
        <f t="shared" si="1"/>
        <v>7.6206604572396364E-2</v>
      </c>
      <c r="S10" s="256">
        <f t="shared" si="2"/>
        <v>270</v>
      </c>
      <c r="T10" s="255">
        <f>O10/$O$6</f>
        <v>0.21262476997713711</v>
      </c>
      <c r="V10" s="29"/>
      <c r="W10" s="79"/>
      <c r="AE10" s="1"/>
    </row>
    <row r="11" spans="1:31" s="4" customFormat="1" x14ac:dyDescent="0.25">
      <c r="B11" s="232" t="s">
        <v>49</v>
      </c>
      <c r="C11" s="249">
        <v>385</v>
      </c>
      <c r="D11" s="249">
        <v>842</v>
      </c>
      <c r="E11" s="249">
        <v>895</v>
      </c>
      <c r="F11" s="250">
        <f t="shared" si="0"/>
        <v>5.2548144668858619E-2</v>
      </c>
      <c r="G11" s="249">
        <v>456</v>
      </c>
      <c r="H11" s="261">
        <f t="shared" si="3"/>
        <v>-0.49050279329608937</v>
      </c>
      <c r="I11" s="252">
        <f t="shared" si="4"/>
        <v>-439</v>
      </c>
      <c r="J11" s="250">
        <f t="shared" si="5"/>
        <v>1.8745375318589164E-2</v>
      </c>
      <c r="K11" s="249">
        <v>536</v>
      </c>
      <c r="L11" s="257">
        <f t="shared" si="6"/>
        <v>0.17543859649122817</v>
      </c>
      <c r="M11" s="256">
        <f t="shared" si="7"/>
        <v>80</v>
      </c>
      <c r="N11" s="255">
        <f t="shared" si="8"/>
        <v>2.8603447355782057E-2</v>
      </c>
      <c r="O11" s="249">
        <v>634</v>
      </c>
      <c r="P11" s="257">
        <f t="shared" si="9"/>
        <v>0.18283582089552231</v>
      </c>
      <c r="Q11" s="256">
        <f t="shared" si="10"/>
        <v>98</v>
      </c>
      <c r="R11" s="257">
        <f t="shared" si="1"/>
        <v>0.64675324675324686</v>
      </c>
      <c r="S11" s="256">
        <f t="shared" si="2"/>
        <v>249</v>
      </c>
      <c r="T11" s="255">
        <f t="shared" si="11"/>
        <v>3.5353816985445825E-2</v>
      </c>
      <c r="V11" s="29"/>
      <c r="W11" s="79"/>
      <c r="AE11" s="1"/>
    </row>
    <row r="12" spans="1:31" s="4" customFormat="1" x14ac:dyDescent="0.25">
      <c r="B12" s="232" t="s">
        <v>50</v>
      </c>
      <c r="C12" s="249">
        <v>5042</v>
      </c>
      <c r="D12" s="249">
        <v>1186</v>
      </c>
      <c r="E12" s="249">
        <v>2656</v>
      </c>
      <c r="F12" s="255">
        <f t="shared" si="0"/>
        <v>0.15594175669328322</v>
      </c>
      <c r="G12" s="249">
        <v>5002</v>
      </c>
      <c r="H12" s="257">
        <f t="shared" si="3"/>
        <v>0.88328313253012047</v>
      </c>
      <c r="I12" s="256">
        <f t="shared" si="4"/>
        <v>2346</v>
      </c>
      <c r="J12" s="255">
        <f t="shared" si="5"/>
        <v>0.20562361259557674</v>
      </c>
      <c r="K12" s="249">
        <v>5396</v>
      </c>
      <c r="L12" s="257">
        <f t="shared" si="6"/>
        <v>7.8768492602958817E-2</v>
      </c>
      <c r="M12" s="256">
        <f t="shared" si="7"/>
        <v>394</v>
      </c>
      <c r="N12" s="255">
        <f t="shared" si="8"/>
        <v>0.28795560061902981</v>
      </c>
      <c r="O12" s="249">
        <v>4891</v>
      </c>
      <c r="P12" s="257">
        <f t="shared" si="9"/>
        <v>-9.3587842846552971E-2</v>
      </c>
      <c r="Q12" s="256">
        <f t="shared" si="10"/>
        <v>-505</v>
      </c>
      <c r="R12" s="257">
        <f t="shared" si="1"/>
        <v>-2.994843316144391E-2</v>
      </c>
      <c r="S12" s="256">
        <f t="shared" si="2"/>
        <v>-151</v>
      </c>
      <c r="T12" s="255">
        <f t="shared" si="11"/>
        <v>0.27273741147604974</v>
      </c>
      <c r="V12" s="29"/>
      <c r="W12" s="79"/>
      <c r="AE12" s="1"/>
    </row>
    <row r="13" spans="1:31" s="4" customFormat="1" x14ac:dyDescent="0.25">
      <c r="B13" s="232" t="s">
        <v>48</v>
      </c>
      <c r="C13" s="249">
        <v>1851</v>
      </c>
      <c r="D13" s="249">
        <v>279</v>
      </c>
      <c r="E13" s="249">
        <v>734</v>
      </c>
      <c r="F13" s="250">
        <f t="shared" si="0"/>
        <v>4.3095349929544384E-2</v>
      </c>
      <c r="G13" s="249">
        <v>1485</v>
      </c>
      <c r="H13" s="261">
        <f t="shared" si="3"/>
        <v>1.0231607629427795</v>
      </c>
      <c r="I13" s="252">
        <f t="shared" si="4"/>
        <v>751</v>
      </c>
      <c r="J13" s="250">
        <f t="shared" si="5"/>
        <v>6.1045794623037081E-2</v>
      </c>
      <c r="K13" s="249">
        <v>732</v>
      </c>
      <c r="L13" s="257">
        <f t="shared" si="6"/>
        <v>-0.50707070707070701</v>
      </c>
      <c r="M13" s="256">
        <f t="shared" si="7"/>
        <v>-753</v>
      </c>
      <c r="N13" s="255">
        <f t="shared" si="8"/>
        <v>3.9062916911254603E-2</v>
      </c>
      <c r="O13" s="249">
        <v>900</v>
      </c>
      <c r="P13" s="257">
        <f t="shared" si="9"/>
        <v>0.22950819672131151</v>
      </c>
      <c r="Q13" s="256">
        <f t="shared" si="10"/>
        <v>168</v>
      </c>
      <c r="R13" s="257">
        <f t="shared" si="1"/>
        <v>-0.51377633711507298</v>
      </c>
      <c r="S13" s="256">
        <f t="shared" si="2"/>
        <v>-951</v>
      </c>
      <c r="T13" s="255">
        <f t="shared" si="11"/>
        <v>5.0186806446216474E-2</v>
      </c>
      <c r="V13" s="29"/>
      <c r="W13" s="79"/>
      <c r="AE13" s="1"/>
    </row>
    <row r="14" spans="1:31" s="4" customFormat="1" x14ac:dyDescent="0.25">
      <c r="B14" s="232" t="s">
        <v>51</v>
      </c>
      <c r="C14" s="249">
        <v>495</v>
      </c>
      <c r="D14" s="249">
        <v>2893</v>
      </c>
      <c r="E14" s="249">
        <v>229</v>
      </c>
      <c r="F14" s="255">
        <f t="shared" si="0"/>
        <v>1.3445279473931423E-2</v>
      </c>
      <c r="G14" s="249">
        <v>927</v>
      </c>
      <c r="H14" s="257">
        <f t="shared" si="3"/>
        <v>3.0480349344978164</v>
      </c>
      <c r="I14" s="256">
        <f t="shared" si="4"/>
        <v>698</v>
      </c>
      <c r="J14" s="255">
        <f t="shared" si="5"/>
        <v>3.8107374825289815E-2</v>
      </c>
      <c r="K14" s="249">
        <v>571</v>
      </c>
      <c r="L14" s="257">
        <f t="shared" si="6"/>
        <v>-0.38403451995685001</v>
      </c>
      <c r="M14" s="256">
        <f t="shared" si="7"/>
        <v>-356</v>
      </c>
      <c r="N14" s="255">
        <f t="shared" si="8"/>
        <v>3.0471209776402157E-2</v>
      </c>
      <c r="O14" s="249">
        <v>248</v>
      </c>
      <c r="P14" s="257">
        <f t="shared" si="9"/>
        <v>-0.56567425569176888</v>
      </c>
      <c r="Q14" s="256">
        <f t="shared" si="10"/>
        <v>-323</v>
      </c>
      <c r="R14" s="257">
        <f t="shared" si="1"/>
        <v>-0.49898989898989898</v>
      </c>
      <c r="S14" s="256">
        <f t="shared" si="2"/>
        <v>-247</v>
      </c>
      <c r="T14" s="255">
        <f t="shared" si="11"/>
        <v>1.3829253331846317E-2</v>
      </c>
      <c r="V14" s="29"/>
      <c r="W14" s="79"/>
      <c r="AE14" s="1"/>
    </row>
    <row r="15" spans="1:31" s="4" customFormat="1" x14ac:dyDescent="0.25">
      <c r="B15" s="232" t="s">
        <v>46</v>
      </c>
      <c r="C15" s="249">
        <v>790</v>
      </c>
      <c r="D15" s="249">
        <v>562</v>
      </c>
      <c r="E15" s="249">
        <v>1209</v>
      </c>
      <c r="F15" s="250">
        <f t="shared" si="0"/>
        <v>7.0984030061061534E-2</v>
      </c>
      <c r="G15" s="249">
        <v>2239</v>
      </c>
      <c r="H15" s="261">
        <f t="shared" si="3"/>
        <v>0.85194375516956167</v>
      </c>
      <c r="I15" s="252">
        <f t="shared" si="4"/>
        <v>1030</v>
      </c>
      <c r="J15" s="250">
        <f t="shared" si="5"/>
        <v>9.2041437145441093E-2</v>
      </c>
      <c r="K15" s="249">
        <v>1837</v>
      </c>
      <c r="L15" s="257">
        <f t="shared" si="6"/>
        <v>-0.17954443948191157</v>
      </c>
      <c r="M15" s="256">
        <f t="shared" si="7"/>
        <v>-402</v>
      </c>
      <c r="N15" s="255">
        <f t="shared" si="8"/>
        <v>9.8030844762260524E-2</v>
      </c>
      <c r="O15" s="249">
        <v>407</v>
      </c>
      <c r="P15" s="257">
        <f t="shared" si="9"/>
        <v>-0.77844311377245512</v>
      </c>
      <c r="Q15" s="256">
        <f t="shared" si="10"/>
        <v>-1430</v>
      </c>
      <c r="R15" s="257">
        <f t="shared" si="1"/>
        <v>-0.48481012658227851</v>
      </c>
      <c r="S15" s="256">
        <f t="shared" si="2"/>
        <v>-383</v>
      </c>
      <c r="T15" s="255">
        <f t="shared" si="11"/>
        <v>2.2695589137344561E-2</v>
      </c>
      <c r="V15" s="29"/>
      <c r="W15" s="79"/>
      <c r="AE15" s="1"/>
    </row>
    <row r="16" spans="1:31" s="4" customFormat="1" x14ac:dyDescent="0.25">
      <c r="B16" s="232" t="s">
        <v>202</v>
      </c>
      <c r="C16" s="249">
        <f>C6-SUM(C7:C15)</f>
        <v>618</v>
      </c>
      <c r="D16" s="249">
        <f>D6-SUM(D7:D15)</f>
        <v>1278</v>
      </c>
      <c r="E16" s="249">
        <f>E6-SUM(E7:E15)</f>
        <v>2348</v>
      </c>
      <c r="F16" s="255">
        <f t="shared" si="0"/>
        <v>0.13785814936589949</v>
      </c>
      <c r="G16" s="249">
        <f>G6-SUM(G7:G15)</f>
        <v>2627</v>
      </c>
      <c r="H16" s="257">
        <f t="shared" si="3"/>
        <v>0.118824531516184</v>
      </c>
      <c r="I16" s="256">
        <f t="shared" si="4"/>
        <v>279</v>
      </c>
      <c r="J16" s="255">
        <f t="shared" si="5"/>
        <v>0.10799144947792486</v>
      </c>
      <c r="K16" s="249">
        <f>K6-SUM(K7:K15)</f>
        <v>2803</v>
      </c>
      <c r="L16" s="257">
        <f t="shared" si="6"/>
        <v>6.6996574038827639E-2</v>
      </c>
      <c r="M16" s="256">
        <f t="shared" si="7"/>
        <v>176</v>
      </c>
      <c r="N16" s="255">
        <f t="shared" si="8"/>
        <v>0.1495810875713752</v>
      </c>
      <c r="O16" s="249">
        <f>O6-SUM(O7:O15)</f>
        <v>2166</v>
      </c>
      <c r="P16" s="257">
        <f t="shared" si="9"/>
        <v>-0.22725651088119869</v>
      </c>
      <c r="Q16" s="256">
        <f t="shared" si="10"/>
        <v>-637</v>
      </c>
      <c r="R16" s="257">
        <f t="shared" si="1"/>
        <v>2.5048543689320391</v>
      </c>
      <c r="S16" s="256">
        <f t="shared" si="2"/>
        <v>1548</v>
      </c>
      <c r="T16" s="255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181</v>
      </c>
    </row>
    <row r="18" spans="2:31" s="4" customFormat="1" x14ac:dyDescent="0.25">
      <c r="B18" s="169" t="s">
        <v>182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184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1" t="s">
        <v>172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173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174</v>
      </c>
    </row>
    <row r="47" spans="2:31" ht="15.75" hidden="1" x14ac:dyDescent="0.25">
      <c r="B47" s="224" t="s">
        <v>99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175</v>
      </c>
    </row>
    <row r="48" spans="2:31" s="4" customFormat="1" hidden="1" x14ac:dyDescent="0.25">
      <c r="B48" s="227" t="s">
        <v>102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176</v>
      </c>
    </row>
    <row r="49" spans="2:31" s="4" customFormat="1" hidden="1" x14ac:dyDescent="0.25">
      <c r="B49" s="232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2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181</v>
      </c>
    </row>
    <row r="52" spans="2:31" s="4" customFormat="1" hidden="1" x14ac:dyDescent="0.25">
      <c r="B52" s="282" t="s">
        <v>182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2020</v>
      </c>
      <c r="D135" s="180">
        <v>2021</v>
      </c>
      <c r="E135" s="180">
        <v>2022</v>
      </c>
      <c r="F135" s="180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0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1" t="s">
        <v>201</v>
      </c>
      <c r="C136" s="225">
        <v>208389</v>
      </c>
      <c r="D136" s="225">
        <v>416048</v>
      </c>
      <c r="E136" s="225">
        <v>423208</v>
      </c>
      <c r="F136" s="225">
        <v>428791</v>
      </c>
      <c r="G136" s="226">
        <f>F136/E136-1</f>
        <v>1.3192094667397569E-2</v>
      </c>
      <c r="H136" s="225">
        <f>F136-E136</f>
        <v>5583</v>
      </c>
      <c r="I136" s="226">
        <f>F136/F$136</f>
        <v>1</v>
      </c>
      <c r="J136" s="225">
        <v>421973</v>
      </c>
      <c r="K136" s="226">
        <f>H136/H$136</f>
        <v>1</v>
      </c>
      <c r="L136" s="226">
        <f>J136/F136-1</f>
        <v>-1.5900520300099585E-2</v>
      </c>
      <c r="M136" s="225">
        <f>J136-F136</f>
        <v>-6818</v>
      </c>
      <c r="N136" s="226">
        <f>J136/C136-1</f>
        <v>1.0249293388806513</v>
      </c>
      <c r="O136" s="225">
        <f>J136-C136</f>
        <v>213584</v>
      </c>
      <c r="Q136" s="29"/>
      <c r="R136" s="79"/>
      <c r="Z136" s="1" t="s">
        <v>174</v>
      </c>
      <c r="AE136"/>
    </row>
    <row r="137" spans="1:31" s="4" customFormat="1" x14ac:dyDescent="0.25">
      <c r="B137" s="232" t="s">
        <v>43</v>
      </c>
      <c r="C137" s="249">
        <v>68476</v>
      </c>
      <c r="D137" s="249">
        <v>126666</v>
      </c>
      <c r="E137" s="249">
        <v>86811</v>
      </c>
      <c r="F137" s="249">
        <v>75374</v>
      </c>
      <c r="G137" s="255">
        <f t="shared" ref="G137:G146" si="12">F137/E137-1</f>
        <v>-0.13174597689232936</v>
      </c>
      <c r="H137" s="262">
        <f t="shared" ref="H137:H146" si="13">F137-E137</f>
        <v>-11437</v>
      </c>
      <c r="I137" s="257">
        <f t="shared" ref="I137:K146" si="14">F137/F$136</f>
        <v>0.17578260737748694</v>
      </c>
      <c r="J137" s="249">
        <v>60650</v>
      </c>
      <c r="K137" s="257">
        <f t="shared" si="14"/>
        <v>-2.0485402113559017</v>
      </c>
      <c r="L137" s="257">
        <f t="shared" ref="L137:L146" si="15">J137/F137-1</f>
        <v>-0.19534587523549229</v>
      </c>
      <c r="M137" s="256">
        <f t="shared" ref="M137:M146" si="16">J137-F137</f>
        <v>-14724</v>
      </c>
      <c r="N137" s="255">
        <f t="shared" ref="N137:N146" si="17">J137/C137-1</f>
        <v>-0.11428821776972953</v>
      </c>
      <c r="O137" s="249">
        <f t="shared" ref="O137:O146" si="18">J137-C137</f>
        <v>-7826</v>
      </c>
      <c r="Q137" s="29"/>
      <c r="R137" s="79"/>
      <c r="Z137" s="1" t="s">
        <v>176</v>
      </c>
    </row>
    <row r="138" spans="1:31" s="4" customFormat="1" x14ac:dyDescent="0.25">
      <c r="B138" s="232" t="s">
        <v>44</v>
      </c>
      <c r="C138" s="249">
        <v>24912</v>
      </c>
      <c r="D138" s="249">
        <v>43482</v>
      </c>
      <c r="E138" s="249">
        <v>48094</v>
      </c>
      <c r="F138" s="249">
        <v>51902</v>
      </c>
      <c r="G138" s="255">
        <f t="shared" si="12"/>
        <v>7.9178275876408799E-2</v>
      </c>
      <c r="H138" s="262">
        <f t="shared" si="13"/>
        <v>3808</v>
      </c>
      <c r="I138" s="257">
        <f t="shared" si="14"/>
        <v>0.12104265248104555</v>
      </c>
      <c r="J138" s="249">
        <v>50245</v>
      </c>
      <c r="K138" s="257">
        <f t="shared" si="14"/>
        <v>0.68207057137739568</v>
      </c>
      <c r="L138" s="257">
        <f t="shared" si="15"/>
        <v>-3.1925552001849655E-2</v>
      </c>
      <c r="M138" s="256">
        <f t="shared" si="16"/>
        <v>-1657</v>
      </c>
      <c r="N138" s="255">
        <f t="shared" si="17"/>
        <v>1.0168994861913938</v>
      </c>
      <c r="O138" s="249">
        <f t="shared" si="18"/>
        <v>25333</v>
      </c>
      <c r="Q138" s="29"/>
      <c r="R138" s="79"/>
      <c r="Z138" s="1"/>
    </row>
    <row r="139" spans="1:31" s="4" customFormat="1" x14ac:dyDescent="0.25">
      <c r="B139" s="232" t="s">
        <v>45</v>
      </c>
      <c r="C139" s="249">
        <v>1658</v>
      </c>
      <c r="D139" s="249">
        <v>2415</v>
      </c>
      <c r="E139" s="249">
        <v>3515</v>
      </c>
      <c r="F139" s="249">
        <v>14811</v>
      </c>
      <c r="G139" s="255">
        <f t="shared" si="12"/>
        <v>3.2136557610241825</v>
      </c>
      <c r="H139" s="263">
        <f t="shared" si="13"/>
        <v>11296</v>
      </c>
      <c r="I139" s="261">
        <f t="shared" si="14"/>
        <v>3.4541303338922691E-2</v>
      </c>
      <c r="J139" s="249">
        <v>7251</v>
      </c>
      <c r="K139" s="261">
        <f t="shared" si="14"/>
        <v>2.0232849722371484</v>
      </c>
      <c r="L139" s="257">
        <f t="shared" si="15"/>
        <v>-0.51043143609479436</v>
      </c>
      <c r="M139" s="256">
        <f t="shared" si="16"/>
        <v>-7560</v>
      </c>
      <c r="N139" s="255">
        <f t="shared" si="17"/>
        <v>3.3733413751507841</v>
      </c>
      <c r="O139" s="249">
        <f t="shared" si="18"/>
        <v>5593</v>
      </c>
      <c r="Q139" s="29"/>
      <c r="R139" s="79"/>
      <c r="Z139" s="1"/>
    </row>
    <row r="140" spans="1:31" s="4" customFormat="1" x14ac:dyDescent="0.25">
      <c r="B140" s="232" t="s">
        <v>47</v>
      </c>
      <c r="C140" s="249">
        <v>28320</v>
      </c>
      <c r="D140" s="249">
        <v>66989</v>
      </c>
      <c r="E140" s="249">
        <v>97391</v>
      </c>
      <c r="F140" s="249">
        <v>92103</v>
      </c>
      <c r="G140" s="255">
        <f t="shared" si="12"/>
        <v>-5.4296598248298134E-2</v>
      </c>
      <c r="H140" s="262">
        <f t="shared" si="13"/>
        <v>-5288</v>
      </c>
      <c r="I140" s="257">
        <f t="shared" si="14"/>
        <v>0.21479695236140683</v>
      </c>
      <c r="J140" s="249">
        <v>106284</v>
      </c>
      <c r="K140" s="257">
        <f t="shared" si="14"/>
        <v>-0.94716102453877848</v>
      </c>
      <c r="L140" s="257">
        <f t="shared" si="15"/>
        <v>0.15396892609361257</v>
      </c>
      <c r="M140" s="256">
        <f t="shared" si="16"/>
        <v>14181</v>
      </c>
      <c r="N140" s="255">
        <f t="shared" si="17"/>
        <v>2.7529661016949154</v>
      </c>
      <c r="O140" s="249">
        <f t="shared" si="18"/>
        <v>77964</v>
      </c>
      <c r="Q140" s="29"/>
      <c r="R140" s="79"/>
      <c r="Z140" s="1"/>
    </row>
    <row r="141" spans="1:31" s="4" customFormat="1" x14ac:dyDescent="0.25">
      <c r="B141" s="232" t="s">
        <v>49</v>
      </c>
      <c r="C141" s="249">
        <v>4963</v>
      </c>
      <c r="D141" s="249">
        <v>24120</v>
      </c>
      <c r="E141" s="249">
        <v>16359</v>
      </c>
      <c r="F141" s="249">
        <v>19520</v>
      </c>
      <c r="G141" s="255">
        <f t="shared" si="12"/>
        <v>0.19322696986368371</v>
      </c>
      <c r="H141" s="263">
        <f t="shared" si="13"/>
        <v>3161</v>
      </c>
      <c r="I141" s="261">
        <f t="shared" si="14"/>
        <v>4.5523343540326174E-2</v>
      </c>
      <c r="J141" s="249">
        <v>16099</v>
      </c>
      <c r="K141" s="261">
        <f t="shared" si="14"/>
        <v>0.56618305570481819</v>
      </c>
      <c r="L141" s="257">
        <f t="shared" si="15"/>
        <v>-0.17525614754098362</v>
      </c>
      <c r="M141" s="256">
        <f t="shared" si="16"/>
        <v>-3421</v>
      </c>
      <c r="N141" s="255">
        <f t="shared" si="17"/>
        <v>2.243804150715293</v>
      </c>
      <c r="O141" s="249">
        <f t="shared" si="18"/>
        <v>11136</v>
      </c>
      <c r="Q141" s="29"/>
      <c r="R141" s="79"/>
      <c r="Z141" s="1"/>
    </row>
    <row r="142" spans="1:31" s="4" customFormat="1" x14ac:dyDescent="0.25">
      <c r="B142" s="232" t="s">
        <v>50</v>
      </c>
      <c r="C142" s="249">
        <v>27791</v>
      </c>
      <c r="D142" s="249">
        <v>53247</v>
      </c>
      <c r="E142" s="249">
        <v>69865</v>
      </c>
      <c r="F142" s="249">
        <v>66121</v>
      </c>
      <c r="G142" s="255">
        <f t="shared" si="12"/>
        <v>-5.3589064624633198E-2</v>
      </c>
      <c r="H142" s="262">
        <f t="shared" si="13"/>
        <v>-3744</v>
      </c>
      <c r="I142" s="257">
        <f t="shared" si="14"/>
        <v>0.1542033298273518</v>
      </c>
      <c r="J142" s="249">
        <v>75793</v>
      </c>
      <c r="K142" s="257">
        <f t="shared" si="14"/>
        <v>-0.67060720042987643</v>
      </c>
      <c r="L142" s="257">
        <f t="shared" si="15"/>
        <v>0.14627727953297742</v>
      </c>
      <c r="M142" s="256">
        <f t="shared" si="16"/>
        <v>9672</v>
      </c>
      <c r="N142" s="255">
        <f t="shared" si="17"/>
        <v>1.7272498290813574</v>
      </c>
      <c r="O142" s="249">
        <f t="shared" si="18"/>
        <v>48002</v>
      </c>
      <c r="Q142" s="29"/>
      <c r="R142" s="79"/>
      <c r="Z142" s="1"/>
    </row>
    <row r="143" spans="1:31" s="4" customFormat="1" x14ac:dyDescent="0.25">
      <c r="B143" s="232" t="s">
        <v>48</v>
      </c>
      <c r="C143" s="249">
        <v>8684</v>
      </c>
      <c r="D143" s="249">
        <v>11001</v>
      </c>
      <c r="E143" s="249">
        <v>16289</v>
      </c>
      <c r="F143" s="249">
        <v>12024</v>
      </c>
      <c r="G143" s="255">
        <f t="shared" si="12"/>
        <v>-0.261833138928111</v>
      </c>
      <c r="H143" s="263">
        <f t="shared" si="13"/>
        <v>-4265</v>
      </c>
      <c r="I143" s="261">
        <f t="shared" si="14"/>
        <v>2.8041633336520589E-2</v>
      </c>
      <c r="J143" s="249">
        <v>11877</v>
      </c>
      <c r="K143" s="261">
        <f t="shared" si="14"/>
        <v>-0.76392620454952531</v>
      </c>
      <c r="L143" s="257">
        <f t="shared" si="15"/>
        <v>-1.2225548902195627E-2</v>
      </c>
      <c r="M143" s="256">
        <f t="shared" si="16"/>
        <v>-147</v>
      </c>
      <c r="N143" s="255">
        <f t="shared" si="17"/>
        <v>0.36768770152003682</v>
      </c>
      <c r="O143" s="249">
        <f t="shared" si="18"/>
        <v>3193</v>
      </c>
      <c r="Q143" s="29"/>
      <c r="R143" s="79"/>
      <c r="Z143" s="1"/>
    </row>
    <row r="144" spans="1:31" s="4" customFormat="1" x14ac:dyDescent="0.25">
      <c r="B144" s="232" t="s">
        <v>51</v>
      </c>
      <c r="C144" s="249">
        <v>20058</v>
      </c>
      <c r="D144" s="249">
        <v>34195</v>
      </c>
      <c r="E144" s="249">
        <v>19943</v>
      </c>
      <c r="F144" s="249">
        <v>20738</v>
      </c>
      <c r="G144" s="255">
        <f t="shared" si="12"/>
        <v>3.9863611292182632E-2</v>
      </c>
      <c r="H144" s="262">
        <f t="shared" si="13"/>
        <v>795</v>
      </c>
      <c r="I144" s="257">
        <f t="shared" si="14"/>
        <v>4.8363888234594477E-2</v>
      </c>
      <c r="J144" s="249">
        <v>18376</v>
      </c>
      <c r="K144" s="257">
        <f t="shared" si="14"/>
        <v>0.14239656098871575</v>
      </c>
      <c r="L144" s="257">
        <f t="shared" si="15"/>
        <v>-0.1138971935577201</v>
      </c>
      <c r="M144" s="256">
        <f t="shared" si="16"/>
        <v>-2362</v>
      </c>
      <c r="N144" s="255">
        <f t="shared" si="17"/>
        <v>-8.3856815235816118E-2</v>
      </c>
      <c r="O144" s="249">
        <f t="shared" si="18"/>
        <v>-1682</v>
      </c>
      <c r="Q144" s="29"/>
      <c r="R144" s="79"/>
      <c r="Z144" s="1"/>
    </row>
    <row r="145" spans="2:31" s="4" customFormat="1" x14ac:dyDescent="0.25">
      <c r="B145" s="232" t="s">
        <v>46</v>
      </c>
      <c r="C145" s="249">
        <v>8930</v>
      </c>
      <c r="D145" s="249">
        <v>21567</v>
      </c>
      <c r="E145" s="249">
        <v>23338</v>
      </c>
      <c r="F145" s="249">
        <v>31999</v>
      </c>
      <c r="G145" s="255">
        <f t="shared" si="12"/>
        <v>0.37111149198731685</v>
      </c>
      <c r="H145" s="263">
        <f t="shared" si="13"/>
        <v>8661</v>
      </c>
      <c r="I145" s="261">
        <f t="shared" si="14"/>
        <v>7.4626099894820552E-2</v>
      </c>
      <c r="J145" s="249">
        <v>37562</v>
      </c>
      <c r="K145" s="261">
        <f t="shared" si="14"/>
        <v>1.5513164965072541</v>
      </c>
      <c r="L145" s="257">
        <f t="shared" si="15"/>
        <v>0.17384918278696215</v>
      </c>
      <c r="M145" s="256">
        <f t="shared" si="16"/>
        <v>5563</v>
      </c>
      <c r="N145" s="255">
        <f t="shared" si="17"/>
        <v>3.2062709966405372</v>
      </c>
      <c r="O145" s="249">
        <f t="shared" si="18"/>
        <v>28632</v>
      </c>
      <c r="Q145" s="29"/>
      <c r="R145" s="79"/>
      <c r="Z145" s="1"/>
    </row>
    <row r="146" spans="2:31" s="4" customFormat="1" x14ac:dyDescent="0.25">
      <c r="B146" s="232" t="s">
        <v>202</v>
      </c>
      <c r="C146" s="249">
        <f>C136-SUM(C137:C145)</f>
        <v>14597</v>
      </c>
      <c r="D146" s="249">
        <f>D136-SUM(D137:D145)</f>
        <v>32366</v>
      </c>
      <c r="E146" s="249">
        <f>E136-SUM(E137:E145)</f>
        <v>41603</v>
      </c>
      <c r="F146" s="249">
        <f>F136-SUM(F137:F145)</f>
        <v>44199</v>
      </c>
      <c r="G146" s="255">
        <f t="shared" si="12"/>
        <v>6.2399346200995076E-2</v>
      </c>
      <c r="H146" s="262">
        <f t="shared" si="13"/>
        <v>2596</v>
      </c>
      <c r="I146" s="257">
        <f t="shared" si="14"/>
        <v>0.10307818960752441</v>
      </c>
      <c r="J146" s="249">
        <f>J136-SUM(J137:J145)</f>
        <v>37836</v>
      </c>
      <c r="K146" s="257">
        <f t="shared" si="14"/>
        <v>0.46498298405874977</v>
      </c>
      <c r="L146" s="257">
        <f t="shared" si="15"/>
        <v>-0.14396253308898388</v>
      </c>
      <c r="M146" s="256">
        <f t="shared" si="16"/>
        <v>-6363</v>
      </c>
      <c r="N146" s="255">
        <f t="shared" si="17"/>
        <v>1.592039460163047</v>
      </c>
      <c r="O146" s="249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181</v>
      </c>
    </row>
    <row r="148" spans="2:31" s="4" customFormat="1" x14ac:dyDescent="0.25">
      <c r="B148" s="169" t="s">
        <v>182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33D8-6B28-4B0E-AFFB-2BA54319D64B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309</v>
      </c>
      <c r="C4" s="264"/>
      <c r="D4" s="264"/>
      <c r="E4" s="1" t="s">
        <v>65</v>
      </c>
    </row>
    <row r="5" spans="1:5" ht="10.5" customHeight="1" thickBot="1" x14ac:dyDescent="0.3">
      <c r="B5" s="106"/>
      <c r="C5" s="107"/>
      <c r="D5" s="106"/>
      <c r="E5" s="1" t="s">
        <v>66</v>
      </c>
    </row>
    <row r="6" spans="1:5" ht="22.5" thickTop="1" thickBot="1" x14ac:dyDescent="0.3">
      <c r="B6" s="108" t="s">
        <v>30</v>
      </c>
      <c r="C6" s="289" t="s">
        <v>205</v>
      </c>
      <c r="D6" s="290"/>
    </row>
    <row r="7" spans="1:5" ht="16.5" thickTop="1" thickBot="1" x14ac:dyDescent="0.3">
      <c r="B7" s="85"/>
      <c r="C7" s="113" t="s">
        <v>137</v>
      </c>
      <c r="D7" s="114" t="s">
        <v>138</v>
      </c>
    </row>
    <row r="8" spans="1:5" x14ac:dyDescent="0.25">
      <c r="A8" s="1" t="s">
        <v>69</v>
      </c>
      <c r="B8" s="116">
        <v>2024</v>
      </c>
      <c r="C8" s="117">
        <v>161819</v>
      </c>
      <c r="D8" s="118">
        <f t="shared" ref="D8:D21" si="0">C8/C9-1</f>
        <v>-0.10849420423994005</v>
      </c>
    </row>
    <row r="9" spans="1:5" x14ac:dyDescent="0.25">
      <c r="A9" s="1"/>
      <c r="B9" s="116">
        <v>2023</v>
      </c>
      <c r="C9" s="117">
        <v>181512</v>
      </c>
      <c r="D9" s="118">
        <f t="shared" si="0"/>
        <v>-0.12401065595922933</v>
      </c>
    </row>
    <row r="10" spans="1:5" x14ac:dyDescent="0.25">
      <c r="A10" s="1"/>
      <c r="B10" s="116">
        <v>2022</v>
      </c>
      <c r="C10" s="117">
        <v>207208</v>
      </c>
      <c r="D10" s="118">
        <f t="shared" si="0"/>
        <v>-0.16308000516996257</v>
      </c>
    </row>
    <row r="11" spans="1:5" x14ac:dyDescent="0.25">
      <c r="A11" s="1"/>
      <c r="B11" s="116">
        <v>2021</v>
      </c>
      <c r="C11" s="117">
        <v>247584</v>
      </c>
      <c r="D11" s="118">
        <f t="shared" si="0"/>
        <v>1.0982228361738011</v>
      </c>
    </row>
    <row r="12" spans="1:5" x14ac:dyDescent="0.25">
      <c r="A12" s="1" t="s">
        <v>71</v>
      </c>
      <c r="B12" s="116">
        <v>2020</v>
      </c>
      <c r="C12" s="117">
        <v>117997</v>
      </c>
      <c r="D12" s="118">
        <f t="shared" si="0"/>
        <v>-0.47083462264616327</v>
      </c>
    </row>
    <row r="13" spans="1:5" x14ac:dyDescent="0.25">
      <c r="A13" s="1" t="s">
        <v>73</v>
      </c>
      <c r="B13" s="116">
        <v>2019</v>
      </c>
      <c r="C13" s="117">
        <v>222987</v>
      </c>
      <c r="D13" s="118">
        <f t="shared" si="0"/>
        <v>0.17474725656816825</v>
      </c>
    </row>
    <row r="14" spans="1:5" x14ac:dyDescent="0.25">
      <c r="A14" s="1" t="s">
        <v>75</v>
      </c>
      <c r="B14" s="116">
        <v>2018</v>
      </c>
      <c r="C14" s="117">
        <v>189817</v>
      </c>
      <c r="D14" s="118">
        <f t="shared" si="0"/>
        <v>0.16022224395491547</v>
      </c>
    </row>
    <row r="15" spans="1:5" x14ac:dyDescent="0.25">
      <c r="A15" s="1" t="s">
        <v>77</v>
      </c>
      <c r="B15" s="116">
        <v>2017</v>
      </c>
      <c r="C15" s="117">
        <v>163604</v>
      </c>
      <c r="D15" s="118">
        <f t="shared" si="0"/>
        <v>-6.8113109041680886E-3</v>
      </c>
    </row>
    <row r="16" spans="1:5" x14ac:dyDescent="0.25">
      <c r="A16" s="1" t="s">
        <v>79</v>
      </c>
      <c r="B16" s="116">
        <v>2016</v>
      </c>
      <c r="C16" s="117">
        <v>164726</v>
      </c>
      <c r="D16" s="118">
        <f>C16/C17-1</f>
        <v>-8.9755704015604842E-2</v>
      </c>
    </row>
    <row r="17" spans="1:4" x14ac:dyDescent="0.25">
      <c r="A17" s="1" t="s">
        <v>81</v>
      </c>
      <c r="B17" s="116">
        <v>2015</v>
      </c>
      <c r="C17" s="117">
        <v>180969</v>
      </c>
      <c r="D17" s="118">
        <f t="shared" si="0"/>
        <v>-0.13321965868868635</v>
      </c>
    </row>
    <row r="18" spans="1:4" x14ac:dyDescent="0.25">
      <c r="A18" s="1" t="s">
        <v>83</v>
      </c>
      <c r="B18" s="116">
        <v>2014</v>
      </c>
      <c r="C18" s="117">
        <v>208783</v>
      </c>
      <c r="D18" s="118">
        <f t="shared" si="0"/>
        <v>-1.6978280419419067E-2</v>
      </c>
    </row>
    <row r="19" spans="1:4" x14ac:dyDescent="0.25">
      <c r="A19" s="1" t="s">
        <v>85</v>
      </c>
      <c r="B19" s="116">
        <v>2013</v>
      </c>
      <c r="C19" s="117">
        <v>212389</v>
      </c>
      <c r="D19" s="118">
        <f t="shared" si="0"/>
        <v>-0.11806279352714255</v>
      </c>
    </row>
    <row r="20" spans="1:4" x14ac:dyDescent="0.25">
      <c r="A20" s="1" t="s">
        <v>87</v>
      </c>
      <c r="B20" s="116">
        <v>2012</v>
      </c>
      <c r="C20" s="117">
        <v>240821</v>
      </c>
      <c r="D20" s="118">
        <f>C20/C21-1</f>
        <v>-8.0309337406912373E-2</v>
      </c>
    </row>
    <row r="21" spans="1:4" x14ac:dyDescent="0.25">
      <c r="A21" s="1" t="s">
        <v>89</v>
      </c>
      <c r="B21" s="116">
        <v>2011</v>
      </c>
      <c r="C21" s="117">
        <v>261850</v>
      </c>
      <c r="D21" s="118">
        <f t="shared" si="0"/>
        <v>-0.17781336347651344</v>
      </c>
    </row>
    <row r="22" spans="1:4" x14ac:dyDescent="0.25">
      <c r="A22" s="1" t="s">
        <v>91</v>
      </c>
      <c r="B22" s="116">
        <v>2010</v>
      </c>
      <c r="C22" s="117">
        <v>318480</v>
      </c>
      <c r="D22" s="118"/>
    </row>
    <row r="23" spans="1:4" ht="6" customHeight="1" x14ac:dyDescent="0.25"/>
    <row r="24" spans="1:4" x14ac:dyDescent="0.25">
      <c r="B24" s="105" t="s">
        <v>54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9076-DDB0-433D-A074-1599401967A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58E5-5CF4-478E-9CDF-1606D1B5FB4A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310</v>
      </c>
      <c r="C4" s="264"/>
      <c r="D4" s="264"/>
      <c r="E4" s="1" t="s">
        <v>65</v>
      </c>
    </row>
    <row r="5" spans="1:5" ht="10.5" customHeight="1" thickBot="1" x14ac:dyDescent="0.3">
      <c r="B5" s="106"/>
      <c r="C5" s="107"/>
      <c r="D5" s="106"/>
      <c r="E5" s="1" t="s">
        <v>66</v>
      </c>
    </row>
    <row r="6" spans="1:5" ht="22.5" thickTop="1" thickBot="1" x14ac:dyDescent="0.3">
      <c r="B6" s="108" t="s">
        <v>30</v>
      </c>
      <c r="C6" s="289" t="s">
        <v>206</v>
      </c>
      <c r="D6" s="290"/>
    </row>
    <row r="7" spans="1:5" ht="16.5" thickTop="1" thickBot="1" x14ac:dyDescent="0.3">
      <c r="B7" s="85"/>
      <c r="C7" s="113" t="s">
        <v>137</v>
      </c>
      <c r="D7" s="114" t="s">
        <v>138</v>
      </c>
    </row>
    <row r="8" spans="1:5" x14ac:dyDescent="0.25">
      <c r="A8" s="1" t="s">
        <v>69</v>
      </c>
      <c r="B8" s="116">
        <v>2024</v>
      </c>
      <c r="C8" s="117">
        <v>101169</v>
      </c>
      <c r="D8" s="118">
        <f t="shared" ref="D8:D21" si="0">C8/C9-1</f>
        <v>-4.6816408826245048E-2</v>
      </c>
    </row>
    <row r="9" spans="1:5" x14ac:dyDescent="0.25">
      <c r="A9" s="1"/>
      <c r="B9" s="116">
        <v>2023</v>
      </c>
      <c r="C9" s="117">
        <v>106138</v>
      </c>
      <c r="D9" s="118">
        <f t="shared" si="0"/>
        <v>-0.11843318355108512</v>
      </c>
    </row>
    <row r="10" spans="1:5" x14ac:dyDescent="0.25">
      <c r="A10" s="1"/>
      <c r="B10" s="116">
        <v>2022</v>
      </c>
      <c r="C10" s="117">
        <v>120397</v>
      </c>
      <c r="D10" s="118">
        <f t="shared" si="0"/>
        <v>-4.3087050728592979E-3</v>
      </c>
    </row>
    <row r="11" spans="1:5" x14ac:dyDescent="0.25">
      <c r="A11" s="1"/>
      <c r="B11" s="116">
        <v>2021</v>
      </c>
      <c r="C11" s="117">
        <v>120918</v>
      </c>
      <c r="D11" s="118">
        <f t="shared" si="0"/>
        <v>1.4417519840067849</v>
      </c>
    </row>
    <row r="12" spans="1:5" x14ac:dyDescent="0.25">
      <c r="A12" s="1" t="s">
        <v>71</v>
      </c>
      <c r="B12" s="116">
        <v>2020</v>
      </c>
      <c r="C12" s="117">
        <v>49521</v>
      </c>
      <c r="D12" s="118">
        <f t="shared" si="0"/>
        <v>-0.54948144104803487</v>
      </c>
    </row>
    <row r="13" spans="1:5" x14ac:dyDescent="0.25">
      <c r="A13" s="1" t="s">
        <v>73</v>
      </c>
      <c r="B13" s="116">
        <v>2019</v>
      </c>
      <c r="C13" s="117">
        <v>109920</v>
      </c>
      <c r="D13" s="118">
        <f t="shared" si="0"/>
        <v>9.7761931869251306E-2</v>
      </c>
    </row>
    <row r="14" spans="1:5" x14ac:dyDescent="0.25">
      <c r="A14" s="1" t="s">
        <v>75</v>
      </c>
      <c r="B14" s="116">
        <v>2018</v>
      </c>
      <c r="C14" s="117">
        <v>100131</v>
      </c>
      <c r="D14" s="118">
        <f t="shared" si="0"/>
        <v>6.5946217642622873E-3</v>
      </c>
    </row>
    <row r="15" spans="1:5" x14ac:dyDescent="0.25">
      <c r="A15" s="1" t="s">
        <v>77</v>
      </c>
      <c r="B15" s="116">
        <v>2017</v>
      </c>
      <c r="C15" s="117">
        <v>99475</v>
      </c>
      <c r="D15" s="118">
        <f>C15/C16-1</f>
        <v>0.13697408876341566</v>
      </c>
    </row>
    <row r="16" spans="1:5" x14ac:dyDescent="0.25">
      <c r="A16" s="1" t="s">
        <v>79</v>
      </c>
      <c r="B16" s="116">
        <v>2016</v>
      </c>
      <c r="C16" s="117">
        <v>87491</v>
      </c>
      <c r="D16" s="118">
        <f>C16/C17-1</f>
        <v>-9.0624675189689197E-2</v>
      </c>
    </row>
    <row r="17" spans="1:4" x14ac:dyDescent="0.25">
      <c r="A17" s="1" t="s">
        <v>81</v>
      </c>
      <c r="B17" s="116">
        <v>2015</v>
      </c>
      <c r="C17" s="117">
        <v>96210</v>
      </c>
      <c r="D17" s="118">
        <f t="shared" si="0"/>
        <v>-9.9106691387156554E-2</v>
      </c>
    </row>
    <row r="18" spans="1:4" x14ac:dyDescent="0.25">
      <c r="A18" s="1" t="s">
        <v>83</v>
      </c>
      <c r="B18" s="116">
        <v>2014</v>
      </c>
      <c r="C18" s="117">
        <v>106794</v>
      </c>
      <c r="D18" s="118">
        <f t="shared" si="0"/>
        <v>-0.15370473096124893</v>
      </c>
    </row>
    <row r="19" spans="1:4" x14ac:dyDescent="0.25">
      <c r="A19" s="1" t="s">
        <v>85</v>
      </c>
      <c r="B19" s="116">
        <v>2013</v>
      </c>
      <c r="C19" s="117">
        <v>126190</v>
      </c>
      <c r="D19" s="118">
        <f t="shared" si="0"/>
        <v>-0.15506066368481664</v>
      </c>
    </row>
    <row r="20" spans="1:4" x14ac:dyDescent="0.25">
      <c r="A20" s="1" t="s">
        <v>87</v>
      </c>
      <c r="B20" s="116">
        <v>2012</v>
      </c>
      <c r="C20" s="117">
        <v>149348</v>
      </c>
      <c r="D20" s="118">
        <f>C20/C21-1</f>
        <v>-7.4264391398942586E-2</v>
      </c>
    </row>
    <row r="21" spans="1:4" x14ac:dyDescent="0.25">
      <c r="A21" s="1" t="s">
        <v>89</v>
      </c>
      <c r="B21" s="116">
        <v>2011</v>
      </c>
      <c r="C21" s="117">
        <v>161329</v>
      </c>
      <c r="D21" s="118">
        <f t="shared" si="0"/>
        <v>-0.11433606359384263</v>
      </c>
    </row>
    <row r="22" spans="1:4" x14ac:dyDescent="0.25">
      <c r="A22" s="1" t="s">
        <v>91</v>
      </c>
      <c r="B22" s="116">
        <v>2010</v>
      </c>
      <c r="C22" s="117">
        <v>182156</v>
      </c>
      <c r="D22" s="118"/>
    </row>
    <row r="23" spans="1:4" ht="6" customHeight="1" x14ac:dyDescent="0.25"/>
    <row r="24" spans="1:4" x14ac:dyDescent="0.25">
      <c r="B24" s="105" t="s">
        <v>54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DDF13-2F6E-42AA-8410-D8D8E212539E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311</v>
      </c>
      <c r="C4" s="264"/>
      <c r="D4" s="264"/>
      <c r="E4" s="1" t="s">
        <v>65</v>
      </c>
    </row>
    <row r="5" spans="1:5" ht="10.5" customHeight="1" thickBot="1" x14ac:dyDescent="0.3">
      <c r="B5" s="106"/>
      <c r="C5" s="107"/>
      <c r="D5" s="106"/>
      <c r="E5" s="1" t="s">
        <v>66</v>
      </c>
    </row>
    <row r="6" spans="1:5" ht="22.5" thickTop="1" thickBot="1" x14ac:dyDescent="0.3">
      <c r="B6" s="108" t="s">
        <v>30</v>
      </c>
      <c r="C6" s="289" t="s">
        <v>207</v>
      </c>
      <c r="D6" s="290"/>
    </row>
    <row r="7" spans="1:5" ht="16.5" thickTop="1" thickBot="1" x14ac:dyDescent="0.3">
      <c r="B7" s="85"/>
      <c r="C7" s="113" t="s">
        <v>137</v>
      </c>
      <c r="D7" s="114" t="s">
        <v>138</v>
      </c>
    </row>
    <row r="8" spans="1:5" x14ac:dyDescent="0.25">
      <c r="A8" s="1" t="s">
        <v>69</v>
      </c>
      <c r="B8" s="116">
        <v>2024</v>
      </c>
      <c r="C8" s="117">
        <v>60650</v>
      </c>
      <c r="D8" s="118">
        <f t="shared" ref="D8:D21" si="0">C8/C9-1</f>
        <v>-0.19534587523549229</v>
      </c>
    </row>
    <row r="9" spans="1:5" x14ac:dyDescent="0.25">
      <c r="A9" s="1"/>
      <c r="B9" s="116">
        <v>2023</v>
      </c>
      <c r="C9" s="117">
        <v>75374</v>
      </c>
      <c r="D9" s="118">
        <f t="shared" si="0"/>
        <v>-0.13174597689232936</v>
      </c>
    </row>
    <row r="10" spans="1:5" x14ac:dyDescent="0.25">
      <c r="A10" s="1"/>
      <c r="B10" s="116">
        <v>2022</v>
      </c>
      <c r="C10" s="117">
        <v>86811</v>
      </c>
      <c r="D10" s="118">
        <f t="shared" si="0"/>
        <v>-0.31464639287575202</v>
      </c>
    </row>
    <row r="11" spans="1:5" x14ac:dyDescent="0.25">
      <c r="A11" s="1"/>
      <c r="B11" s="116">
        <v>2021</v>
      </c>
      <c r="C11" s="117">
        <v>126666</v>
      </c>
      <c r="D11" s="118">
        <f t="shared" si="0"/>
        <v>0.84978678661136753</v>
      </c>
    </row>
    <row r="12" spans="1:5" x14ac:dyDescent="0.25">
      <c r="A12" s="1" t="s">
        <v>71</v>
      </c>
      <c r="B12" s="116">
        <v>2020</v>
      </c>
      <c r="C12" s="117">
        <v>68476</v>
      </c>
      <c r="D12" s="118">
        <f t="shared" si="0"/>
        <v>-0.39437678544579757</v>
      </c>
    </row>
    <row r="13" spans="1:5" x14ac:dyDescent="0.25">
      <c r="A13" s="1" t="s">
        <v>73</v>
      </c>
      <c r="B13" s="116">
        <v>2019</v>
      </c>
      <c r="C13" s="117">
        <v>113067</v>
      </c>
      <c r="D13" s="118">
        <f t="shared" si="0"/>
        <v>0.26069843676828053</v>
      </c>
    </row>
    <row r="14" spans="1:5" x14ac:dyDescent="0.25">
      <c r="A14" s="1" t="s">
        <v>75</v>
      </c>
      <c r="B14" s="116">
        <v>2018</v>
      </c>
      <c r="C14" s="117">
        <v>89686</v>
      </c>
      <c r="D14" s="118">
        <f t="shared" si="0"/>
        <v>0.39852484835253943</v>
      </c>
    </row>
    <row r="15" spans="1:5" x14ac:dyDescent="0.25">
      <c r="A15" s="1" t="s">
        <v>77</v>
      </c>
      <c r="B15" s="116">
        <v>2017</v>
      </c>
      <c r="C15" s="117">
        <v>64129</v>
      </c>
      <c r="D15" s="118">
        <f>C15/C16-1</f>
        <v>-0.16968990742539003</v>
      </c>
    </row>
    <row r="16" spans="1:5" x14ac:dyDescent="0.25">
      <c r="A16" s="1" t="s">
        <v>79</v>
      </c>
      <c r="B16" s="116">
        <v>2016</v>
      </c>
      <c r="C16" s="117">
        <v>77235</v>
      </c>
      <c r="D16" s="118">
        <f>C16/C17-1</f>
        <v>-8.8769334229993224E-2</v>
      </c>
    </row>
    <row r="17" spans="1:4" x14ac:dyDescent="0.25">
      <c r="A17" s="1" t="s">
        <v>81</v>
      </c>
      <c r="B17" s="116">
        <v>2015</v>
      </c>
      <c r="C17" s="117">
        <v>84759</v>
      </c>
      <c r="D17" s="118">
        <f t="shared" si="0"/>
        <v>-0.16893978762415551</v>
      </c>
    </row>
    <row r="18" spans="1:4" x14ac:dyDescent="0.25">
      <c r="A18" s="1" t="s">
        <v>83</v>
      </c>
      <c r="B18" s="116">
        <v>2014</v>
      </c>
      <c r="C18" s="117">
        <v>101989</v>
      </c>
      <c r="D18" s="118">
        <f t="shared" si="0"/>
        <v>0.18318077935938937</v>
      </c>
    </row>
    <row r="19" spans="1:4" x14ac:dyDescent="0.25">
      <c r="A19" s="1" t="s">
        <v>85</v>
      </c>
      <c r="B19" s="116">
        <v>2013</v>
      </c>
      <c r="C19" s="117">
        <v>86199</v>
      </c>
      <c r="D19" s="118">
        <f t="shared" si="0"/>
        <v>-5.765635761372212E-2</v>
      </c>
    </row>
    <row r="20" spans="1:4" x14ac:dyDescent="0.25">
      <c r="A20" s="1" t="s">
        <v>87</v>
      </c>
      <c r="B20" s="116">
        <v>2012</v>
      </c>
      <c r="C20" s="117">
        <v>91473</v>
      </c>
      <c r="D20" s="118">
        <f>C20/C21-1</f>
        <v>-9.0011042468737923E-2</v>
      </c>
    </row>
    <row r="21" spans="1:4" x14ac:dyDescent="0.25">
      <c r="A21" s="1" t="s">
        <v>89</v>
      </c>
      <c r="B21" s="116">
        <v>2011</v>
      </c>
      <c r="C21" s="117">
        <v>100521</v>
      </c>
      <c r="D21" s="118">
        <f t="shared" si="0"/>
        <v>-0.26263167160588008</v>
      </c>
    </row>
    <row r="22" spans="1:4" x14ac:dyDescent="0.25">
      <c r="A22" s="1" t="s">
        <v>91</v>
      </c>
      <c r="B22" s="116">
        <v>2010</v>
      </c>
      <c r="C22" s="117">
        <v>136324</v>
      </c>
      <c r="D22" s="118"/>
    </row>
    <row r="23" spans="1:4" ht="6" customHeight="1" x14ac:dyDescent="0.25"/>
    <row r="24" spans="1:4" x14ac:dyDescent="0.25">
      <c r="B24" s="105" t="s">
        <v>54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1C3E-34A5-4FAF-B9D4-6F2D4448CF3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57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58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223</v>
      </c>
      <c r="O6" s="90" t="s">
        <v>224</v>
      </c>
      <c r="P6" s="90" t="s">
        <v>225</v>
      </c>
      <c r="Q6" s="90" t="s">
        <v>226</v>
      </c>
      <c r="R6" s="90" t="s">
        <v>227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42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59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60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61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62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43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59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60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61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62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43</v>
      </c>
      <c r="C17" s="99">
        <v>46648</v>
      </c>
      <c r="D17" s="99">
        <v>23742</v>
      </c>
      <c r="E17" s="99">
        <v>29697</v>
      </c>
      <c r="F17" s="99">
        <v>44233</v>
      </c>
      <c r="G17" s="99">
        <v>45902</v>
      </c>
      <c r="H17" s="99">
        <v>46521</v>
      </c>
      <c r="I17" s="100">
        <f t="shared" si="0"/>
        <v>1.3485251187312031E-2</v>
      </c>
      <c r="J17" s="100">
        <f t="shared" si="1"/>
        <v>0.95943896891584535</v>
      </c>
      <c r="K17" s="99">
        <f t="shared" si="2"/>
        <v>619</v>
      </c>
      <c r="L17" s="99">
        <f t="shared" si="3"/>
        <v>22779</v>
      </c>
      <c r="M17" s="93">
        <f>H17/H17</f>
        <v>1</v>
      </c>
      <c r="N17" s="99">
        <v>19529</v>
      </c>
      <c r="O17" s="99">
        <v>42725</v>
      </c>
      <c r="P17" s="99">
        <v>46105</v>
      </c>
      <c r="Q17" s="99">
        <v>46741</v>
      </c>
      <c r="R17" s="99">
        <v>46019</v>
      </c>
      <c r="S17" s="100">
        <f t="shared" si="4"/>
        <v>-1.5446823987505631E-2</v>
      </c>
      <c r="T17" s="100">
        <f t="shared" si="5"/>
        <v>1.3564442623790263</v>
      </c>
      <c r="U17" s="99">
        <f t="shared" si="6"/>
        <v>-722</v>
      </c>
      <c r="V17" s="99">
        <f t="shared" si="7"/>
        <v>26490</v>
      </c>
      <c r="W17" s="93">
        <f>R17/R17</f>
        <v>1</v>
      </c>
    </row>
    <row r="18" spans="2:23" x14ac:dyDescent="0.25">
      <c r="B18" s="94" t="s">
        <v>59</v>
      </c>
      <c r="C18" s="95">
        <v>34050</v>
      </c>
      <c r="D18" s="95">
        <v>17566</v>
      </c>
      <c r="E18" s="95">
        <v>23340</v>
      </c>
      <c r="F18" s="95">
        <v>34827</v>
      </c>
      <c r="G18" s="95">
        <v>34946</v>
      </c>
      <c r="H18" s="95">
        <v>35191</v>
      </c>
      <c r="I18" s="96">
        <f t="shared" si="0"/>
        <v>7.0108166886053702E-3</v>
      </c>
      <c r="J18" s="96">
        <f t="shared" si="1"/>
        <v>1.003358761243311</v>
      </c>
      <c r="K18" s="95">
        <f t="shared" si="2"/>
        <v>245</v>
      </c>
      <c r="L18" s="95">
        <f t="shared" si="3"/>
        <v>17625</v>
      </c>
      <c r="M18" s="96">
        <f>H18/H17</f>
        <v>0.75645407450398749</v>
      </c>
      <c r="N18" s="95">
        <v>14076</v>
      </c>
      <c r="O18" s="95">
        <v>34730</v>
      </c>
      <c r="P18" s="95">
        <v>35059</v>
      </c>
      <c r="Q18" s="95">
        <v>35650</v>
      </c>
      <c r="R18" s="95">
        <v>34388</v>
      </c>
      <c r="S18" s="96">
        <f t="shared" si="4"/>
        <v>-3.5399719495091131E-2</v>
      </c>
      <c r="T18" s="96">
        <f t="shared" si="5"/>
        <v>1.4430235862460927</v>
      </c>
      <c r="U18" s="95">
        <f t="shared" si="6"/>
        <v>-1262</v>
      </c>
      <c r="V18" s="95">
        <f t="shared" si="7"/>
        <v>20312</v>
      </c>
      <c r="W18" s="96">
        <f>R18/R17</f>
        <v>0.74725656793932937</v>
      </c>
    </row>
    <row r="19" spans="2:23" x14ac:dyDescent="0.25">
      <c r="B19" s="97" t="s">
        <v>60</v>
      </c>
      <c r="C19" s="52">
        <v>27660</v>
      </c>
      <c r="D19" s="52">
        <v>14847</v>
      </c>
      <c r="E19" s="52">
        <v>20181</v>
      </c>
      <c r="F19" s="52">
        <v>29820</v>
      </c>
      <c r="G19" s="52">
        <v>30493</v>
      </c>
      <c r="H19" s="52">
        <v>31141</v>
      </c>
      <c r="I19" s="98">
        <f t="shared" si="0"/>
        <v>2.1250778867281106E-2</v>
      </c>
      <c r="J19" s="98">
        <f t="shared" si="1"/>
        <v>1.0974607664848119</v>
      </c>
      <c r="K19" s="52">
        <f t="shared" si="2"/>
        <v>648</v>
      </c>
      <c r="L19" s="52">
        <f t="shared" si="3"/>
        <v>16294</v>
      </c>
      <c r="M19" s="98">
        <f>H19/H17</f>
        <v>0.66939661658175875</v>
      </c>
      <c r="N19" s="52">
        <v>12558</v>
      </c>
      <c r="O19" s="52">
        <v>29997</v>
      </c>
      <c r="P19" s="52">
        <v>29852</v>
      </c>
      <c r="Q19" s="52">
        <v>31325</v>
      </c>
      <c r="R19" s="52">
        <v>30383</v>
      </c>
      <c r="S19" s="98">
        <f t="shared" si="4"/>
        <v>-3.0071827613727065E-2</v>
      </c>
      <c r="T19" s="98">
        <f t="shared" si="5"/>
        <v>1.4194139194139193</v>
      </c>
      <c r="U19" s="52">
        <f t="shared" si="6"/>
        <v>-942</v>
      </c>
      <c r="V19" s="52">
        <f t="shared" si="7"/>
        <v>17825</v>
      </c>
      <c r="W19" s="98">
        <f>R19/R17</f>
        <v>0.66022729742063058</v>
      </c>
    </row>
    <row r="20" spans="2:23" x14ac:dyDescent="0.25">
      <c r="B20" s="97" t="s">
        <v>61</v>
      </c>
      <c r="C20" s="52">
        <v>6390</v>
      </c>
      <c r="D20" s="52">
        <v>2720</v>
      </c>
      <c r="E20" s="52">
        <v>3159</v>
      </c>
      <c r="F20" s="52">
        <v>5006</v>
      </c>
      <c r="G20" s="52">
        <v>4453</v>
      </c>
      <c r="H20" s="52">
        <v>4050</v>
      </c>
      <c r="I20" s="98">
        <f t="shared" si="0"/>
        <v>-9.0500785986975085E-2</v>
      </c>
      <c r="J20" s="98">
        <f t="shared" si="1"/>
        <v>0.48897058823529416</v>
      </c>
      <c r="K20" s="52">
        <f t="shared" si="2"/>
        <v>-403</v>
      </c>
      <c r="L20" s="52">
        <f t="shared" si="3"/>
        <v>1330</v>
      </c>
      <c r="M20" s="98">
        <f>H20/H17</f>
        <v>8.7057457922228673E-2</v>
      </c>
      <c r="N20" s="52">
        <v>1518</v>
      </c>
      <c r="O20" s="52">
        <v>4733</v>
      </c>
      <c r="P20" s="52">
        <v>5207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1.6383399209486167</v>
      </c>
      <c r="U20" s="52">
        <f t="shared" si="6"/>
        <v>-320</v>
      </c>
      <c r="V20" s="52">
        <f t="shared" si="7"/>
        <v>2487</v>
      </c>
      <c r="W20" s="98">
        <f>R20/R17</f>
        <v>8.7029270518698798E-2</v>
      </c>
    </row>
    <row r="21" spans="2:23" x14ac:dyDescent="0.25">
      <c r="B21" s="94" t="s">
        <v>62</v>
      </c>
      <c r="C21" s="95">
        <v>12598</v>
      </c>
      <c r="D21" s="95">
        <v>6176</v>
      </c>
      <c r="E21" s="95">
        <v>6357</v>
      </c>
      <c r="F21" s="95">
        <v>9406</v>
      </c>
      <c r="G21" s="95">
        <v>10956</v>
      </c>
      <c r="H21" s="95">
        <v>11330</v>
      </c>
      <c r="I21" s="96">
        <f t="shared" si="0"/>
        <v>3.4136546184738936E-2</v>
      </c>
      <c r="J21" s="96">
        <f t="shared" si="1"/>
        <v>0.83452072538860111</v>
      </c>
      <c r="K21" s="95">
        <f t="shared" si="2"/>
        <v>374</v>
      </c>
      <c r="L21" s="95">
        <f t="shared" si="3"/>
        <v>5154</v>
      </c>
      <c r="M21" s="96">
        <f>H21/H17</f>
        <v>0.24354592549601256</v>
      </c>
      <c r="N21" s="95">
        <v>5453</v>
      </c>
      <c r="O21" s="95">
        <v>7995</v>
      </c>
      <c r="P21" s="95">
        <v>11046</v>
      </c>
      <c r="Q21" s="95">
        <v>11091</v>
      </c>
      <c r="R21" s="95">
        <v>11631</v>
      </c>
      <c r="S21" s="96">
        <f t="shared" si="4"/>
        <v>4.8688125507168056E-2</v>
      </c>
      <c r="T21" s="96">
        <f t="shared" si="5"/>
        <v>1.1329543370621677</v>
      </c>
      <c r="U21" s="95">
        <f t="shared" si="6"/>
        <v>540</v>
      </c>
      <c r="V21" s="95">
        <f t="shared" si="7"/>
        <v>6178</v>
      </c>
      <c r="W21" s="96">
        <f>R21/R17</f>
        <v>0.25274343206067057</v>
      </c>
    </row>
    <row r="22" spans="2:23" x14ac:dyDescent="0.25">
      <c r="B22" s="91" t="s">
        <v>45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59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62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46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59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60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61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47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59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60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61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62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48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59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49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59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62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50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59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60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61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51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59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60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61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62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52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59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60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61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62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54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D218-833D-44FF-B1AC-43F7B97AC448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7" t="s">
        <v>63</v>
      </c>
      <c r="D5" s="287"/>
      <c r="E5" s="287"/>
      <c r="F5" s="287"/>
      <c r="G5" s="287"/>
      <c r="H5" s="287"/>
      <c r="I5" s="86"/>
      <c r="J5" s="86"/>
      <c r="K5" s="87"/>
      <c r="L5" s="288" t="s">
        <v>64</v>
      </c>
      <c r="M5" s="288"/>
      <c r="N5" s="288"/>
      <c r="O5" s="288"/>
      <c r="P5" s="288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223</v>
      </c>
      <c r="M6" s="90" t="s">
        <v>224</v>
      </c>
      <c r="N6" s="90" t="s">
        <v>225</v>
      </c>
      <c r="O6" s="90" t="s">
        <v>226</v>
      </c>
      <c r="P6" s="90" t="s">
        <v>227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42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59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60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61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62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43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59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60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61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62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43</v>
      </c>
      <c r="C17" s="99">
        <v>100</v>
      </c>
      <c r="D17" s="99">
        <v>49</v>
      </c>
      <c r="E17" s="99">
        <v>57</v>
      </c>
      <c r="F17" s="99">
        <v>84</v>
      </c>
      <c r="G17" s="99">
        <v>90</v>
      </c>
      <c r="H17" s="99">
        <v>94</v>
      </c>
      <c r="I17" s="100">
        <f t="shared" si="2"/>
        <v>4.4444444444444509E-2</v>
      </c>
      <c r="J17" s="99">
        <f t="shared" si="3"/>
        <v>4</v>
      </c>
      <c r="K17" s="93">
        <f>H17/H17</f>
        <v>1</v>
      </c>
      <c r="L17" s="99">
        <v>39</v>
      </c>
      <c r="M17" s="99">
        <v>79</v>
      </c>
      <c r="N17" s="99">
        <v>91</v>
      </c>
      <c r="O17" s="99">
        <v>93</v>
      </c>
      <c r="P17" s="99">
        <v>94</v>
      </c>
      <c r="Q17" s="100">
        <f t="shared" si="0"/>
        <v>1.0752688172043001E-2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59</v>
      </c>
      <c r="C18" s="95">
        <v>62</v>
      </c>
      <c r="D18" s="95">
        <v>31</v>
      </c>
      <c r="E18" s="95">
        <v>40</v>
      </c>
      <c r="F18" s="95">
        <v>60</v>
      </c>
      <c r="G18" s="95">
        <v>62</v>
      </c>
      <c r="H18" s="95">
        <v>63</v>
      </c>
      <c r="I18" s="96">
        <f t="shared" si="2"/>
        <v>1.6129032258064502E-2</v>
      </c>
      <c r="J18" s="95">
        <f t="shared" si="3"/>
        <v>1</v>
      </c>
      <c r="K18" s="96">
        <f>H18/H17</f>
        <v>0.67021276595744683</v>
      </c>
      <c r="L18" s="95">
        <v>25</v>
      </c>
      <c r="M18" s="95">
        <v>58</v>
      </c>
      <c r="N18" s="95">
        <v>62</v>
      </c>
      <c r="O18" s="95">
        <v>63</v>
      </c>
      <c r="P18" s="95">
        <v>62</v>
      </c>
      <c r="Q18" s="96">
        <f t="shared" si="0"/>
        <v>-1.5873015873015928E-2</v>
      </c>
      <c r="R18" s="95">
        <f t="shared" si="1"/>
        <v>-1</v>
      </c>
      <c r="S18" s="96">
        <f>P18/P17</f>
        <v>0.65957446808510634</v>
      </c>
    </row>
    <row r="19" spans="2:19" x14ac:dyDescent="0.25">
      <c r="B19" s="97" t="s">
        <v>60</v>
      </c>
      <c r="C19" s="52">
        <v>44</v>
      </c>
      <c r="D19" s="52">
        <v>25</v>
      </c>
      <c r="E19" s="52">
        <v>33</v>
      </c>
      <c r="F19" s="52">
        <v>48</v>
      </c>
      <c r="G19" s="52">
        <v>50</v>
      </c>
      <c r="H19" s="52">
        <v>52</v>
      </c>
      <c r="I19" s="98">
        <f t="shared" si="2"/>
        <v>4.0000000000000036E-2</v>
      </c>
      <c r="J19" s="52">
        <f t="shared" si="3"/>
        <v>2</v>
      </c>
      <c r="K19" s="98">
        <f>H19/H17</f>
        <v>0.55319148936170215</v>
      </c>
      <c r="L19" s="52">
        <v>22</v>
      </c>
      <c r="M19" s="52">
        <v>48</v>
      </c>
      <c r="N19" s="52">
        <v>49</v>
      </c>
      <c r="O19" s="52">
        <v>52</v>
      </c>
      <c r="P19" s="52">
        <v>51</v>
      </c>
      <c r="Q19" s="98">
        <f t="shared" si="0"/>
        <v>-1.9230769230769273E-2</v>
      </c>
      <c r="R19" s="52">
        <f t="shared" si="1"/>
        <v>-1</v>
      </c>
      <c r="S19" s="98">
        <f>P19/P17</f>
        <v>0.54255319148936165</v>
      </c>
    </row>
    <row r="20" spans="2:19" x14ac:dyDescent="0.25">
      <c r="B20" s="97" t="s">
        <v>61</v>
      </c>
      <c r="C20" s="52">
        <v>18</v>
      </c>
      <c r="D20" s="52">
        <v>6</v>
      </c>
      <c r="E20" s="52">
        <v>7</v>
      </c>
      <c r="F20" s="52">
        <v>12</v>
      </c>
      <c r="G20" s="52">
        <v>11</v>
      </c>
      <c r="H20" s="52">
        <v>11</v>
      </c>
      <c r="I20" s="98">
        <f t="shared" si="2"/>
        <v>0</v>
      </c>
      <c r="J20" s="52">
        <f t="shared" si="3"/>
        <v>0</v>
      </c>
      <c r="K20" s="98">
        <f>H20/H17</f>
        <v>0.11702127659574468</v>
      </c>
      <c r="L20" s="52">
        <v>3</v>
      </c>
      <c r="M20" s="52">
        <v>10</v>
      </c>
      <c r="N20" s="52">
        <v>13</v>
      </c>
      <c r="O20" s="52">
        <v>11</v>
      </c>
      <c r="P20" s="52">
        <v>11</v>
      </c>
      <c r="Q20" s="98">
        <f t="shared" si="0"/>
        <v>0</v>
      </c>
      <c r="R20" s="52">
        <f t="shared" si="1"/>
        <v>0</v>
      </c>
      <c r="S20" s="98">
        <f>P20/P17</f>
        <v>0.11702127659574468</v>
      </c>
    </row>
    <row r="21" spans="2:19" x14ac:dyDescent="0.25">
      <c r="B21" s="94" t="s">
        <v>62</v>
      </c>
      <c r="C21" s="95">
        <v>38</v>
      </c>
      <c r="D21" s="95">
        <v>18</v>
      </c>
      <c r="E21" s="95">
        <v>17</v>
      </c>
      <c r="F21" s="95">
        <v>24</v>
      </c>
      <c r="G21" s="95">
        <v>29</v>
      </c>
      <c r="H21" s="95">
        <v>31</v>
      </c>
      <c r="I21" s="96">
        <f t="shared" si="2"/>
        <v>6.8965517241379226E-2</v>
      </c>
      <c r="J21" s="95">
        <f t="shared" si="3"/>
        <v>2</v>
      </c>
      <c r="K21" s="96">
        <f>H21/H17</f>
        <v>0.32978723404255317</v>
      </c>
      <c r="L21" s="95">
        <v>14</v>
      </c>
      <c r="M21" s="95">
        <v>21</v>
      </c>
      <c r="N21" s="95">
        <v>29</v>
      </c>
      <c r="O21" s="95">
        <v>30</v>
      </c>
      <c r="P21" s="95">
        <v>32</v>
      </c>
      <c r="Q21" s="96">
        <f t="shared" si="0"/>
        <v>6.6666666666666652E-2</v>
      </c>
      <c r="R21" s="95">
        <f t="shared" si="1"/>
        <v>2</v>
      </c>
      <c r="S21" s="96">
        <f>P21/P17</f>
        <v>0.34042553191489361</v>
      </c>
    </row>
    <row r="22" spans="2:19" x14ac:dyDescent="0.25">
      <c r="B22" s="91" t="s">
        <v>45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59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62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46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59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60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61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47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59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60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61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62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48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59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49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59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62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50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59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60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61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51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59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60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61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62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52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59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60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61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62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54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B7FC-6D43-4E87-B341-94E991F34B1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CDD61-D782-4946-9842-3AC1616CE509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233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65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66</v>
      </c>
    </row>
    <row r="6" spans="1:15" ht="22.5" thickTop="1" thickBot="1" x14ac:dyDescent="0.3">
      <c r="B6" s="108" t="s">
        <v>30</v>
      </c>
      <c r="C6" s="289" t="s">
        <v>67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ht="22.5" thickTop="1" thickBot="1" x14ac:dyDescent="0.3">
      <c r="B7" s="109"/>
      <c r="C7" s="291">
        <f>E7-1</f>
        <v>2020</v>
      </c>
      <c r="D7" s="292"/>
      <c r="E7" s="293">
        <f>G7-1</f>
        <v>2021</v>
      </c>
      <c r="F7" s="292"/>
      <c r="G7" s="293">
        <f>I7-1</f>
        <v>2022</v>
      </c>
      <c r="H7" s="292"/>
      <c r="I7" s="293">
        <f>K7-1</f>
        <v>2023</v>
      </c>
      <c r="J7" s="292"/>
      <c r="K7" s="293">
        <f>M7-1</f>
        <v>2024</v>
      </c>
      <c r="L7" s="292"/>
      <c r="M7" s="293">
        <v>2025</v>
      </c>
      <c r="N7" s="294"/>
    </row>
    <row r="8" spans="1:15" ht="16.5" thickTop="1" thickBot="1" x14ac:dyDescent="0.3">
      <c r="B8" s="85"/>
      <c r="C8" s="113" t="s">
        <v>68</v>
      </c>
      <c r="D8" s="114" t="str">
        <f>CONCATENATE("var ",RIGHT(C7,2),"/",RIGHT(C7-1,2))</f>
        <v>var 20/19</v>
      </c>
      <c r="E8" s="115" t="s">
        <v>68</v>
      </c>
      <c r="F8" s="114" t="str">
        <f>CONCATENATE("var ",RIGHT(E7,2),"/",RIGHT(E7-1,2))</f>
        <v>var 21/20</v>
      </c>
      <c r="G8" s="115" t="s">
        <v>68</v>
      </c>
      <c r="H8" s="114" t="str">
        <f>CONCATENATE("var ",RIGHT(G7,2),"/",RIGHT(G7-1,2))</f>
        <v>var 22/21</v>
      </c>
      <c r="I8" s="115" t="s">
        <v>68</v>
      </c>
      <c r="J8" s="114" t="str">
        <f>CONCATENATE("var ",RIGHT(I7,2),"/",RIGHT(I7-1,2))</f>
        <v>var 23/22</v>
      </c>
      <c r="K8" s="115" t="s">
        <v>68</v>
      </c>
      <c r="L8" s="114" t="str">
        <f>CONCATENATE("var ",RIGHT(K7,2),"/",RIGHT(K7-1,2))</f>
        <v>var 24/23</v>
      </c>
      <c r="M8" s="115" t="s">
        <v>68</v>
      </c>
      <c r="N8" s="114" t="str">
        <f>CONCATENATE("var ",RIGHT(M7,2),"/",RIGHT(M7-1,2))</f>
        <v>var 25/24</v>
      </c>
    </row>
    <row r="9" spans="1:15" x14ac:dyDescent="0.25">
      <c r="A9" s="1" t="s">
        <v>69</v>
      </c>
      <c r="B9" s="116" t="s">
        <v>70</v>
      </c>
      <c r="C9" s="117">
        <v>138100</v>
      </c>
      <c r="D9" s="118">
        <v>5.0773433160613779E-2</v>
      </c>
      <c r="E9" s="117">
        <v>15182</v>
      </c>
      <c r="F9" s="118">
        <f t="shared" ref="F9:N21" si="0">IFERROR(E9/C9-1,"-")</f>
        <v>-0.89006517016654596</v>
      </c>
      <c r="G9" s="117">
        <v>99949</v>
      </c>
      <c r="H9" s="118">
        <f>IFERROR(G9/E9-1,"-")</f>
        <v>5.5833882228955343</v>
      </c>
      <c r="I9" s="117">
        <v>139602</v>
      </c>
      <c r="J9" s="118">
        <f t="shared" si="0"/>
        <v>0.39673233349007986</v>
      </c>
      <c r="K9" s="117">
        <v>150925</v>
      </c>
      <c r="L9" s="118">
        <f t="shared" si="0"/>
        <v>8.1109153163994696E-2</v>
      </c>
      <c r="M9" s="117">
        <v>146051</v>
      </c>
      <c r="N9" s="118">
        <f t="shared" si="0"/>
        <v>-3.2294185853900981E-2</v>
      </c>
    </row>
    <row r="10" spans="1:15" x14ac:dyDescent="0.25">
      <c r="A10" s="1" t="s">
        <v>71</v>
      </c>
      <c r="B10" s="116" t="s">
        <v>72</v>
      </c>
      <c r="C10" s="117">
        <v>148350</v>
      </c>
      <c r="D10" s="118">
        <v>0.14272729373521997</v>
      </c>
      <c r="E10" s="117">
        <v>19347</v>
      </c>
      <c r="F10" s="118">
        <f t="shared" si="0"/>
        <v>-0.86958543983822045</v>
      </c>
      <c r="G10" s="117">
        <v>130897</v>
      </c>
      <c r="H10" s="118">
        <f t="shared" si="0"/>
        <v>5.7657517961441052</v>
      </c>
      <c r="I10" s="117">
        <v>147030</v>
      </c>
      <c r="J10" s="118">
        <f t="shared" si="0"/>
        <v>0.12324957791240432</v>
      </c>
      <c r="K10" s="117">
        <v>154587</v>
      </c>
      <c r="L10" s="118">
        <f t="shared" si="0"/>
        <v>5.1397673944093114E-2</v>
      </c>
      <c r="M10" s="117"/>
      <c r="N10" s="118"/>
    </row>
    <row r="11" spans="1:15" x14ac:dyDescent="0.25">
      <c r="A11" s="1" t="s">
        <v>73</v>
      </c>
      <c r="B11" s="116" t="s">
        <v>74</v>
      </c>
      <c r="C11" s="117">
        <v>57720</v>
      </c>
      <c r="D11" s="118">
        <v>-0.62770657705480559</v>
      </c>
      <c r="E11" s="117">
        <v>24976</v>
      </c>
      <c r="F11" s="118">
        <f t="shared" si="0"/>
        <v>-0.5672903672903673</v>
      </c>
      <c r="G11" s="117">
        <v>140303</v>
      </c>
      <c r="H11" s="118">
        <f t="shared" si="0"/>
        <v>4.6175128122998075</v>
      </c>
      <c r="I11" s="117">
        <v>154113</v>
      </c>
      <c r="J11" s="118">
        <f t="shared" si="0"/>
        <v>9.8429826874692594E-2</v>
      </c>
      <c r="K11" s="117">
        <v>175927</v>
      </c>
      <c r="L11" s="118">
        <f t="shared" si="0"/>
        <v>0.14154548934872468</v>
      </c>
      <c r="M11" s="117"/>
      <c r="N11" s="118"/>
    </row>
    <row r="12" spans="1:15" x14ac:dyDescent="0.25">
      <c r="A12" s="1" t="s">
        <v>75</v>
      </c>
      <c r="B12" s="116" t="s">
        <v>76</v>
      </c>
      <c r="C12" s="117">
        <v>0</v>
      </c>
      <c r="D12" s="118">
        <v>-1</v>
      </c>
      <c r="E12" s="117">
        <v>32795</v>
      </c>
      <c r="F12" s="118" t="str">
        <f t="shared" si="0"/>
        <v>-</v>
      </c>
      <c r="G12" s="117">
        <v>166226</v>
      </c>
      <c r="H12" s="118">
        <f t="shared" si="0"/>
        <v>4.0686385119682882</v>
      </c>
      <c r="I12" s="117">
        <v>167625</v>
      </c>
      <c r="J12" s="118">
        <f t="shared" si="0"/>
        <v>8.4162525717998982E-3</v>
      </c>
      <c r="K12" s="117">
        <v>158852</v>
      </c>
      <c r="L12" s="118">
        <f t="shared" si="0"/>
        <v>-5.2337061894108916E-2</v>
      </c>
      <c r="M12" s="117"/>
      <c r="N12" s="118"/>
    </row>
    <row r="13" spans="1:15" x14ac:dyDescent="0.25">
      <c r="A13" s="1" t="s">
        <v>77</v>
      </c>
      <c r="B13" s="116" t="s">
        <v>78</v>
      </c>
      <c r="C13" s="117">
        <v>0</v>
      </c>
      <c r="D13" s="118">
        <v>-1</v>
      </c>
      <c r="E13" s="117">
        <v>42014</v>
      </c>
      <c r="F13" s="118" t="str">
        <f t="shared" si="0"/>
        <v>-</v>
      </c>
      <c r="G13" s="117">
        <v>145846</v>
      </c>
      <c r="H13" s="118">
        <f t="shared" si="0"/>
        <v>2.4713666872947111</v>
      </c>
      <c r="I13" s="117">
        <v>150325</v>
      </c>
      <c r="J13" s="118">
        <f t="shared" si="0"/>
        <v>3.0710475432990991E-2</v>
      </c>
      <c r="K13" s="117">
        <v>161561</v>
      </c>
      <c r="L13" s="118">
        <f t="shared" si="0"/>
        <v>7.4744719773823354E-2</v>
      </c>
      <c r="M13" s="117"/>
      <c r="N13" s="118"/>
    </row>
    <row r="14" spans="1:15" x14ac:dyDescent="0.25">
      <c r="A14" s="1" t="s">
        <v>79</v>
      </c>
      <c r="B14" s="116" t="s">
        <v>80</v>
      </c>
      <c r="C14" s="117">
        <v>0</v>
      </c>
      <c r="D14" s="118">
        <v>-1</v>
      </c>
      <c r="E14" s="117">
        <v>53539</v>
      </c>
      <c r="F14" s="118" t="str">
        <f t="shared" si="0"/>
        <v>-</v>
      </c>
      <c r="G14" s="117">
        <v>144989</v>
      </c>
      <c r="H14" s="118">
        <f t="shared" si="0"/>
        <v>1.7081006369188816</v>
      </c>
      <c r="I14" s="117">
        <v>157350</v>
      </c>
      <c r="J14" s="118">
        <f t="shared" si="0"/>
        <v>8.5254743463297311E-2</v>
      </c>
      <c r="K14" s="117">
        <v>157065</v>
      </c>
      <c r="L14" s="118">
        <f t="shared" si="0"/>
        <v>-1.8112488083888989E-3</v>
      </c>
      <c r="M14" s="117"/>
      <c r="N14" s="118"/>
    </row>
    <row r="15" spans="1:15" x14ac:dyDescent="0.25">
      <c r="A15" s="1" t="s">
        <v>81</v>
      </c>
      <c r="B15" s="116" t="s">
        <v>82</v>
      </c>
      <c r="C15" s="117">
        <v>0</v>
      </c>
      <c r="D15" s="118">
        <v>-1</v>
      </c>
      <c r="E15" s="117">
        <v>94144</v>
      </c>
      <c r="F15" s="118" t="str">
        <f t="shared" si="0"/>
        <v>-</v>
      </c>
      <c r="G15" s="117">
        <v>164843</v>
      </c>
      <c r="H15" s="118">
        <f t="shared" si="0"/>
        <v>0.75096660435078189</v>
      </c>
      <c r="I15" s="117">
        <v>163971</v>
      </c>
      <c r="J15" s="118">
        <f t="shared" si="0"/>
        <v>-5.2898818876142562E-3</v>
      </c>
      <c r="K15" s="117">
        <v>166795</v>
      </c>
      <c r="L15" s="118">
        <f t="shared" si="0"/>
        <v>1.7222557647388781E-2</v>
      </c>
      <c r="M15" s="117"/>
      <c r="N15" s="118"/>
    </row>
    <row r="16" spans="1:15" x14ac:dyDescent="0.25">
      <c r="A16" s="1" t="s">
        <v>83</v>
      </c>
      <c r="B16" s="116" t="s">
        <v>84</v>
      </c>
      <c r="C16" s="117">
        <v>52795</v>
      </c>
      <c r="D16" s="118">
        <v>-0.67966920285898036</v>
      </c>
      <c r="E16" s="117">
        <v>118184</v>
      </c>
      <c r="F16" s="118">
        <f t="shared" si="0"/>
        <v>1.2385453167913627</v>
      </c>
      <c r="G16" s="117">
        <v>164674</v>
      </c>
      <c r="H16" s="118">
        <f t="shared" si="0"/>
        <v>0.39336966086779945</v>
      </c>
      <c r="I16" s="117">
        <v>166974</v>
      </c>
      <c r="J16" s="118">
        <f t="shared" si="0"/>
        <v>1.3966989324362133E-2</v>
      </c>
      <c r="K16" s="117">
        <v>175399</v>
      </c>
      <c r="L16" s="118">
        <f t="shared" si="0"/>
        <v>5.0456957370608624E-2</v>
      </c>
      <c r="M16" s="117"/>
      <c r="N16" s="118"/>
    </row>
    <row r="17" spans="1:15" x14ac:dyDescent="0.25">
      <c r="A17" s="1" t="s">
        <v>85</v>
      </c>
      <c r="B17" s="116" t="s">
        <v>86</v>
      </c>
      <c r="C17" s="117">
        <v>37281</v>
      </c>
      <c r="D17" s="118">
        <v>-0.72741032127868044</v>
      </c>
      <c r="E17" s="117">
        <v>105384</v>
      </c>
      <c r="F17" s="118">
        <f t="shared" si="0"/>
        <v>1.8267482095437355</v>
      </c>
      <c r="G17" s="117">
        <v>140395</v>
      </c>
      <c r="H17" s="118">
        <f t="shared" si="0"/>
        <v>0.33222310787216269</v>
      </c>
      <c r="I17" s="117">
        <v>153067</v>
      </c>
      <c r="J17" s="118">
        <f t="shared" si="0"/>
        <v>9.0259624630506741E-2</v>
      </c>
      <c r="K17" s="117">
        <v>148572</v>
      </c>
      <c r="L17" s="118">
        <f t="shared" si="0"/>
        <v>-2.936622524776733E-2</v>
      </c>
      <c r="M17" s="117"/>
      <c r="N17" s="118"/>
    </row>
    <row r="18" spans="1:15" x14ac:dyDescent="0.25">
      <c r="A18" s="1" t="s">
        <v>87</v>
      </c>
      <c r="B18" s="116" t="s">
        <v>88</v>
      </c>
      <c r="C18" s="117">
        <v>29818</v>
      </c>
      <c r="D18" s="118">
        <v>-0.81206590109793142</v>
      </c>
      <c r="E18" s="117">
        <v>139108</v>
      </c>
      <c r="F18" s="118">
        <f t="shared" si="0"/>
        <v>3.6652357636327046</v>
      </c>
      <c r="G18" s="117">
        <v>159273</v>
      </c>
      <c r="H18" s="118">
        <f t="shared" si="0"/>
        <v>0.14495931218909042</v>
      </c>
      <c r="I18" s="117">
        <v>172251</v>
      </c>
      <c r="J18" s="118">
        <f t="shared" si="0"/>
        <v>8.1482737187093868E-2</v>
      </c>
      <c r="K18" s="117">
        <v>172855</v>
      </c>
      <c r="L18" s="118">
        <f t="shared" si="0"/>
        <v>3.5065108475422768E-3</v>
      </c>
      <c r="M18" s="117"/>
      <c r="N18" s="118"/>
    </row>
    <row r="19" spans="1:15" x14ac:dyDescent="0.25">
      <c r="A19" s="1" t="s">
        <v>89</v>
      </c>
      <c r="B19" s="116" t="s">
        <v>90</v>
      </c>
      <c r="C19" s="117">
        <v>22307</v>
      </c>
      <c r="D19" s="118">
        <v>-0.83601170347281439</v>
      </c>
      <c r="E19" s="117">
        <v>122250</v>
      </c>
      <c r="F19" s="118">
        <f t="shared" si="0"/>
        <v>4.4803424933877256</v>
      </c>
      <c r="G19" s="117">
        <v>145679</v>
      </c>
      <c r="H19" s="118">
        <f t="shared" si="0"/>
        <v>0.19164826175869121</v>
      </c>
      <c r="I19" s="117">
        <v>154254</v>
      </c>
      <c r="J19" s="118">
        <f t="shared" si="0"/>
        <v>5.8862293123923104E-2</v>
      </c>
      <c r="K19" s="117">
        <v>156906</v>
      </c>
      <c r="L19" s="118">
        <f t="shared" si="0"/>
        <v>1.7192422886926684E-2</v>
      </c>
      <c r="M19" s="117"/>
      <c r="N19" s="118"/>
    </row>
    <row r="20" spans="1:15" x14ac:dyDescent="0.25">
      <c r="A20" s="1" t="s">
        <v>91</v>
      </c>
      <c r="B20" s="116" t="s">
        <v>92</v>
      </c>
      <c r="C20" s="117">
        <v>27724</v>
      </c>
      <c r="D20" s="118">
        <v>-0.80364743794043703</v>
      </c>
      <c r="E20" s="117">
        <v>114122</v>
      </c>
      <c r="F20" s="118">
        <f t="shared" si="0"/>
        <v>3.1163612754292309</v>
      </c>
      <c r="G20" s="117">
        <v>153975</v>
      </c>
      <c r="H20" s="118">
        <f t="shared" si="0"/>
        <v>0.34921399905364425</v>
      </c>
      <c r="I20" s="117">
        <v>161770</v>
      </c>
      <c r="J20" s="118">
        <f t="shared" si="0"/>
        <v>5.0625101477512535E-2</v>
      </c>
      <c r="K20" s="117">
        <v>159454</v>
      </c>
      <c r="L20" s="118">
        <f t="shared" si="0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0"/>
        <v>0.5993787974229714</v>
      </c>
      <c r="G21" s="120">
        <v>1757049</v>
      </c>
      <c r="H21" s="121">
        <f t="shared" si="0"/>
        <v>0.99427838532651558</v>
      </c>
      <c r="I21" s="120">
        <v>1888332</v>
      </c>
      <c r="J21" s="121">
        <f t="shared" si="0"/>
        <v>7.4717893467968199E-2</v>
      </c>
      <c r="K21" s="120">
        <v>1938898</v>
      </c>
      <c r="L21" s="121">
        <f t="shared" si="0"/>
        <v>2.677813011694985E-2</v>
      </c>
      <c r="M21" s="120">
        <v>146051</v>
      </c>
      <c r="N21" s="121">
        <v>-3.2294185853900981E-2</v>
      </c>
    </row>
    <row r="22" spans="1:15" ht="6" customHeight="1" x14ac:dyDescent="0.25"/>
    <row r="23" spans="1:15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4" t="s">
        <v>235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93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94</v>
      </c>
    </row>
    <row r="28" spans="1:15" ht="22.5" thickTop="1" thickBot="1" x14ac:dyDescent="0.3">
      <c r="B28" s="123" t="s">
        <v>95</v>
      </c>
      <c r="C28" s="289" t="s">
        <v>96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1:15" ht="22.5" thickTop="1" thickBot="1" x14ac:dyDescent="0.3">
      <c r="B29" s="109"/>
      <c r="C29" s="291">
        <f>C$7</f>
        <v>2020</v>
      </c>
      <c r="D29" s="292"/>
      <c r="E29" s="291">
        <f>E$7</f>
        <v>2021</v>
      </c>
      <c r="F29" s="292"/>
      <c r="G29" s="291">
        <f>G$7</f>
        <v>2022</v>
      </c>
      <c r="H29" s="292"/>
      <c r="I29" s="291">
        <f>I$7</f>
        <v>2023</v>
      </c>
      <c r="J29" s="292"/>
      <c r="K29" s="291">
        <f>K$7</f>
        <v>2024</v>
      </c>
      <c r="L29" s="292"/>
      <c r="M29" s="291">
        <f>M$7</f>
        <v>2025</v>
      </c>
      <c r="N29" s="292"/>
    </row>
    <row r="30" spans="1:15" ht="16.5" thickTop="1" thickBot="1" x14ac:dyDescent="0.3">
      <c r="B30" s="85"/>
      <c r="C30" s="113" t="s">
        <v>68</v>
      </c>
      <c r="D30" s="114" t="str">
        <f>CONCATENATE("var ",RIGHT(C29,2),"/",RIGHT(C29-1,2))</f>
        <v>var 20/19</v>
      </c>
      <c r="E30" s="115" t="s">
        <v>68</v>
      </c>
      <c r="F30" s="114" t="str">
        <f>CONCATENATE("var ",RIGHT(E29,2),"/",RIGHT(E29-1,2))</f>
        <v>var 21/20</v>
      </c>
      <c r="G30" s="115" t="s">
        <v>68</v>
      </c>
      <c r="H30" s="114" t="str">
        <f>CONCATENATE("var ",RIGHT(G29,2),"/",RIGHT(G29-1,2))</f>
        <v>var 22/21</v>
      </c>
      <c r="I30" s="115" t="s">
        <v>68</v>
      </c>
      <c r="J30" s="114" t="str">
        <f>CONCATENATE("var ",RIGHT(I29,2),"/",RIGHT(I29-1,2))</f>
        <v>var 23/22</v>
      </c>
      <c r="K30" s="115" t="s">
        <v>68</v>
      </c>
      <c r="L30" s="114" t="str">
        <f>CONCATENATE("var ",RIGHT(K29,2),"/",RIGHT(K29-1,2))</f>
        <v>var 24/23</v>
      </c>
      <c r="M30" s="115" t="s">
        <v>68</v>
      </c>
      <c r="N30" s="114" t="str">
        <f>CONCATENATE("var ",RIGHT(M29,2),"/",RIGHT(M29-1,2))</f>
        <v>var 25/24</v>
      </c>
    </row>
    <row r="31" spans="1:15" x14ac:dyDescent="0.25">
      <c r="B31" s="116" t="s">
        <v>70</v>
      </c>
      <c r="C31" s="117">
        <v>8778</v>
      </c>
      <c r="D31" s="118">
        <v>0.13822614107883813</v>
      </c>
      <c r="E31" s="117">
        <v>5945</v>
      </c>
      <c r="F31" s="118">
        <f t="shared" ref="F31:L43" si="1">IFERROR(E31/C31-1,"-")</f>
        <v>-0.32273866484392799</v>
      </c>
      <c r="G31" s="117">
        <v>8963</v>
      </c>
      <c r="H31" s="118">
        <f t="shared" si="1"/>
        <v>0.50765349032800677</v>
      </c>
      <c r="I31" s="117">
        <v>8728</v>
      </c>
      <c r="J31" s="118">
        <f t="shared" si="1"/>
        <v>-2.6218899921901184E-2</v>
      </c>
      <c r="K31" s="117">
        <v>7100</v>
      </c>
      <c r="L31" s="118">
        <f t="shared" si="1"/>
        <v>-0.18652612282309811</v>
      </c>
      <c r="M31" s="117">
        <v>6983</v>
      </c>
      <c r="N31" s="118">
        <f t="shared" ref="N31" si="2">IFERROR(M31/K31-1,"-")</f>
        <v>-1.6478873239436642E-2</v>
      </c>
    </row>
    <row r="32" spans="1:15" x14ac:dyDescent="0.25">
      <c r="B32" s="116" t="s">
        <v>72</v>
      </c>
      <c r="C32" s="117">
        <v>8379</v>
      </c>
      <c r="D32" s="118">
        <v>0.21575739988392328</v>
      </c>
      <c r="E32" s="117">
        <v>8339</v>
      </c>
      <c r="F32" s="118">
        <f t="shared" si="1"/>
        <v>-4.7738393603055096E-3</v>
      </c>
      <c r="G32" s="117">
        <v>9611</v>
      </c>
      <c r="H32" s="118">
        <f t="shared" si="1"/>
        <v>0.1525362753327737</v>
      </c>
      <c r="I32" s="117">
        <v>6455</v>
      </c>
      <c r="J32" s="118">
        <f t="shared" si="1"/>
        <v>-0.32837373842472173</v>
      </c>
      <c r="K32" s="117">
        <v>7633</v>
      </c>
      <c r="L32" s="118">
        <f t="shared" si="1"/>
        <v>0.1824941905499613</v>
      </c>
      <c r="M32" s="117"/>
      <c r="N32" s="118"/>
    </row>
    <row r="33" spans="2:15" x14ac:dyDescent="0.25">
      <c r="B33" s="116" t="s">
        <v>74</v>
      </c>
      <c r="C33" s="117">
        <v>3120</v>
      </c>
      <c r="D33" s="118">
        <v>-0.69569881985760262</v>
      </c>
      <c r="E33" s="117">
        <v>13348</v>
      </c>
      <c r="F33" s="118">
        <f t="shared" si="1"/>
        <v>3.2782051282051281</v>
      </c>
      <c r="G33" s="117">
        <v>8161</v>
      </c>
      <c r="H33" s="118">
        <f t="shared" si="1"/>
        <v>-0.38859754270302671</v>
      </c>
      <c r="I33" s="117">
        <v>8632</v>
      </c>
      <c r="J33" s="118">
        <f t="shared" si="1"/>
        <v>5.7713515500551482E-2</v>
      </c>
      <c r="K33" s="117">
        <v>10880</v>
      </c>
      <c r="L33" s="118">
        <f t="shared" si="1"/>
        <v>0.26042632066728455</v>
      </c>
      <c r="M33" s="117"/>
      <c r="N33" s="118"/>
    </row>
    <row r="34" spans="2:15" x14ac:dyDescent="0.25">
      <c r="B34" s="116" t="s">
        <v>76</v>
      </c>
      <c r="C34" s="117">
        <v>0</v>
      </c>
      <c r="D34" s="118">
        <v>-1</v>
      </c>
      <c r="E34" s="117">
        <v>17832</v>
      </c>
      <c r="F34" s="118" t="str">
        <f t="shared" si="1"/>
        <v>-</v>
      </c>
      <c r="G34" s="117">
        <v>17904</v>
      </c>
      <c r="H34" s="118">
        <f t="shared" si="1"/>
        <v>4.0376850605652326E-3</v>
      </c>
      <c r="I34" s="117">
        <v>18211</v>
      </c>
      <c r="J34" s="118">
        <f t="shared" si="1"/>
        <v>1.7147006255585406E-2</v>
      </c>
      <c r="K34" s="117">
        <v>9038</v>
      </c>
      <c r="L34" s="118">
        <f t="shared" si="1"/>
        <v>-0.50370655098566797</v>
      </c>
      <c r="M34" s="117"/>
      <c r="N34" s="118"/>
    </row>
    <row r="35" spans="2:15" x14ac:dyDescent="0.25">
      <c r="B35" s="116" t="s">
        <v>78</v>
      </c>
      <c r="C35" s="117">
        <v>0</v>
      </c>
      <c r="D35" s="118">
        <v>-1</v>
      </c>
      <c r="E35" s="117">
        <v>22395</v>
      </c>
      <c r="F35" s="118" t="str">
        <f t="shared" si="1"/>
        <v>-</v>
      </c>
      <c r="G35" s="117">
        <v>21254</v>
      </c>
      <c r="H35" s="118">
        <f t="shared" si="1"/>
        <v>-5.0948872516186627E-2</v>
      </c>
      <c r="I35" s="117">
        <v>15078</v>
      </c>
      <c r="J35" s="118">
        <f t="shared" si="1"/>
        <v>-0.29058059659358237</v>
      </c>
      <c r="K35" s="117">
        <v>15159</v>
      </c>
      <c r="L35" s="118">
        <f t="shared" si="1"/>
        <v>5.3720652606445984E-3</v>
      </c>
      <c r="M35" s="117"/>
      <c r="N35" s="118"/>
    </row>
    <row r="36" spans="2:15" x14ac:dyDescent="0.25">
      <c r="B36" s="116" t="s">
        <v>80</v>
      </c>
      <c r="C36" s="117">
        <v>0</v>
      </c>
      <c r="D36" s="118">
        <v>-1</v>
      </c>
      <c r="E36" s="117">
        <v>27958</v>
      </c>
      <c r="F36" s="118" t="str">
        <f t="shared" si="1"/>
        <v>-</v>
      </c>
      <c r="G36" s="117">
        <v>22658</v>
      </c>
      <c r="H36" s="118">
        <f t="shared" si="1"/>
        <v>-0.18957006938979903</v>
      </c>
      <c r="I36" s="117">
        <v>23558</v>
      </c>
      <c r="J36" s="118">
        <f t="shared" si="1"/>
        <v>3.9721069820813915E-2</v>
      </c>
      <c r="K36" s="117">
        <v>19400</v>
      </c>
      <c r="L36" s="118">
        <f t="shared" si="1"/>
        <v>-0.17650055182952717</v>
      </c>
      <c r="M36" s="117"/>
      <c r="N36" s="118"/>
    </row>
    <row r="37" spans="2:15" x14ac:dyDescent="0.25">
      <c r="B37" s="116" t="s">
        <v>82</v>
      </c>
      <c r="C37" s="117">
        <v>0</v>
      </c>
      <c r="D37" s="118">
        <v>-1</v>
      </c>
      <c r="E37" s="117">
        <v>41599</v>
      </c>
      <c r="F37" s="118" t="str">
        <f t="shared" si="1"/>
        <v>-</v>
      </c>
      <c r="G37" s="117">
        <v>30318</v>
      </c>
      <c r="H37" s="118">
        <f t="shared" si="1"/>
        <v>-0.27118440347123729</v>
      </c>
      <c r="I37" s="117">
        <v>23211</v>
      </c>
      <c r="J37" s="118">
        <f t="shared" si="1"/>
        <v>-0.23441519889174744</v>
      </c>
      <c r="K37" s="117">
        <v>19632</v>
      </c>
      <c r="L37" s="118">
        <f t="shared" si="1"/>
        <v>-0.15419413209254229</v>
      </c>
      <c r="M37" s="117"/>
      <c r="N37" s="118"/>
    </row>
    <row r="38" spans="2:15" x14ac:dyDescent="0.25">
      <c r="B38" s="116" t="s">
        <v>84</v>
      </c>
      <c r="C38" s="117">
        <v>31564</v>
      </c>
      <c r="D38" s="118">
        <v>-0.2339764591675767</v>
      </c>
      <c r="E38" s="117">
        <v>43961</v>
      </c>
      <c r="F38" s="118">
        <f t="shared" si="1"/>
        <v>0.39275757191737415</v>
      </c>
      <c r="G38" s="117">
        <v>33443</v>
      </c>
      <c r="H38" s="118">
        <f t="shared" si="1"/>
        <v>-0.23925752371420117</v>
      </c>
      <c r="I38" s="117">
        <v>27029</v>
      </c>
      <c r="J38" s="118">
        <f t="shared" si="1"/>
        <v>-0.19178901414346794</v>
      </c>
      <c r="K38" s="117">
        <v>27274</v>
      </c>
      <c r="L38" s="118">
        <f t="shared" si="1"/>
        <v>9.0643383033037761E-3</v>
      </c>
      <c r="M38" s="117"/>
      <c r="N38" s="118"/>
    </row>
    <row r="39" spans="2:15" x14ac:dyDescent="0.25">
      <c r="B39" s="116" t="s">
        <v>86</v>
      </c>
      <c r="C39" s="117">
        <v>24772</v>
      </c>
      <c r="D39" s="118">
        <v>8.6253014689761098E-2</v>
      </c>
      <c r="E39" s="117">
        <v>26618</v>
      </c>
      <c r="F39" s="118">
        <f t="shared" si="1"/>
        <v>7.4519618924592246E-2</v>
      </c>
      <c r="G39" s="117">
        <v>19659</v>
      </c>
      <c r="H39" s="118">
        <f t="shared" si="1"/>
        <v>-0.2614396273198587</v>
      </c>
      <c r="I39" s="117">
        <v>17879</v>
      </c>
      <c r="J39" s="118">
        <f t="shared" si="1"/>
        <v>-9.054377130067659E-2</v>
      </c>
      <c r="K39" s="117">
        <v>15893</v>
      </c>
      <c r="L39" s="118">
        <f t="shared" si="1"/>
        <v>-0.11108003803344701</v>
      </c>
      <c r="M39" s="117"/>
      <c r="N39" s="118"/>
    </row>
    <row r="40" spans="2:15" x14ac:dyDescent="0.25">
      <c r="B40" s="116" t="s">
        <v>88</v>
      </c>
      <c r="C40" s="117">
        <v>14396</v>
      </c>
      <c r="D40" s="118">
        <v>-0.16033829104695252</v>
      </c>
      <c r="E40" s="117">
        <v>17065</v>
      </c>
      <c r="F40" s="118">
        <f t="shared" si="1"/>
        <v>0.18539872186718531</v>
      </c>
      <c r="G40" s="117">
        <v>12335</v>
      </c>
      <c r="H40" s="118">
        <f t="shared" si="1"/>
        <v>-0.27717550542045122</v>
      </c>
      <c r="I40" s="117">
        <v>12720</v>
      </c>
      <c r="J40" s="118">
        <f t="shared" si="1"/>
        <v>3.121199837859745E-2</v>
      </c>
      <c r="K40" s="117">
        <v>10936</v>
      </c>
      <c r="L40" s="118">
        <f t="shared" si="1"/>
        <v>-0.14025157232704399</v>
      </c>
      <c r="M40" s="117"/>
      <c r="N40" s="118"/>
    </row>
    <row r="41" spans="2:15" x14ac:dyDescent="0.25">
      <c r="B41" s="116" t="s">
        <v>90</v>
      </c>
      <c r="C41" s="117">
        <v>4393</v>
      </c>
      <c r="D41" s="118">
        <v>-0.57448663308795034</v>
      </c>
      <c r="E41" s="117">
        <v>8488</v>
      </c>
      <c r="F41" s="118">
        <f t="shared" si="1"/>
        <v>0.93216480764853182</v>
      </c>
      <c r="G41" s="117">
        <v>10001</v>
      </c>
      <c r="H41" s="118">
        <f t="shared" si="1"/>
        <v>0.17825164938737048</v>
      </c>
      <c r="I41" s="117">
        <v>8177</v>
      </c>
      <c r="J41" s="118">
        <f t="shared" si="1"/>
        <v>-0.1823817618238176</v>
      </c>
      <c r="K41" s="117">
        <v>8061</v>
      </c>
      <c r="L41" s="118">
        <f t="shared" si="1"/>
        <v>-1.4186131833190618E-2</v>
      </c>
      <c r="M41" s="117"/>
      <c r="N41" s="118"/>
    </row>
    <row r="42" spans="2:15" x14ac:dyDescent="0.25">
      <c r="B42" s="116" t="s">
        <v>92</v>
      </c>
      <c r="C42" s="117">
        <v>6173</v>
      </c>
      <c r="D42" s="118">
        <v>-0.50225770037090789</v>
      </c>
      <c r="E42" s="117">
        <v>14036</v>
      </c>
      <c r="F42" s="118">
        <f t="shared" si="1"/>
        <v>1.2737728819050704</v>
      </c>
      <c r="G42" s="117">
        <v>12901</v>
      </c>
      <c r="H42" s="118">
        <f t="shared" si="1"/>
        <v>-8.0863493872898262E-2</v>
      </c>
      <c r="I42" s="117">
        <v>11834</v>
      </c>
      <c r="J42" s="118">
        <f t="shared" si="1"/>
        <v>-8.2706766917293284E-2</v>
      </c>
      <c r="K42" s="117">
        <v>10813</v>
      </c>
      <c r="L42" s="118">
        <f t="shared" si="1"/>
        <v>-8.6276829474395855E-2</v>
      </c>
      <c r="M42" s="117"/>
      <c r="N42" s="118"/>
    </row>
    <row r="43" spans="2:15" ht="15.75" x14ac:dyDescent="0.25">
      <c r="B43" s="119" t="s">
        <v>30</v>
      </c>
      <c r="C43" s="120">
        <v>117997</v>
      </c>
      <c r="D43" s="121">
        <v>-0.47083462264616327</v>
      </c>
      <c r="E43" s="120">
        <v>247584</v>
      </c>
      <c r="F43" s="121">
        <f t="shared" si="1"/>
        <v>1.0982228361738011</v>
      </c>
      <c r="G43" s="120">
        <v>207208</v>
      </c>
      <c r="H43" s="121">
        <f t="shared" si="1"/>
        <v>-0.16308000516996257</v>
      </c>
      <c r="I43" s="120">
        <v>181512</v>
      </c>
      <c r="J43" s="121">
        <f t="shared" si="1"/>
        <v>-0.12401065595922933</v>
      </c>
      <c r="K43" s="120">
        <v>161819</v>
      </c>
      <c r="L43" s="121">
        <f t="shared" si="1"/>
        <v>-0.10849420423994005</v>
      </c>
      <c r="M43" s="120">
        <v>6983</v>
      </c>
      <c r="N43" s="121">
        <v>-1.6478873239436642E-2</v>
      </c>
    </row>
    <row r="44" spans="2:15" ht="6" customHeight="1" x14ac:dyDescent="0.25"/>
    <row r="45" spans="2:15" x14ac:dyDescent="0.25">
      <c r="B45" s="105" t="s">
        <v>54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4" t="s">
        <v>236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97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98</v>
      </c>
    </row>
    <row r="50" spans="1:15" ht="22.5" thickTop="1" thickBot="1" x14ac:dyDescent="0.3">
      <c r="B50" s="109"/>
      <c r="C50" s="289" t="s">
        <v>99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</row>
    <row r="51" spans="1:15" ht="22.5" thickTop="1" thickBot="1" x14ac:dyDescent="0.3">
      <c r="B51" s="109"/>
      <c r="C51" s="291">
        <f>C$7</f>
        <v>2020</v>
      </c>
      <c r="D51" s="292"/>
      <c r="E51" s="291">
        <f>E$7</f>
        <v>2021</v>
      </c>
      <c r="F51" s="292"/>
      <c r="G51" s="291">
        <f>G$7</f>
        <v>2022</v>
      </c>
      <c r="H51" s="292"/>
      <c r="I51" s="291">
        <f>I$7</f>
        <v>2023</v>
      </c>
      <c r="J51" s="292"/>
      <c r="K51" s="291">
        <f>K$7</f>
        <v>2024</v>
      </c>
      <c r="L51" s="292"/>
      <c r="M51" s="291">
        <f>M$7</f>
        <v>2025</v>
      </c>
      <c r="N51" s="292"/>
    </row>
    <row r="52" spans="1:15" ht="16.5" thickTop="1" thickBot="1" x14ac:dyDescent="0.3">
      <c r="B52" s="85"/>
      <c r="C52" s="113" t="s">
        <v>68</v>
      </c>
      <c r="D52" s="114" t="str">
        <f>CONCATENATE("var ",RIGHT(C51,2),"/",RIGHT(C51-1,2))</f>
        <v>var 20/19</v>
      </c>
      <c r="E52" s="115" t="s">
        <v>68</v>
      </c>
      <c r="F52" s="114" t="str">
        <f>CONCATENATE("var ",RIGHT(E51,2),"/",RIGHT(E51-1,2))</f>
        <v>var 21/20</v>
      </c>
      <c r="G52" s="115" t="s">
        <v>68</v>
      </c>
      <c r="H52" s="114" t="str">
        <f>CONCATENATE("var ",RIGHT(G51,2),"/",RIGHT(G51-1,2))</f>
        <v>var 22/21</v>
      </c>
      <c r="I52" s="115" t="s">
        <v>68</v>
      </c>
      <c r="J52" s="114" t="str">
        <f>CONCATENATE("var ",RIGHT(I51,2),"/",RIGHT(I51-1,2))</f>
        <v>var 23/22</v>
      </c>
      <c r="K52" s="115" t="s">
        <v>68</v>
      </c>
      <c r="L52" s="114" t="str">
        <f>CONCATENATE("var ",RIGHT(K51,2),"/",RIGHT(K51-1,2))</f>
        <v>var 24/23</v>
      </c>
      <c r="M52" s="115" t="s">
        <v>68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70</v>
      </c>
      <c r="C53" s="117">
        <v>4741</v>
      </c>
      <c r="D53" s="118">
        <v>3.6284153005464503E-2</v>
      </c>
      <c r="E53" s="117">
        <v>1662</v>
      </c>
      <c r="F53" s="118">
        <f>IFERROR(E53/C53-1,"-")</f>
        <v>-0.64944104619278631</v>
      </c>
      <c r="G53" s="117">
        <v>4732</v>
      </c>
      <c r="H53" s="118">
        <f>IFERROR(G53/E53-1,"-")</f>
        <v>1.8471720818291217</v>
      </c>
      <c r="I53" s="117">
        <v>4914</v>
      </c>
      <c r="J53" s="118">
        <f>IFERROR(I53/G53-1,"-")</f>
        <v>3.8461538461538547E-2</v>
      </c>
      <c r="K53" s="117">
        <v>4997</v>
      </c>
      <c r="L53" s="118">
        <f>IFERROR(K53/I53-1,"-")</f>
        <v>1.6890516890516905E-2</v>
      </c>
      <c r="M53" s="117">
        <v>4289</v>
      </c>
      <c r="N53" s="118">
        <f t="shared" ref="N53" si="3">IFERROR(M53/K53-1,"-")</f>
        <v>-0.14168501100660391</v>
      </c>
    </row>
    <row r="54" spans="1:15" x14ac:dyDescent="0.25">
      <c r="A54" s="1">
        <v>2</v>
      </c>
      <c r="B54" s="116" t="s">
        <v>72</v>
      </c>
      <c r="C54" s="117">
        <v>4432</v>
      </c>
      <c r="D54" s="118">
        <v>0.17966462603140809</v>
      </c>
      <c r="E54" s="117">
        <v>2174</v>
      </c>
      <c r="F54" s="118">
        <f t="shared" ref="F54:L65" si="4">IFERROR(E54/C54-1,"-")</f>
        <v>-0.5094765342960289</v>
      </c>
      <c r="G54" s="117">
        <v>5268</v>
      </c>
      <c r="H54" s="118">
        <f t="shared" si="4"/>
        <v>1.4231830726770931</v>
      </c>
      <c r="I54" s="117">
        <v>4052</v>
      </c>
      <c r="J54" s="118">
        <f t="shared" si="4"/>
        <v>-0.23082763857251332</v>
      </c>
      <c r="K54" s="117">
        <v>4752</v>
      </c>
      <c r="L54" s="118">
        <f t="shared" si="4"/>
        <v>0.17275419545903259</v>
      </c>
      <c r="M54" s="117"/>
      <c r="N54" s="118"/>
    </row>
    <row r="55" spans="1:15" x14ac:dyDescent="0.25">
      <c r="A55" s="1">
        <v>3</v>
      </c>
      <c r="B55" s="116" t="s">
        <v>74</v>
      </c>
      <c r="C55" s="117">
        <v>1726</v>
      </c>
      <c r="D55" s="118">
        <v>-0.68822254335260113</v>
      </c>
      <c r="E55" s="117">
        <v>3942</v>
      </c>
      <c r="F55" s="118">
        <f t="shared" si="4"/>
        <v>1.2838933951332563</v>
      </c>
      <c r="G55" s="117">
        <v>4697</v>
      </c>
      <c r="H55" s="118">
        <f t="shared" si="4"/>
        <v>0.19152714358193812</v>
      </c>
      <c r="I55" s="117">
        <v>5191</v>
      </c>
      <c r="J55" s="118">
        <f t="shared" si="4"/>
        <v>0.1051735150095805</v>
      </c>
      <c r="K55" s="117">
        <v>6935</v>
      </c>
      <c r="L55" s="118">
        <f t="shared" si="4"/>
        <v>0.3359660951647081</v>
      </c>
      <c r="M55" s="117"/>
      <c r="N55" s="118"/>
    </row>
    <row r="56" spans="1:15" x14ac:dyDescent="0.25">
      <c r="A56" s="1">
        <v>4</v>
      </c>
      <c r="B56" s="116" t="s">
        <v>76</v>
      </c>
      <c r="C56" s="117">
        <v>0</v>
      </c>
      <c r="D56" s="118">
        <v>-1</v>
      </c>
      <c r="E56" s="117">
        <v>6329</v>
      </c>
      <c r="F56" s="118" t="str">
        <f t="shared" si="4"/>
        <v>-</v>
      </c>
      <c r="G56" s="117">
        <v>9381</v>
      </c>
      <c r="H56" s="118">
        <f t="shared" si="4"/>
        <v>0.48222468004424091</v>
      </c>
      <c r="I56" s="117">
        <v>10202</v>
      </c>
      <c r="J56" s="118">
        <f t="shared" si="4"/>
        <v>8.7517322247095297E-2</v>
      </c>
      <c r="K56" s="117">
        <v>5363</v>
      </c>
      <c r="L56" s="118">
        <f t="shared" si="4"/>
        <v>-0.47431876102724957</v>
      </c>
      <c r="M56" s="117"/>
      <c r="N56" s="118"/>
    </row>
    <row r="57" spans="1:15" x14ac:dyDescent="0.25">
      <c r="A57" s="1">
        <v>5</v>
      </c>
      <c r="B57" s="116" t="s">
        <v>78</v>
      </c>
      <c r="C57" s="117">
        <v>0</v>
      </c>
      <c r="D57" s="118">
        <v>-1</v>
      </c>
      <c r="E57" s="117">
        <v>9142</v>
      </c>
      <c r="F57" s="118" t="str">
        <f t="shared" si="4"/>
        <v>-</v>
      </c>
      <c r="G57" s="117">
        <v>11407</v>
      </c>
      <c r="H57" s="118">
        <f t="shared" si="4"/>
        <v>0.24775760227521326</v>
      </c>
      <c r="I57" s="117">
        <v>8318</v>
      </c>
      <c r="J57" s="118">
        <f t="shared" si="4"/>
        <v>-0.27079863241869029</v>
      </c>
      <c r="K57" s="117">
        <v>9196</v>
      </c>
      <c r="L57" s="118">
        <f t="shared" si="4"/>
        <v>0.10555421976436641</v>
      </c>
      <c r="M57" s="117"/>
      <c r="N57" s="118"/>
    </row>
    <row r="58" spans="1:15" x14ac:dyDescent="0.25">
      <c r="A58" s="1">
        <v>6</v>
      </c>
      <c r="B58" s="116" t="s">
        <v>80</v>
      </c>
      <c r="C58" s="117">
        <v>0</v>
      </c>
      <c r="D58" s="118">
        <v>-1</v>
      </c>
      <c r="E58" s="117">
        <v>12112</v>
      </c>
      <c r="F58" s="118" t="str">
        <f t="shared" si="4"/>
        <v>-</v>
      </c>
      <c r="G58" s="117">
        <v>13024</v>
      </c>
      <c r="H58" s="118">
        <f t="shared" si="4"/>
        <v>7.5297225891677755E-2</v>
      </c>
      <c r="I58" s="117">
        <v>13526</v>
      </c>
      <c r="J58" s="118">
        <f t="shared" si="4"/>
        <v>3.8544226044226138E-2</v>
      </c>
      <c r="K58" s="117">
        <v>11716</v>
      </c>
      <c r="L58" s="118">
        <f t="shared" si="4"/>
        <v>-0.1338163536891912</v>
      </c>
      <c r="M58" s="117"/>
      <c r="N58" s="118"/>
    </row>
    <row r="59" spans="1:15" x14ac:dyDescent="0.25">
      <c r="A59" s="1">
        <v>7</v>
      </c>
      <c r="B59" s="116" t="s">
        <v>82</v>
      </c>
      <c r="C59" s="117">
        <v>0</v>
      </c>
      <c r="D59" s="118">
        <v>-1</v>
      </c>
      <c r="E59" s="117">
        <v>22139</v>
      </c>
      <c r="F59" s="118" t="str">
        <f t="shared" si="4"/>
        <v>-</v>
      </c>
      <c r="G59" s="117">
        <v>17927</v>
      </c>
      <c r="H59" s="118">
        <f t="shared" si="4"/>
        <v>-0.1902524955960071</v>
      </c>
      <c r="I59" s="117">
        <v>13440</v>
      </c>
      <c r="J59" s="118">
        <f t="shared" si="4"/>
        <v>-0.25029285435376802</v>
      </c>
      <c r="K59" s="117">
        <v>11578</v>
      </c>
      <c r="L59" s="118">
        <f t="shared" si="4"/>
        <v>-0.13854166666666667</v>
      </c>
      <c r="M59" s="117"/>
      <c r="N59" s="118"/>
    </row>
    <row r="60" spans="1:15" x14ac:dyDescent="0.25">
      <c r="A60" s="1">
        <v>8</v>
      </c>
      <c r="B60" s="116" t="s">
        <v>84</v>
      </c>
      <c r="C60" s="117">
        <v>13387</v>
      </c>
      <c r="D60" s="118">
        <v>-0.26823002077183777</v>
      </c>
      <c r="E60" s="117">
        <v>25485</v>
      </c>
      <c r="F60" s="118">
        <f t="shared" si="4"/>
        <v>0.90371255695824315</v>
      </c>
      <c r="G60" s="117">
        <v>19833</v>
      </c>
      <c r="H60" s="118">
        <f t="shared" si="4"/>
        <v>-0.22177751618599173</v>
      </c>
      <c r="I60" s="117">
        <v>15080</v>
      </c>
      <c r="J60" s="118">
        <f t="shared" si="4"/>
        <v>-0.23965108657288359</v>
      </c>
      <c r="K60" s="117">
        <v>16629</v>
      </c>
      <c r="L60" s="118">
        <f t="shared" si="4"/>
        <v>0.10271883289124673</v>
      </c>
      <c r="M60" s="117"/>
      <c r="N60" s="118"/>
    </row>
    <row r="61" spans="1:15" x14ac:dyDescent="0.25">
      <c r="A61" s="1">
        <v>9</v>
      </c>
      <c r="B61" s="116" t="s">
        <v>86</v>
      </c>
      <c r="C61" s="117">
        <v>9485</v>
      </c>
      <c r="D61" s="118">
        <v>-9.8641071937660363E-2</v>
      </c>
      <c r="E61" s="117">
        <v>14878</v>
      </c>
      <c r="F61" s="118">
        <f t="shared" si="4"/>
        <v>0.56858197153400103</v>
      </c>
      <c r="G61" s="117">
        <v>11662</v>
      </c>
      <c r="H61" s="118">
        <f t="shared" si="4"/>
        <v>-0.21615808576421558</v>
      </c>
      <c r="I61" s="117">
        <v>10667</v>
      </c>
      <c r="J61" s="118">
        <f t="shared" si="4"/>
        <v>-8.5319842222603359E-2</v>
      </c>
      <c r="K61" s="117">
        <v>10077</v>
      </c>
      <c r="L61" s="118">
        <f t="shared" si="4"/>
        <v>-5.531077153838948E-2</v>
      </c>
      <c r="M61" s="117"/>
      <c r="N61" s="118"/>
    </row>
    <row r="62" spans="1:15" x14ac:dyDescent="0.25">
      <c r="A62" s="1">
        <v>10</v>
      </c>
      <c r="B62" s="116" t="s">
        <v>88</v>
      </c>
      <c r="C62" s="117">
        <v>5064</v>
      </c>
      <c r="D62" s="118">
        <v>-0.43190486874579315</v>
      </c>
      <c r="E62" s="117">
        <v>9583</v>
      </c>
      <c r="F62" s="118">
        <f t="shared" si="4"/>
        <v>0.89237756714060024</v>
      </c>
      <c r="G62" s="117">
        <v>8162</v>
      </c>
      <c r="H62" s="118">
        <f t="shared" si="4"/>
        <v>-0.14828341855368887</v>
      </c>
      <c r="I62" s="117">
        <v>7564</v>
      </c>
      <c r="J62" s="118">
        <f t="shared" si="4"/>
        <v>-7.3266356285224155E-2</v>
      </c>
      <c r="K62" s="117">
        <v>6979</v>
      </c>
      <c r="L62" s="118">
        <f t="shared" si="4"/>
        <v>-7.7340031729243752E-2</v>
      </c>
      <c r="M62" s="117"/>
      <c r="N62" s="118"/>
    </row>
    <row r="63" spans="1:15" x14ac:dyDescent="0.25">
      <c r="A63" s="1">
        <v>11</v>
      </c>
      <c r="B63" s="116" t="s">
        <v>90</v>
      </c>
      <c r="C63" s="117">
        <v>1577</v>
      </c>
      <c r="D63" s="118">
        <v>-0.72716262975778545</v>
      </c>
      <c r="E63" s="117">
        <v>4908</v>
      </c>
      <c r="F63" s="118">
        <f t="shared" si="4"/>
        <v>2.1122384273937858</v>
      </c>
      <c r="G63" s="117">
        <v>5890</v>
      </c>
      <c r="H63" s="118">
        <f t="shared" si="4"/>
        <v>0.20008149959250199</v>
      </c>
      <c r="I63" s="117">
        <v>5389</v>
      </c>
      <c r="J63" s="118">
        <f t="shared" si="4"/>
        <v>-8.505942275042444E-2</v>
      </c>
      <c r="K63" s="117">
        <v>5351</v>
      </c>
      <c r="L63" s="118">
        <f t="shared" si="4"/>
        <v>-7.0514010020411577E-3</v>
      </c>
      <c r="M63" s="117"/>
      <c r="N63" s="118"/>
    </row>
    <row r="64" spans="1:15" x14ac:dyDescent="0.25">
      <c r="A64" s="1">
        <v>12</v>
      </c>
      <c r="B64" s="116" t="s">
        <v>92</v>
      </c>
      <c r="C64" s="117">
        <v>2655</v>
      </c>
      <c r="D64" s="118">
        <v>-0.60337615775321185</v>
      </c>
      <c r="E64" s="117">
        <v>8564</v>
      </c>
      <c r="F64" s="118">
        <f t="shared" si="4"/>
        <v>2.2256120527306966</v>
      </c>
      <c r="G64" s="117">
        <v>8414</v>
      </c>
      <c r="H64" s="118">
        <f t="shared" si="4"/>
        <v>-1.7515179822512827E-2</v>
      </c>
      <c r="I64" s="117">
        <v>7795</v>
      </c>
      <c r="J64" s="118">
        <f t="shared" si="4"/>
        <v>-7.3567863085333918E-2</v>
      </c>
      <c r="K64" s="117">
        <v>7596</v>
      </c>
      <c r="L64" s="118">
        <f t="shared" si="4"/>
        <v>-2.5529185375240515E-2</v>
      </c>
      <c r="M64" s="117"/>
      <c r="N64" s="118"/>
    </row>
    <row r="65" spans="1:15" ht="15.75" x14ac:dyDescent="0.25">
      <c r="B65" s="119" t="s">
        <v>30</v>
      </c>
      <c r="C65" s="120">
        <v>49521</v>
      </c>
      <c r="D65" s="121">
        <v>-0.54948144104803487</v>
      </c>
      <c r="E65" s="120">
        <v>120918</v>
      </c>
      <c r="F65" s="121">
        <f t="shared" si="4"/>
        <v>1.4417519840067849</v>
      </c>
      <c r="G65" s="120">
        <v>120397</v>
      </c>
      <c r="H65" s="121">
        <f t="shared" si="4"/>
        <v>-4.3087050728592979E-3</v>
      </c>
      <c r="I65" s="120">
        <v>106138</v>
      </c>
      <c r="J65" s="121">
        <f t="shared" si="4"/>
        <v>-0.11843318355108512</v>
      </c>
      <c r="K65" s="120">
        <v>101169</v>
      </c>
      <c r="L65" s="121">
        <f t="shared" si="4"/>
        <v>-4.6816408826245048E-2</v>
      </c>
      <c r="M65" s="120">
        <v>4289</v>
      </c>
      <c r="N65" s="121">
        <v>-0.14168501100660391</v>
      </c>
    </row>
    <row r="66" spans="1:15" ht="6" customHeight="1" x14ac:dyDescent="0.25"/>
    <row r="67" spans="1:15" x14ac:dyDescent="0.25">
      <c r="B67" s="105" t="s">
        <v>54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4" t="s">
        <v>237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100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101</v>
      </c>
    </row>
    <row r="72" spans="1:15" ht="22.5" thickTop="1" thickBot="1" x14ac:dyDescent="0.3">
      <c r="B72" s="109"/>
      <c r="C72" s="289" t="s">
        <v>102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</row>
    <row r="73" spans="1:15" ht="22.5" thickTop="1" thickBot="1" x14ac:dyDescent="0.3">
      <c r="B73" s="109"/>
      <c r="C73" s="291">
        <f>C$7</f>
        <v>2020</v>
      </c>
      <c r="D73" s="292"/>
      <c r="E73" s="291">
        <f>E$7</f>
        <v>2021</v>
      </c>
      <c r="F73" s="292"/>
      <c r="G73" s="291">
        <f>G$7</f>
        <v>2022</v>
      </c>
      <c r="H73" s="292"/>
      <c r="I73" s="291">
        <f>I$7</f>
        <v>2023</v>
      </c>
      <c r="J73" s="292"/>
      <c r="K73" s="291">
        <f>K$7</f>
        <v>2024</v>
      </c>
      <c r="L73" s="292"/>
      <c r="M73" s="291">
        <f>M$7</f>
        <v>2025</v>
      </c>
      <c r="N73" s="292"/>
    </row>
    <row r="74" spans="1:15" ht="16.5" thickTop="1" thickBot="1" x14ac:dyDescent="0.3">
      <c r="B74" s="85"/>
      <c r="C74" s="113" t="s">
        <v>68</v>
      </c>
      <c r="D74" s="114" t="str">
        <f>CONCATENATE("var ",RIGHT(C73,2),"/",RIGHT(C73-1,2))</f>
        <v>var 20/19</v>
      </c>
      <c r="E74" s="115" t="s">
        <v>68</v>
      </c>
      <c r="F74" s="114" t="str">
        <f>CONCATENATE("var ",RIGHT(E73,2),"/",RIGHT(E73-1,2))</f>
        <v>var 21/20</v>
      </c>
      <c r="G74" s="115" t="s">
        <v>68</v>
      </c>
      <c r="H74" s="114" t="str">
        <f>CONCATENATE("var ",RIGHT(G73,2),"/",RIGHT(G73-1,2))</f>
        <v>var 22/21</v>
      </c>
      <c r="I74" s="115" t="s">
        <v>68</v>
      </c>
      <c r="J74" s="114" t="str">
        <f>CONCATENATE("var ",RIGHT(I73,2),"/",RIGHT(I73-1,2))</f>
        <v>var 23/22</v>
      </c>
      <c r="K74" s="115" t="s">
        <v>68</v>
      </c>
      <c r="L74" s="114" t="str">
        <f>CONCATENATE("var ",RIGHT(K73,2),"/",RIGHT(K73-1,2))</f>
        <v>var 24/23</v>
      </c>
      <c r="M74" s="115" t="s">
        <v>68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70</v>
      </c>
      <c r="C75" s="117">
        <v>4037</v>
      </c>
      <c r="D75" s="118">
        <v>0.28689831048772718</v>
      </c>
      <c r="E75" s="117">
        <v>4283</v>
      </c>
      <c r="F75" s="118">
        <f>IFERROR(E75/C75-1,"-")</f>
        <v>6.0936338865494211E-2</v>
      </c>
      <c r="G75" s="117">
        <v>4231</v>
      </c>
      <c r="H75" s="118">
        <f>IFERROR(G75/E75-1,"-")</f>
        <v>-1.2141022647676913E-2</v>
      </c>
      <c r="I75" s="117">
        <v>3814</v>
      </c>
      <c r="J75" s="118">
        <f>IFERROR(I75/G75-1,"-")</f>
        <v>-9.8558260458520452E-2</v>
      </c>
      <c r="K75" s="117">
        <v>2103</v>
      </c>
      <c r="L75" s="118">
        <f>IFERROR(K75/I75-1,"-")</f>
        <v>-0.44861038280020971</v>
      </c>
      <c r="M75" s="117">
        <v>2694</v>
      </c>
      <c r="N75" s="118">
        <f t="shared" ref="N75" si="5">IFERROR(M75/K75-1,"-")</f>
        <v>0.2810271041369472</v>
      </c>
    </row>
    <row r="76" spans="1:15" x14ac:dyDescent="0.25">
      <c r="A76" s="1">
        <v>2</v>
      </c>
      <c r="B76" s="116" t="s">
        <v>72</v>
      </c>
      <c r="C76" s="117">
        <v>3947</v>
      </c>
      <c r="D76" s="118">
        <v>0.25901116427432225</v>
      </c>
      <c r="E76" s="117">
        <v>6165</v>
      </c>
      <c r="F76" s="118">
        <f t="shared" ref="F76:L87" si="6">IFERROR(E76/C76-1,"-")</f>
        <v>0.56194578160628317</v>
      </c>
      <c r="G76" s="117">
        <v>4343</v>
      </c>
      <c r="H76" s="118">
        <f t="shared" si="6"/>
        <v>-0.29553933495539331</v>
      </c>
      <c r="I76" s="117">
        <v>2403</v>
      </c>
      <c r="J76" s="118">
        <f t="shared" si="6"/>
        <v>-0.44669583237393506</v>
      </c>
      <c r="K76" s="117">
        <v>2881</v>
      </c>
      <c r="L76" s="118">
        <f t="shared" si="6"/>
        <v>0.19891801914273821</v>
      </c>
      <c r="M76" s="117"/>
      <c r="N76" s="118"/>
    </row>
    <row r="77" spans="1:15" x14ac:dyDescent="0.25">
      <c r="A77" s="1">
        <v>3</v>
      </c>
      <c r="B77" s="116" t="s">
        <v>74</v>
      </c>
      <c r="C77" s="117">
        <v>1394</v>
      </c>
      <c r="D77" s="118">
        <v>-0.70447318210727161</v>
      </c>
      <c r="E77" s="117">
        <v>9406</v>
      </c>
      <c r="F77" s="118">
        <f t="shared" si="6"/>
        <v>5.747489239598278</v>
      </c>
      <c r="G77" s="117">
        <v>3464</v>
      </c>
      <c r="H77" s="118">
        <f t="shared" si="6"/>
        <v>-0.63172443121411859</v>
      </c>
      <c r="I77" s="117">
        <v>3441</v>
      </c>
      <c r="J77" s="118">
        <f t="shared" si="6"/>
        <v>-6.6397228637413708E-3</v>
      </c>
      <c r="K77" s="117">
        <v>3945</v>
      </c>
      <c r="L77" s="118">
        <f t="shared" si="6"/>
        <v>0.14646904969485619</v>
      </c>
      <c r="M77" s="117"/>
      <c r="N77" s="118"/>
    </row>
    <row r="78" spans="1:15" x14ac:dyDescent="0.25">
      <c r="A78" s="1">
        <v>4</v>
      </c>
      <c r="B78" s="116" t="s">
        <v>76</v>
      </c>
      <c r="C78" s="117">
        <v>0</v>
      </c>
      <c r="D78" s="118">
        <v>-1</v>
      </c>
      <c r="E78" s="117">
        <v>11503</v>
      </c>
      <c r="F78" s="118" t="str">
        <f t="shared" si="6"/>
        <v>-</v>
      </c>
      <c r="G78" s="117">
        <v>8523</v>
      </c>
      <c r="H78" s="118">
        <f t="shared" si="6"/>
        <v>-0.25906285316873856</v>
      </c>
      <c r="I78" s="117">
        <v>8009</v>
      </c>
      <c r="J78" s="118">
        <f t="shared" si="6"/>
        <v>-6.0307403496421497E-2</v>
      </c>
      <c r="K78" s="117">
        <v>3675</v>
      </c>
      <c r="L78" s="118">
        <f t="shared" si="6"/>
        <v>-0.54114121613185162</v>
      </c>
      <c r="M78" s="117"/>
      <c r="N78" s="118"/>
    </row>
    <row r="79" spans="1:15" x14ac:dyDescent="0.25">
      <c r="A79" s="1">
        <v>5</v>
      </c>
      <c r="B79" s="116" t="s">
        <v>78</v>
      </c>
      <c r="C79" s="117">
        <v>0</v>
      </c>
      <c r="D79" s="118">
        <v>-1</v>
      </c>
      <c r="E79" s="117">
        <v>13253</v>
      </c>
      <c r="F79" s="118" t="str">
        <f t="shared" si="6"/>
        <v>-</v>
      </c>
      <c r="G79" s="117">
        <v>9847</v>
      </c>
      <c r="H79" s="118">
        <f t="shared" si="6"/>
        <v>-0.25699841545310498</v>
      </c>
      <c r="I79" s="117">
        <v>6760</v>
      </c>
      <c r="J79" s="118">
        <f t="shared" si="6"/>
        <v>-0.31349649639484112</v>
      </c>
      <c r="K79" s="117">
        <v>5963</v>
      </c>
      <c r="L79" s="118">
        <f t="shared" si="6"/>
        <v>-0.11789940828402368</v>
      </c>
      <c r="M79" s="117"/>
      <c r="N79" s="118"/>
    </row>
    <row r="80" spans="1:15" x14ac:dyDescent="0.25">
      <c r="A80" s="1">
        <v>6</v>
      </c>
      <c r="B80" s="116" t="s">
        <v>80</v>
      </c>
      <c r="C80" s="117">
        <v>0</v>
      </c>
      <c r="D80" s="118">
        <v>-1</v>
      </c>
      <c r="E80" s="117">
        <v>15846</v>
      </c>
      <c r="F80" s="118" t="str">
        <f t="shared" si="6"/>
        <v>-</v>
      </c>
      <c r="G80" s="117">
        <v>9634</v>
      </c>
      <c r="H80" s="118">
        <f t="shared" si="6"/>
        <v>-0.39202322352644203</v>
      </c>
      <c r="I80" s="117">
        <v>10032</v>
      </c>
      <c r="J80" s="118">
        <f t="shared" si="6"/>
        <v>4.1312019929416577E-2</v>
      </c>
      <c r="K80" s="117">
        <v>7684</v>
      </c>
      <c r="L80" s="118">
        <f t="shared" si="6"/>
        <v>-0.23405103668261562</v>
      </c>
      <c r="M80" s="117"/>
      <c r="N80" s="118"/>
    </row>
    <row r="81" spans="1:15" x14ac:dyDescent="0.25">
      <c r="A81" s="1">
        <v>7</v>
      </c>
      <c r="B81" s="116" t="s">
        <v>82</v>
      </c>
      <c r="C81" s="117">
        <v>0</v>
      </c>
      <c r="D81" s="118">
        <v>-1</v>
      </c>
      <c r="E81" s="117">
        <v>19460</v>
      </c>
      <c r="F81" s="118" t="str">
        <f t="shared" si="6"/>
        <v>-</v>
      </c>
      <c r="G81" s="117">
        <v>12391</v>
      </c>
      <c r="H81" s="118">
        <f t="shared" si="6"/>
        <v>-0.36325796505652619</v>
      </c>
      <c r="I81" s="117">
        <v>9771</v>
      </c>
      <c r="J81" s="118">
        <f t="shared" si="6"/>
        <v>-0.21144378984746992</v>
      </c>
      <c r="K81" s="117">
        <v>8054</v>
      </c>
      <c r="L81" s="118">
        <f t="shared" si="6"/>
        <v>-0.1757240814655614</v>
      </c>
      <c r="M81" s="117"/>
      <c r="N81" s="118"/>
    </row>
    <row r="82" spans="1:15" x14ac:dyDescent="0.25">
      <c r="A82" s="1">
        <v>8</v>
      </c>
      <c r="B82" s="116" t="s">
        <v>84</v>
      </c>
      <c r="C82" s="117">
        <v>18177</v>
      </c>
      <c r="D82" s="118">
        <v>-0.20662563833966219</v>
      </c>
      <c r="E82" s="117">
        <v>18476</v>
      </c>
      <c r="F82" s="118">
        <f t="shared" si="6"/>
        <v>1.6449359080156212E-2</v>
      </c>
      <c r="G82" s="117">
        <v>13610</v>
      </c>
      <c r="H82" s="118">
        <f t="shared" si="6"/>
        <v>-0.2633686945226239</v>
      </c>
      <c r="I82" s="117">
        <v>11949</v>
      </c>
      <c r="J82" s="118">
        <f t="shared" si="6"/>
        <v>-0.12204261572373254</v>
      </c>
      <c r="K82" s="117">
        <v>10645</v>
      </c>
      <c r="L82" s="118">
        <f t="shared" si="6"/>
        <v>-0.10913047116913555</v>
      </c>
      <c r="M82" s="117"/>
      <c r="N82" s="118"/>
    </row>
    <row r="83" spans="1:15" x14ac:dyDescent="0.25">
      <c r="A83" s="1">
        <v>9</v>
      </c>
      <c r="B83" s="116" t="s">
        <v>86</v>
      </c>
      <c r="C83" s="117">
        <v>15287</v>
      </c>
      <c r="D83" s="118">
        <v>0.24466699234652345</v>
      </c>
      <c r="E83" s="117">
        <v>11740</v>
      </c>
      <c r="F83" s="118">
        <f t="shared" si="6"/>
        <v>-0.23202721266435533</v>
      </c>
      <c r="G83" s="117">
        <v>7997</v>
      </c>
      <c r="H83" s="118">
        <f t="shared" si="6"/>
        <v>-0.31882453151618395</v>
      </c>
      <c r="I83" s="117">
        <v>7212</v>
      </c>
      <c r="J83" s="118">
        <f t="shared" si="6"/>
        <v>-9.8161810679004646E-2</v>
      </c>
      <c r="K83" s="117">
        <v>5816</v>
      </c>
      <c r="L83" s="118">
        <f t="shared" si="6"/>
        <v>-0.19356627842484753</v>
      </c>
      <c r="M83" s="117"/>
      <c r="N83" s="118"/>
    </row>
    <row r="84" spans="1:15" x14ac:dyDescent="0.25">
      <c r="A84" s="1">
        <v>10</v>
      </c>
      <c r="B84" s="116" t="s">
        <v>88</v>
      </c>
      <c r="C84" s="117">
        <v>9332</v>
      </c>
      <c r="D84" s="118">
        <v>0.1337626047867817</v>
      </c>
      <c r="E84" s="117">
        <v>7482</v>
      </c>
      <c r="F84" s="118">
        <f t="shared" si="6"/>
        <v>-0.19824260608658384</v>
      </c>
      <c r="G84" s="117">
        <v>4173</v>
      </c>
      <c r="H84" s="118">
        <f t="shared" si="6"/>
        <v>-0.44226142742582197</v>
      </c>
      <c r="I84" s="117">
        <v>5156</v>
      </c>
      <c r="J84" s="118">
        <f t="shared" si="6"/>
        <v>0.23556194584231971</v>
      </c>
      <c r="K84" s="117">
        <v>3957</v>
      </c>
      <c r="L84" s="118">
        <f t="shared" si="6"/>
        <v>-0.23254460822342904</v>
      </c>
      <c r="M84" s="117"/>
      <c r="N84" s="118"/>
    </row>
    <row r="85" spans="1:15" x14ac:dyDescent="0.25">
      <c r="A85" s="1">
        <v>11</v>
      </c>
      <c r="B85" s="116" t="s">
        <v>90</v>
      </c>
      <c r="C85" s="117">
        <v>2816</v>
      </c>
      <c r="D85" s="118">
        <v>-0.38028169014084512</v>
      </c>
      <c r="E85" s="117">
        <v>3580</v>
      </c>
      <c r="F85" s="118">
        <f t="shared" si="6"/>
        <v>0.27130681818181812</v>
      </c>
      <c r="G85" s="117">
        <v>4111</v>
      </c>
      <c r="H85" s="118">
        <f t="shared" si="6"/>
        <v>0.14832402234636866</v>
      </c>
      <c r="I85" s="117">
        <v>2788</v>
      </c>
      <c r="J85" s="118">
        <f t="shared" si="6"/>
        <v>-0.32181950863536857</v>
      </c>
      <c r="K85" s="117">
        <v>2710</v>
      </c>
      <c r="L85" s="118">
        <f t="shared" si="6"/>
        <v>-2.7977044476327095E-2</v>
      </c>
      <c r="M85" s="117"/>
      <c r="N85" s="118"/>
    </row>
    <row r="86" spans="1:15" x14ac:dyDescent="0.25">
      <c r="A86" s="1">
        <v>12</v>
      </c>
      <c r="B86" s="116" t="s">
        <v>92</v>
      </c>
      <c r="C86" s="117">
        <v>3518</v>
      </c>
      <c r="D86" s="118">
        <v>-0.38367203924316751</v>
      </c>
      <c r="E86" s="117">
        <v>5472</v>
      </c>
      <c r="F86" s="118">
        <f t="shared" si="6"/>
        <v>0.55542922114837978</v>
      </c>
      <c r="G86" s="117">
        <v>4487</v>
      </c>
      <c r="H86" s="118">
        <f t="shared" si="6"/>
        <v>-0.18000730994152048</v>
      </c>
      <c r="I86" s="117">
        <v>4039</v>
      </c>
      <c r="J86" s="118">
        <f t="shared" si="6"/>
        <v>-9.9843993759750393E-2</v>
      </c>
      <c r="K86" s="117">
        <v>3217</v>
      </c>
      <c r="L86" s="118">
        <f t="shared" si="6"/>
        <v>-0.20351572171329535</v>
      </c>
      <c r="M86" s="117"/>
      <c r="N86" s="118"/>
    </row>
    <row r="87" spans="1:15" ht="15.75" x14ac:dyDescent="0.25">
      <c r="B87" s="119" t="s">
        <v>30</v>
      </c>
      <c r="C87" s="120">
        <v>68476</v>
      </c>
      <c r="D87" s="121">
        <v>-0.39437678544579757</v>
      </c>
      <c r="E87" s="120">
        <v>126666</v>
      </c>
      <c r="F87" s="121">
        <f t="shared" si="6"/>
        <v>0.84978678661136753</v>
      </c>
      <c r="G87" s="120">
        <v>86811</v>
      </c>
      <c r="H87" s="121">
        <f t="shared" si="6"/>
        <v>-0.31464639287575202</v>
      </c>
      <c r="I87" s="120">
        <v>75374</v>
      </c>
      <c r="J87" s="121">
        <f t="shared" si="6"/>
        <v>-0.13174597689232936</v>
      </c>
      <c r="K87" s="120">
        <v>60650</v>
      </c>
      <c r="L87" s="121">
        <f t="shared" si="6"/>
        <v>-0.19534587523549229</v>
      </c>
      <c r="M87" s="120">
        <v>2694</v>
      </c>
      <c r="N87" s="121">
        <v>0.2810271041369472</v>
      </c>
    </row>
    <row r="88" spans="1:15" ht="6" customHeight="1" x14ac:dyDescent="0.25"/>
    <row r="89" spans="1:15" x14ac:dyDescent="0.25">
      <c r="B89" s="105" t="s">
        <v>54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4" t="s">
        <v>238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103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104</v>
      </c>
    </row>
    <row r="94" spans="1:15" ht="22.5" thickTop="1" thickBot="1" x14ac:dyDescent="0.3">
      <c r="B94" s="123" t="s">
        <v>105</v>
      </c>
      <c r="C94" s="289" t="s">
        <v>106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5" ht="22.5" thickTop="1" thickBot="1" x14ac:dyDescent="0.3">
      <c r="B95" s="109"/>
      <c r="C95" s="291">
        <f>C$7</f>
        <v>2020</v>
      </c>
      <c r="D95" s="292"/>
      <c r="E95" s="291">
        <f>E$7</f>
        <v>2021</v>
      </c>
      <c r="F95" s="292"/>
      <c r="G95" s="291">
        <f>G$7</f>
        <v>2022</v>
      </c>
      <c r="H95" s="292"/>
      <c r="I95" s="291">
        <f>I$7</f>
        <v>2023</v>
      </c>
      <c r="J95" s="292"/>
      <c r="K95" s="291">
        <f>K$7</f>
        <v>2024</v>
      </c>
      <c r="L95" s="292"/>
      <c r="M95" s="291">
        <f>M$7</f>
        <v>2025</v>
      </c>
      <c r="N95" s="292"/>
    </row>
    <row r="96" spans="1:15" ht="16.5" thickTop="1" thickBot="1" x14ac:dyDescent="0.3">
      <c r="B96" s="85"/>
      <c r="C96" s="113" t="s">
        <v>68</v>
      </c>
      <c r="D96" s="114" t="str">
        <f>CONCATENATE("var ",RIGHT(C95,2),"/",RIGHT(C95-1,2))</f>
        <v>var 20/19</v>
      </c>
      <c r="E96" s="115" t="s">
        <v>68</v>
      </c>
      <c r="F96" s="114" t="str">
        <f>CONCATENATE("var ",RIGHT(E95,2),"/",RIGHT(E95-1,2))</f>
        <v>var 21/20</v>
      </c>
      <c r="G96" s="115" t="s">
        <v>68</v>
      </c>
      <c r="H96" s="114" t="str">
        <f>CONCATENATE("var ",RIGHT(G95,2),"/",RIGHT(G95-1,2))</f>
        <v>var 22/21</v>
      </c>
      <c r="I96" s="115" t="s">
        <v>68</v>
      </c>
      <c r="J96" s="114" t="str">
        <f>CONCATENATE("var ",RIGHT(I95,2),"/",RIGHT(I95-1,2))</f>
        <v>var 23/22</v>
      </c>
      <c r="K96" s="115" t="s">
        <v>68</v>
      </c>
      <c r="L96" s="114" t="str">
        <f>CONCATENATE("var ",RIGHT(K95,2),"/",RIGHT(K95-1,2))</f>
        <v>var 24/23</v>
      </c>
      <c r="M96" s="115" t="s">
        <v>68</v>
      </c>
      <c r="N96" s="114" t="str">
        <f>CONCATENATE("var ",RIGHT(M95,2),"/",RIGHT(M95-1,2))</f>
        <v>var 25/24</v>
      </c>
    </row>
    <row r="97" spans="2:14" x14ac:dyDescent="0.25">
      <c r="B97" s="116" t="s">
        <v>70</v>
      </c>
      <c r="C97" s="117">
        <v>129322</v>
      </c>
      <c r="D97" s="118">
        <v>4.5321909226851975E-2</v>
      </c>
      <c r="E97" s="117">
        <v>9237</v>
      </c>
      <c r="F97" s="118">
        <f t="shared" ref="F97:L109" si="7">IFERROR(E97/C97-1,"-")</f>
        <v>-0.92857363789610425</v>
      </c>
      <c r="G97" s="117">
        <v>90986</v>
      </c>
      <c r="H97" s="118">
        <f t="shared" si="7"/>
        <v>8.8501678033993727</v>
      </c>
      <c r="I97" s="117">
        <v>130874</v>
      </c>
      <c r="J97" s="118">
        <f t="shared" si="7"/>
        <v>0.43839711603983034</v>
      </c>
      <c r="K97" s="117">
        <v>143825</v>
      </c>
      <c r="L97" s="118">
        <f t="shared" si="7"/>
        <v>9.8957776181670898E-2</v>
      </c>
      <c r="M97" s="117">
        <v>139068</v>
      </c>
      <c r="N97" s="118">
        <f t="shared" ref="N97" si="8">IFERROR(M97/K97-1,"-")</f>
        <v>-3.3074917434382067E-2</v>
      </c>
    </row>
    <row r="98" spans="2:14" x14ac:dyDescent="0.25">
      <c r="B98" s="116" t="s">
        <v>72</v>
      </c>
      <c r="C98" s="117">
        <v>139971</v>
      </c>
      <c r="D98" s="118">
        <v>0.13863286937988595</v>
      </c>
      <c r="E98" s="117">
        <v>11008</v>
      </c>
      <c r="F98" s="118">
        <f t="shared" si="7"/>
        <v>-0.92135513784998324</v>
      </c>
      <c r="G98" s="117">
        <v>121286</v>
      </c>
      <c r="H98" s="118">
        <f t="shared" si="7"/>
        <v>10.017986918604651</v>
      </c>
      <c r="I98" s="117">
        <v>140575</v>
      </c>
      <c r="J98" s="118">
        <f t="shared" si="7"/>
        <v>0.15903731675543753</v>
      </c>
      <c r="K98" s="117">
        <v>146954</v>
      </c>
      <c r="L98" s="118">
        <f t="shared" si="7"/>
        <v>4.5377912146540966E-2</v>
      </c>
      <c r="M98" s="117"/>
      <c r="N98" s="118"/>
    </row>
    <row r="99" spans="2:14" x14ac:dyDescent="0.25">
      <c r="B99" s="116" t="s">
        <v>74</v>
      </c>
      <c r="C99" s="117">
        <v>54600</v>
      </c>
      <c r="D99" s="118">
        <v>-0.62289171604989435</v>
      </c>
      <c r="E99" s="117">
        <v>11628</v>
      </c>
      <c r="F99" s="118">
        <f t="shared" si="7"/>
        <v>-0.78703296703296699</v>
      </c>
      <c r="G99" s="117">
        <v>132142</v>
      </c>
      <c r="H99" s="118">
        <f t="shared" si="7"/>
        <v>10.364121087031304</v>
      </c>
      <c r="I99" s="117">
        <v>145481</v>
      </c>
      <c r="J99" s="118">
        <f t="shared" si="7"/>
        <v>0.10094443855852031</v>
      </c>
      <c r="K99" s="117">
        <v>165047</v>
      </c>
      <c r="L99" s="118">
        <f t="shared" si="7"/>
        <v>0.13449178930581995</v>
      </c>
      <c r="M99" s="117"/>
      <c r="N99" s="118"/>
    </row>
    <row r="100" spans="2:14" x14ac:dyDescent="0.25">
      <c r="B100" s="116" t="s">
        <v>76</v>
      </c>
      <c r="C100" s="117">
        <v>0</v>
      </c>
      <c r="D100" s="118">
        <v>-1</v>
      </c>
      <c r="E100" s="117">
        <v>14963</v>
      </c>
      <c r="F100" s="118" t="str">
        <f t="shared" si="7"/>
        <v>-</v>
      </c>
      <c r="G100" s="117">
        <v>148322</v>
      </c>
      <c r="H100" s="118">
        <f t="shared" si="7"/>
        <v>8.9125843747911517</v>
      </c>
      <c r="I100" s="117">
        <v>149414</v>
      </c>
      <c r="J100" s="118">
        <f t="shared" si="7"/>
        <v>7.3623602702228563E-3</v>
      </c>
      <c r="K100" s="117">
        <v>149814</v>
      </c>
      <c r="L100" s="118">
        <f t="shared" si="7"/>
        <v>2.6771253028496922E-3</v>
      </c>
      <c r="M100" s="117"/>
      <c r="N100" s="118"/>
    </row>
    <row r="101" spans="2:14" x14ac:dyDescent="0.25">
      <c r="B101" s="116" t="s">
        <v>78</v>
      </c>
      <c r="C101" s="117">
        <v>0</v>
      </c>
      <c r="D101" s="118">
        <v>-1</v>
      </c>
      <c r="E101" s="117">
        <v>19619</v>
      </c>
      <c r="F101" s="118" t="str">
        <f t="shared" si="7"/>
        <v>-</v>
      </c>
      <c r="G101" s="117">
        <v>124592</v>
      </c>
      <c r="H101" s="118">
        <f t="shared" si="7"/>
        <v>5.3505785208216521</v>
      </c>
      <c r="I101" s="117">
        <v>135247</v>
      </c>
      <c r="J101" s="118">
        <f t="shared" si="7"/>
        <v>8.5519134454860701E-2</v>
      </c>
      <c r="K101" s="117">
        <v>146402</v>
      </c>
      <c r="L101" s="118">
        <f t="shared" si="7"/>
        <v>8.2478724112180046E-2</v>
      </c>
      <c r="M101" s="117"/>
      <c r="N101" s="118"/>
    </row>
    <row r="102" spans="2:14" x14ac:dyDescent="0.25">
      <c r="B102" s="116" t="s">
        <v>80</v>
      </c>
      <c r="C102" s="117">
        <v>0</v>
      </c>
      <c r="D102" s="118">
        <v>-1</v>
      </c>
      <c r="E102" s="117">
        <v>25581</v>
      </c>
      <c r="F102" s="118" t="str">
        <f t="shared" si="7"/>
        <v>-</v>
      </c>
      <c r="G102" s="117">
        <v>122331</v>
      </c>
      <c r="H102" s="118">
        <f t="shared" si="7"/>
        <v>3.7821039052421721</v>
      </c>
      <c r="I102" s="117">
        <v>133792</v>
      </c>
      <c r="J102" s="118">
        <f t="shared" si="7"/>
        <v>9.3688435474246212E-2</v>
      </c>
      <c r="K102" s="117">
        <v>137665</v>
      </c>
      <c r="L102" s="118">
        <f t="shared" si="7"/>
        <v>2.8947919158096136E-2</v>
      </c>
      <c r="M102" s="117"/>
      <c r="N102" s="118"/>
    </row>
    <row r="103" spans="2:14" x14ac:dyDescent="0.25">
      <c r="B103" s="116" t="s">
        <v>82</v>
      </c>
      <c r="C103" s="117">
        <v>0</v>
      </c>
      <c r="D103" s="118">
        <v>-1</v>
      </c>
      <c r="E103" s="117">
        <v>52545</v>
      </c>
      <c r="F103" s="118" t="str">
        <f t="shared" si="7"/>
        <v>-</v>
      </c>
      <c r="G103" s="117">
        <v>134525</v>
      </c>
      <c r="H103" s="118">
        <f t="shared" si="7"/>
        <v>1.5601865068036922</v>
      </c>
      <c r="I103" s="117">
        <v>140760</v>
      </c>
      <c r="J103" s="118">
        <f t="shared" si="7"/>
        <v>4.6348262404757534E-2</v>
      </c>
      <c r="K103" s="117">
        <v>147163</v>
      </c>
      <c r="L103" s="118">
        <f t="shared" si="7"/>
        <v>4.5488775220233091E-2</v>
      </c>
      <c r="M103" s="117"/>
      <c r="N103" s="118"/>
    </row>
    <row r="104" spans="2:14" x14ac:dyDescent="0.25">
      <c r="B104" s="116" t="s">
        <v>84</v>
      </c>
      <c r="C104" s="117">
        <v>21231</v>
      </c>
      <c r="D104" s="118">
        <v>-0.82824066208771208</v>
      </c>
      <c r="E104" s="117">
        <v>74223</v>
      </c>
      <c r="F104" s="118">
        <f t="shared" si="7"/>
        <v>2.4959728698601102</v>
      </c>
      <c r="G104" s="117">
        <v>131231</v>
      </c>
      <c r="H104" s="118">
        <f t="shared" si="7"/>
        <v>0.76806380771458982</v>
      </c>
      <c r="I104" s="117">
        <v>139945</v>
      </c>
      <c r="J104" s="118">
        <f t="shared" si="7"/>
        <v>6.6401993431430162E-2</v>
      </c>
      <c r="K104" s="117">
        <v>148125</v>
      </c>
      <c r="L104" s="118">
        <f t="shared" si="7"/>
        <v>5.8451534531423155E-2</v>
      </c>
      <c r="M104" s="117"/>
      <c r="N104" s="118"/>
    </row>
    <row r="105" spans="2:14" x14ac:dyDescent="0.25">
      <c r="B105" s="116" t="s">
        <v>86</v>
      </c>
      <c r="C105" s="117">
        <v>12509</v>
      </c>
      <c r="D105" s="118">
        <v>-0.8902343784277077</v>
      </c>
      <c r="E105" s="117">
        <v>78766</v>
      </c>
      <c r="F105" s="118">
        <f t="shared" si="7"/>
        <v>5.2967463426333037</v>
      </c>
      <c r="G105" s="117">
        <v>120736</v>
      </c>
      <c r="H105" s="118">
        <f t="shared" si="7"/>
        <v>0.53284412055963237</v>
      </c>
      <c r="I105" s="117">
        <v>135188</v>
      </c>
      <c r="J105" s="118">
        <f t="shared" si="7"/>
        <v>0.11969917837264776</v>
      </c>
      <c r="K105" s="117">
        <v>132679</v>
      </c>
      <c r="L105" s="118">
        <f t="shared" si="7"/>
        <v>-1.8559339586353807E-2</v>
      </c>
      <c r="M105" s="117"/>
      <c r="N105" s="118"/>
    </row>
    <row r="106" spans="2:14" x14ac:dyDescent="0.25">
      <c r="B106" s="116" t="s">
        <v>88</v>
      </c>
      <c r="C106" s="117">
        <v>15422</v>
      </c>
      <c r="D106" s="118">
        <v>-0.8910236932665333</v>
      </c>
      <c r="E106" s="117">
        <v>122043</v>
      </c>
      <c r="F106" s="118">
        <f t="shared" si="7"/>
        <v>6.9135650369601871</v>
      </c>
      <c r="G106" s="117">
        <v>146938</v>
      </c>
      <c r="H106" s="118">
        <f t="shared" si="7"/>
        <v>0.2039854805273551</v>
      </c>
      <c r="I106" s="117">
        <v>159531</v>
      </c>
      <c r="J106" s="118">
        <f t="shared" si="7"/>
        <v>8.5702813431515423E-2</v>
      </c>
      <c r="K106" s="117">
        <v>161919</v>
      </c>
      <c r="L106" s="118">
        <f t="shared" si="7"/>
        <v>1.4968877522236967E-2</v>
      </c>
      <c r="M106" s="117"/>
      <c r="N106" s="118"/>
    </row>
    <row r="107" spans="2:14" x14ac:dyDescent="0.25">
      <c r="B107" s="116" t="s">
        <v>90</v>
      </c>
      <c r="C107" s="117">
        <v>17914</v>
      </c>
      <c r="D107" s="118">
        <v>-0.85749061286832562</v>
      </c>
      <c r="E107" s="117">
        <v>113762</v>
      </c>
      <c r="F107" s="118">
        <f t="shared" si="7"/>
        <v>5.3504521603215363</v>
      </c>
      <c r="G107" s="117">
        <v>135678</v>
      </c>
      <c r="H107" s="118">
        <f t="shared" si="7"/>
        <v>0.19264780858283093</v>
      </c>
      <c r="I107" s="117">
        <v>146077</v>
      </c>
      <c r="J107" s="118">
        <f t="shared" si="7"/>
        <v>7.6644702899512085E-2</v>
      </c>
      <c r="K107" s="117">
        <v>148845</v>
      </c>
      <c r="L107" s="118">
        <f t="shared" si="7"/>
        <v>1.8948910506102923E-2</v>
      </c>
      <c r="M107" s="117"/>
      <c r="N107" s="118"/>
    </row>
    <row r="108" spans="2:14" x14ac:dyDescent="0.25">
      <c r="B108" s="116" t="s">
        <v>92</v>
      </c>
      <c r="C108" s="117">
        <v>21551</v>
      </c>
      <c r="D108" s="118">
        <v>-0.83266947737842889</v>
      </c>
      <c r="E108" s="117">
        <v>100086</v>
      </c>
      <c r="F108" s="118">
        <f t="shared" si="7"/>
        <v>3.644146443320496</v>
      </c>
      <c r="G108" s="117">
        <v>141074</v>
      </c>
      <c r="H108" s="118">
        <f t="shared" si="7"/>
        <v>0.40952780608676531</v>
      </c>
      <c r="I108" s="117">
        <v>149936</v>
      </c>
      <c r="J108" s="118">
        <f t="shared" si="7"/>
        <v>6.2818095467626955E-2</v>
      </c>
      <c r="K108" s="117">
        <v>148641</v>
      </c>
      <c r="L108" s="118">
        <f t="shared" si="7"/>
        <v>-8.637018461210122E-3</v>
      </c>
      <c r="M108" s="117"/>
      <c r="N108" s="118"/>
    </row>
    <row r="109" spans="2:14" ht="15.75" x14ac:dyDescent="0.25">
      <c r="B109" s="119" t="s">
        <v>30</v>
      </c>
      <c r="C109" s="120">
        <v>432870</v>
      </c>
      <c r="D109" s="121">
        <v>-0.71886592956678064</v>
      </c>
      <c r="E109" s="120">
        <v>633461</v>
      </c>
      <c r="F109" s="121">
        <f t="shared" si="7"/>
        <v>0.46339778686441657</v>
      </c>
      <c r="G109" s="120">
        <v>1549841</v>
      </c>
      <c r="H109" s="121">
        <f t="shared" si="7"/>
        <v>1.4466241804941427</v>
      </c>
      <c r="I109" s="120">
        <v>1706820</v>
      </c>
      <c r="J109" s="121">
        <f t="shared" si="7"/>
        <v>0.10128716429620854</v>
      </c>
      <c r="K109" s="120">
        <v>1777079</v>
      </c>
      <c r="L109" s="121">
        <f t="shared" si="7"/>
        <v>4.1163684512719456E-2</v>
      </c>
      <c r="M109" s="120">
        <v>139068</v>
      </c>
      <c r="N109" s="121">
        <v>-3.3074917434382067E-2</v>
      </c>
    </row>
    <row r="110" spans="2:14" ht="6" customHeight="1" x14ac:dyDescent="0.25"/>
    <row r="111" spans="2:14" x14ac:dyDescent="0.25">
      <c r="B111" s="105" t="s">
        <v>54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4" t="s">
        <v>239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107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108</v>
      </c>
    </row>
    <row r="116" spans="1:15" ht="22.5" thickTop="1" thickBot="1" x14ac:dyDescent="0.3">
      <c r="B116" s="123" t="str">
        <f>C116</f>
        <v>Reino Unido</v>
      </c>
      <c r="C116" s="289" t="s">
        <v>109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</row>
    <row r="117" spans="1:15" ht="22.5" thickTop="1" thickBot="1" x14ac:dyDescent="0.3">
      <c r="B117" s="109"/>
      <c r="C117" s="291">
        <f>C$7</f>
        <v>2020</v>
      </c>
      <c r="D117" s="292"/>
      <c r="E117" s="291">
        <f>E$7</f>
        <v>2021</v>
      </c>
      <c r="F117" s="292"/>
      <c r="G117" s="291">
        <f>G$7</f>
        <v>2022</v>
      </c>
      <c r="H117" s="292"/>
      <c r="I117" s="291">
        <f>I$7</f>
        <v>2023</v>
      </c>
      <c r="J117" s="292"/>
      <c r="K117" s="291">
        <f>K$7</f>
        <v>2024</v>
      </c>
      <c r="L117" s="292"/>
      <c r="M117" s="291">
        <f>M$7</f>
        <v>2025</v>
      </c>
      <c r="N117" s="292"/>
    </row>
    <row r="118" spans="1:15" ht="16.5" thickTop="1" thickBot="1" x14ac:dyDescent="0.3">
      <c r="B118" s="85"/>
      <c r="C118" s="113" t="s">
        <v>68</v>
      </c>
      <c r="D118" s="114" t="str">
        <f>CONCATENATE("var ",RIGHT(C117,2),"/",RIGHT(C117-1,2))</f>
        <v>var 20/19</v>
      </c>
      <c r="E118" s="115" t="s">
        <v>68</v>
      </c>
      <c r="F118" s="114" t="str">
        <f>CONCATENATE("var ",RIGHT(E117,2),"/",RIGHT(E117-1,2))</f>
        <v>var 21/20</v>
      </c>
      <c r="G118" s="115" t="s">
        <v>68</v>
      </c>
      <c r="H118" s="114" t="str">
        <f>CONCATENATE("var ",RIGHT(G117,2),"/",RIGHT(G117-1,2))</f>
        <v>var 22/21</v>
      </c>
      <c r="I118" s="115" t="s">
        <v>68</v>
      </c>
      <c r="J118" s="114" t="str">
        <f>CONCATENATE("var ",RIGHT(I117,2),"/",RIGHT(I117-1,2))</f>
        <v>var 23/22</v>
      </c>
      <c r="K118" s="115" t="s">
        <v>68</v>
      </c>
      <c r="L118" s="114" t="str">
        <f>CONCATENATE("var ",RIGHT(K117,2),"/",RIGHT(K117-1,2))</f>
        <v>var 24/23</v>
      </c>
      <c r="M118" s="115" t="s">
        <v>68</v>
      </c>
      <c r="N118" s="114" t="str">
        <f>CONCATENATE("var ",RIGHT(M117,2),"/",RIGHT(M117-1,2))</f>
        <v>var 25/24</v>
      </c>
    </row>
    <row r="119" spans="1:15" x14ac:dyDescent="0.25">
      <c r="B119" s="116" t="s">
        <v>70</v>
      </c>
      <c r="C119" s="117">
        <v>57691</v>
      </c>
      <c r="D119" s="118">
        <v>2.1658284338032185E-2</v>
      </c>
      <c r="E119" s="117">
        <v>767</v>
      </c>
      <c r="F119" s="118">
        <f t="shared" ref="F119:L131" si="9">IFERROR(E119/C119-1,"-")</f>
        <v>-0.9867050319807249</v>
      </c>
      <c r="G119" s="117">
        <v>35085</v>
      </c>
      <c r="H119" s="118">
        <f t="shared" si="9"/>
        <v>44.743155149934807</v>
      </c>
      <c r="I119" s="117">
        <v>57941</v>
      </c>
      <c r="J119" s="118">
        <f t="shared" si="9"/>
        <v>0.65144648710275055</v>
      </c>
      <c r="K119" s="117">
        <v>66660</v>
      </c>
      <c r="L119" s="118">
        <f t="shared" si="9"/>
        <v>0.15048066136242033</v>
      </c>
      <c r="M119" s="117">
        <v>67208</v>
      </c>
      <c r="N119" s="118">
        <f t="shared" ref="N119" si="10">IFERROR(M119/K119-1,"-")</f>
        <v>8.2208220822082012E-3</v>
      </c>
    </row>
    <row r="120" spans="1:15" x14ac:dyDescent="0.25">
      <c r="B120" s="116" t="s">
        <v>72</v>
      </c>
      <c r="C120" s="117">
        <v>64610</v>
      </c>
      <c r="D120" s="118">
        <v>0.11760737575893865</v>
      </c>
      <c r="E120" s="117">
        <v>461</v>
      </c>
      <c r="F120" s="118">
        <f t="shared" si="9"/>
        <v>-0.99286488159727593</v>
      </c>
      <c r="G120" s="117">
        <v>55516</v>
      </c>
      <c r="H120" s="118">
        <f t="shared" si="9"/>
        <v>119.42516268980478</v>
      </c>
      <c r="I120" s="117">
        <v>63956</v>
      </c>
      <c r="J120" s="118">
        <f t="shared" si="9"/>
        <v>0.1520282441098062</v>
      </c>
      <c r="K120" s="117">
        <v>66540</v>
      </c>
      <c r="L120" s="118">
        <f t="shared" si="9"/>
        <v>4.0402776909125082E-2</v>
      </c>
      <c r="M120" s="117"/>
      <c r="N120" s="118"/>
    </row>
    <row r="121" spans="1:15" x14ac:dyDescent="0.25">
      <c r="B121" s="116" t="s">
        <v>74</v>
      </c>
      <c r="C121" s="117">
        <v>26080</v>
      </c>
      <c r="D121" s="118">
        <v>-0.63527536150812525</v>
      </c>
      <c r="E121" s="117">
        <v>398</v>
      </c>
      <c r="F121" s="118">
        <f t="shared" si="9"/>
        <v>-0.98473926380368093</v>
      </c>
      <c r="G121" s="117">
        <v>64544</v>
      </c>
      <c r="H121" s="118">
        <f t="shared" si="9"/>
        <v>161.17085427135677</v>
      </c>
      <c r="I121" s="117">
        <v>74748</v>
      </c>
      <c r="J121" s="118">
        <f t="shared" si="9"/>
        <v>0.15809370352007934</v>
      </c>
      <c r="K121" s="117">
        <v>79823</v>
      </c>
      <c r="L121" s="118">
        <f t="shared" si="9"/>
        <v>6.7894793171723755E-2</v>
      </c>
      <c r="M121" s="117"/>
      <c r="N121" s="118"/>
    </row>
    <row r="122" spans="1:15" x14ac:dyDescent="0.25">
      <c r="B122" s="116" t="s">
        <v>76</v>
      </c>
      <c r="C122" s="117">
        <v>0</v>
      </c>
      <c r="D122" s="118">
        <v>-1</v>
      </c>
      <c r="E122" s="117">
        <v>623</v>
      </c>
      <c r="F122" s="118" t="str">
        <f t="shared" si="9"/>
        <v>-</v>
      </c>
      <c r="G122" s="117">
        <v>70374</v>
      </c>
      <c r="H122" s="118">
        <f t="shared" si="9"/>
        <v>111.95987158908507</v>
      </c>
      <c r="I122" s="117">
        <v>71874</v>
      </c>
      <c r="J122" s="118">
        <f t="shared" si="9"/>
        <v>2.1314690084406118E-2</v>
      </c>
      <c r="K122" s="117">
        <v>77936</v>
      </c>
      <c r="L122" s="118">
        <f t="shared" si="9"/>
        <v>8.4342043019729029E-2</v>
      </c>
      <c r="M122" s="117"/>
      <c r="N122" s="118"/>
    </row>
    <row r="123" spans="1:15" x14ac:dyDescent="0.25">
      <c r="B123" s="116" t="s">
        <v>78</v>
      </c>
      <c r="C123" s="117">
        <v>0</v>
      </c>
      <c r="D123" s="118">
        <v>-1</v>
      </c>
      <c r="E123" s="117">
        <v>694</v>
      </c>
      <c r="F123" s="118" t="str">
        <f t="shared" si="9"/>
        <v>-</v>
      </c>
      <c r="G123" s="117">
        <v>68746</v>
      </c>
      <c r="H123" s="118">
        <f t="shared" si="9"/>
        <v>98.057636887608069</v>
      </c>
      <c r="I123" s="117">
        <v>77082</v>
      </c>
      <c r="J123" s="118">
        <f t="shared" si="9"/>
        <v>0.12125796409972933</v>
      </c>
      <c r="K123" s="117">
        <v>85670</v>
      </c>
      <c r="L123" s="118">
        <f t="shared" si="9"/>
        <v>0.11141381904984304</v>
      </c>
      <c r="M123" s="117"/>
      <c r="N123" s="118"/>
    </row>
    <row r="124" spans="1:15" x14ac:dyDescent="0.25">
      <c r="B124" s="116" t="s">
        <v>80</v>
      </c>
      <c r="C124" s="117">
        <v>0</v>
      </c>
      <c r="D124" s="118">
        <v>-1</v>
      </c>
      <c r="E124" s="117">
        <v>2406</v>
      </c>
      <c r="F124" s="118" t="str">
        <f t="shared" si="9"/>
        <v>-</v>
      </c>
      <c r="G124" s="117">
        <v>67182</v>
      </c>
      <c r="H124" s="118">
        <f t="shared" si="9"/>
        <v>26.922693266832919</v>
      </c>
      <c r="I124" s="117">
        <v>77188</v>
      </c>
      <c r="J124" s="118">
        <f t="shared" si="9"/>
        <v>0.14893870381947538</v>
      </c>
      <c r="K124" s="117">
        <v>81323</v>
      </c>
      <c r="L124" s="118">
        <f t="shared" si="9"/>
        <v>5.3570503187023943E-2</v>
      </c>
      <c r="M124" s="117"/>
      <c r="N124" s="118"/>
    </row>
    <row r="125" spans="1:15" x14ac:dyDescent="0.25">
      <c r="B125" s="116" t="s">
        <v>82</v>
      </c>
      <c r="C125" s="117">
        <v>0</v>
      </c>
      <c r="D125" s="118">
        <v>-1</v>
      </c>
      <c r="E125" s="117">
        <v>9512</v>
      </c>
      <c r="F125" s="118" t="str">
        <f t="shared" si="9"/>
        <v>-</v>
      </c>
      <c r="G125" s="117">
        <v>73077</v>
      </c>
      <c r="H125" s="118">
        <f t="shared" si="9"/>
        <v>6.682611438183347</v>
      </c>
      <c r="I125" s="117">
        <v>75546</v>
      </c>
      <c r="J125" s="118">
        <f t="shared" si="9"/>
        <v>3.3786280224968213E-2</v>
      </c>
      <c r="K125" s="117">
        <v>79721</v>
      </c>
      <c r="L125" s="118">
        <f t="shared" si="9"/>
        <v>5.5264342255049836E-2</v>
      </c>
      <c r="M125" s="117"/>
      <c r="N125" s="118"/>
    </row>
    <row r="126" spans="1:15" x14ac:dyDescent="0.25">
      <c r="B126" s="116" t="s">
        <v>84</v>
      </c>
      <c r="C126" s="117">
        <v>3619</v>
      </c>
      <c r="D126" s="118">
        <v>-0.94169204247023375</v>
      </c>
      <c r="E126" s="117">
        <v>24946</v>
      </c>
      <c r="F126" s="118">
        <f t="shared" si="9"/>
        <v>5.8930643824260844</v>
      </c>
      <c r="G126" s="117">
        <v>72102</v>
      </c>
      <c r="H126" s="118">
        <f t="shared" si="9"/>
        <v>1.8903230978914456</v>
      </c>
      <c r="I126" s="117">
        <v>77706</v>
      </c>
      <c r="J126" s="118">
        <f t="shared" si="9"/>
        <v>7.772322543063992E-2</v>
      </c>
      <c r="K126" s="117">
        <v>82885</v>
      </c>
      <c r="L126" s="118">
        <f t="shared" si="9"/>
        <v>6.6648650039893953E-2</v>
      </c>
      <c r="M126" s="117"/>
      <c r="N126" s="118"/>
    </row>
    <row r="127" spans="1:15" x14ac:dyDescent="0.25">
      <c r="B127" s="116" t="s">
        <v>86</v>
      </c>
      <c r="C127" s="117">
        <v>3761</v>
      </c>
      <c r="D127" s="118">
        <v>-0.93675802925844964</v>
      </c>
      <c r="E127" s="117">
        <v>29320</v>
      </c>
      <c r="F127" s="118">
        <f t="shared" si="9"/>
        <v>6.7957989896304172</v>
      </c>
      <c r="G127" s="117">
        <v>68680</v>
      </c>
      <c r="H127" s="118">
        <f t="shared" si="9"/>
        <v>1.3424283765347886</v>
      </c>
      <c r="I127" s="117">
        <v>79984</v>
      </c>
      <c r="J127" s="118">
        <f t="shared" si="9"/>
        <v>0.16458940011648227</v>
      </c>
      <c r="K127" s="117">
        <v>76583</v>
      </c>
      <c r="L127" s="118">
        <f t="shared" si="9"/>
        <v>-4.2521004200840151E-2</v>
      </c>
      <c r="M127" s="117"/>
      <c r="N127" s="118"/>
    </row>
    <row r="128" spans="1:15" x14ac:dyDescent="0.25">
      <c r="A128" s="122"/>
      <c r="B128" s="116" t="s">
        <v>88</v>
      </c>
      <c r="C128" s="117">
        <v>6197</v>
      </c>
      <c r="D128" s="118">
        <v>-0.90993256206034534</v>
      </c>
      <c r="E128" s="117">
        <v>53931</v>
      </c>
      <c r="F128" s="118">
        <f t="shared" si="9"/>
        <v>7.7027593997095369</v>
      </c>
      <c r="G128" s="117">
        <v>77127</v>
      </c>
      <c r="H128" s="118">
        <f t="shared" si="9"/>
        <v>0.43010513433832109</v>
      </c>
      <c r="I128" s="117">
        <v>84506</v>
      </c>
      <c r="J128" s="118">
        <f t="shared" si="9"/>
        <v>9.5673369896404736E-2</v>
      </c>
      <c r="K128" s="117">
        <v>86020</v>
      </c>
      <c r="L128" s="118">
        <f t="shared" si="9"/>
        <v>1.7915887629280869E-2</v>
      </c>
      <c r="M128" s="117"/>
      <c r="N128" s="118"/>
    </row>
    <row r="129" spans="2:15" x14ac:dyDescent="0.25">
      <c r="B129" s="116" t="s">
        <v>90</v>
      </c>
      <c r="C129" s="117">
        <v>8396</v>
      </c>
      <c r="D129" s="118">
        <v>-0.84882967230824624</v>
      </c>
      <c r="E129" s="117">
        <v>48651</v>
      </c>
      <c r="F129" s="118">
        <f t="shared" si="9"/>
        <v>4.7945450214387808</v>
      </c>
      <c r="G129" s="117">
        <v>63039</v>
      </c>
      <c r="H129" s="118">
        <f t="shared" si="9"/>
        <v>0.29573903927976808</v>
      </c>
      <c r="I129" s="117">
        <v>71273</v>
      </c>
      <c r="J129" s="118">
        <f t="shared" si="9"/>
        <v>0.13061755421247168</v>
      </c>
      <c r="K129" s="117">
        <v>73383</v>
      </c>
      <c r="L129" s="118">
        <f t="shared" si="9"/>
        <v>2.9604478554291269E-2</v>
      </c>
      <c r="M129" s="117"/>
      <c r="N129" s="118"/>
    </row>
    <row r="130" spans="2:15" x14ac:dyDescent="0.25">
      <c r="B130" s="116" t="s">
        <v>92</v>
      </c>
      <c r="C130" s="117">
        <v>10094</v>
      </c>
      <c r="D130" s="118">
        <v>-0.82477519702808733</v>
      </c>
      <c r="E130" s="117">
        <v>36596</v>
      </c>
      <c r="F130" s="118">
        <f t="shared" si="9"/>
        <v>2.6255201109570043</v>
      </c>
      <c r="G130" s="117">
        <v>68205</v>
      </c>
      <c r="H130" s="118">
        <f t="shared" si="9"/>
        <v>0.86372827631435123</v>
      </c>
      <c r="I130" s="117">
        <v>71849</v>
      </c>
      <c r="J130" s="118">
        <f t="shared" si="9"/>
        <v>5.3427168096180644E-2</v>
      </c>
      <c r="K130" s="117">
        <v>73815</v>
      </c>
      <c r="L130" s="118">
        <f t="shared" si="9"/>
        <v>2.7362941725006529E-2</v>
      </c>
      <c r="M130" s="117"/>
      <c r="N130" s="118"/>
    </row>
    <row r="131" spans="2:15" ht="15.75" x14ac:dyDescent="0.25">
      <c r="B131" s="119" t="s">
        <v>30</v>
      </c>
      <c r="C131" s="120">
        <v>187852</v>
      </c>
      <c r="D131" s="121">
        <v>-0.75204133084475322</v>
      </c>
      <c r="E131" s="120">
        <v>208305</v>
      </c>
      <c r="F131" s="121">
        <f t="shared" si="9"/>
        <v>0.10887826586887539</v>
      </c>
      <c r="G131" s="120">
        <v>783677</v>
      </c>
      <c r="H131" s="121">
        <f t="shared" si="9"/>
        <v>2.7621612539305347</v>
      </c>
      <c r="I131" s="120">
        <v>883653</v>
      </c>
      <c r="J131" s="121">
        <f t="shared" si="9"/>
        <v>0.12757296692387299</v>
      </c>
      <c r="K131" s="120">
        <v>930359</v>
      </c>
      <c r="L131" s="121">
        <f t="shared" si="9"/>
        <v>5.2855589241478373E-2</v>
      </c>
      <c r="M131" s="120">
        <v>67208</v>
      </c>
      <c r="N131" s="121">
        <v>8.2208220822082012E-3</v>
      </c>
    </row>
    <row r="132" spans="2:15" ht="6" customHeight="1" x14ac:dyDescent="0.25"/>
    <row r="133" spans="2:15" x14ac:dyDescent="0.25">
      <c r="B133" s="105" t="s">
        <v>54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4" t="s">
        <v>240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110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111</v>
      </c>
    </row>
    <row r="138" spans="2:15" ht="22.5" thickTop="1" thickBot="1" x14ac:dyDescent="0.3">
      <c r="B138" s="123" t="str">
        <f>C138</f>
        <v>Alemania</v>
      </c>
      <c r="C138" s="289" t="s">
        <v>112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</row>
    <row r="139" spans="2:15" ht="22.5" thickTop="1" thickBot="1" x14ac:dyDescent="0.3">
      <c r="B139" s="109"/>
      <c r="C139" s="291">
        <f>C$7</f>
        <v>2020</v>
      </c>
      <c r="D139" s="292"/>
      <c r="E139" s="291">
        <f>E$7</f>
        <v>2021</v>
      </c>
      <c r="F139" s="292"/>
      <c r="G139" s="291">
        <f>G$7</f>
        <v>2022</v>
      </c>
      <c r="H139" s="292"/>
      <c r="I139" s="291">
        <f>I$7</f>
        <v>2023</v>
      </c>
      <c r="J139" s="292"/>
      <c r="K139" s="291">
        <f>K$7</f>
        <v>2024</v>
      </c>
      <c r="L139" s="292"/>
      <c r="M139" s="291">
        <f>M$7</f>
        <v>2025</v>
      </c>
      <c r="N139" s="292"/>
    </row>
    <row r="140" spans="2:15" ht="16.5" thickTop="1" thickBot="1" x14ac:dyDescent="0.3">
      <c r="B140" s="85"/>
      <c r="C140" s="113" t="s">
        <v>68</v>
      </c>
      <c r="D140" s="114" t="str">
        <f>CONCATENATE("var ",RIGHT(C139,2),"/",RIGHT(C139-1,2))</f>
        <v>var 20/19</v>
      </c>
      <c r="E140" s="115" t="s">
        <v>68</v>
      </c>
      <c r="F140" s="114" t="str">
        <f>CONCATENATE("var ",RIGHT(E139,2),"/",RIGHT(E139-1,2))</f>
        <v>var 21/20</v>
      </c>
      <c r="G140" s="115" t="s">
        <v>68</v>
      </c>
      <c r="H140" s="114" t="str">
        <f>CONCATENATE("var ",RIGHT(G139,2),"/",RIGHT(G139-1,2))</f>
        <v>var 22/21</v>
      </c>
      <c r="I140" s="115" t="s">
        <v>68</v>
      </c>
      <c r="J140" s="114" t="str">
        <f>CONCATENATE("var ",RIGHT(I139,2),"/",RIGHT(I139-1,2))</f>
        <v>var 23/22</v>
      </c>
      <c r="K140" s="115" t="s">
        <v>68</v>
      </c>
      <c r="L140" s="114" t="str">
        <f>CONCATENATE("var ",RIGHT(K139,2),"/",RIGHT(K139-1,2))</f>
        <v>var 24/23</v>
      </c>
      <c r="M140" s="115" t="s">
        <v>68</v>
      </c>
      <c r="N140" s="114" t="str">
        <f>CONCATENATE("var ",RIGHT(M139,2),"/",RIGHT(M139-1,2))</f>
        <v>var 25/24</v>
      </c>
    </row>
    <row r="141" spans="2:15" x14ac:dyDescent="0.25">
      <c r="B141" s="116" t="s">
        <v>70</v>
      </c>
      <c r="C141" s="117">
        <v>15535</v>
      </c>
      <c r="D141" s="118">
        <v>-2.3508705764032967E-2</v>
      </c>
      <c r="E141" s="117">
        <v>1359</v>
      </c>
      <c r="F141" s="118">
        <f t="shared" ref="F141:L153" si="11">IFERROR(E141/C141-1,"-")</f>
        <v>-0.91252011586739623</v>
      </c>
      <c r="G141" s="117">
        <v>9791</v>
      </c>
      <c r="H141" s="118">
        <f t="shared" si="11"/>
        <v>6.2045621780721119</v>
      </c>
      <c r="I141" s="117">
        <v>13751</v>
      </c>
      <c r="J141" s="118">
        <f t="shared" si="11"/>
        <v>0.40445306914513335</v>
      </c>
      <c r="K141" s="117">
        <v>14835</v>
      </c>
      <c r="L141" s="118">
        <f t="shared" si="11"/>
        <v>7.8830630499600041E-2</v>
      </c>
      <c r="M141" s="117">
        <v>14149</v>
      </c>
      <c r="N141" s="118">
        <f t="shared" ref="N141" si="12">IFERROR(M141/K141-1,"-")</f>
        <v>-4.6241995281429027E-2</v>
      </c>
    </row>
    <row r="142" spans="2:15" x14ac:dyDescent="0.25">
      <c r="B142" s="116" t="s">
        <v>72</v>
      </c>
      <c r="C142" s="117">
        <v>15278</v>
      </c>
      <c r="D142" s="118">
        <v>3.3344606019614531E-2</v>
      </c>
      <c r="E142" s="117">
        <v>1551</v>
      </c>
      <c r="F142" s="118">
        <f t="shared" si="11"/>
        <v>-0.8984814766330671</v>
      </c>
      <c r="G142" s="117">
        <v>11389</v>
      </c>
      <c r="H142" s="118">
        <f t="shared" si="11"/>
        <v>6.343004513217279</v>
      </c>
      <c r="I142" s="117">
        <v>14497</v>
      </c>
      <c r="J142" s="118">
        <f t="shared" si="11"/>
        <v>0.27289489858635529</v>
      </c>
      <c r="K142" s="117">
        <v>15333</v>
      </c>
      <c r="L142" s="118">
        <f t="shared" si="11"/>
        <v>5.7667103538663111E-2</v>
      </c>
      <c r="M142" s="117"/>
      <c r="N142" s="118"/>
    </row>
    <row r="143" spans="2:15" x14ac:dyDescent="0.25">
      <c r="B143" s="116" t="s">
        <v>74</v>
      </c>
      <c r="C143" s="117">
        <v>8624</v>
      </c>
      <c r="D143" s="118">
        <v>-0.52062256809338514</v>
      </c>
      <c r="E143" s="117">
        <v>2458</v>
      </c>
      <c r="F143" s="118">
        <f t="shared" si="11"/>
        <v>-0.71498144712430434</v>
      </c>
      <c r="G143" s="117">
        <v>15206</v>
      </c>
      <c r="H143" s="118">
        <f t="shared" si="11"/>
        <v>5.1863303498779496</v>
      </c>
      <c r="I143" s="117">
        <v>16834</v>
      </c>
      <c r="J143" s="118">
        <f t="shared" si="11"/>
        <v>0.10706300144679726</v>
      </c>
      <c r="K143" s="117">
        <v>19336</v>
      </c>
      <c r="L143" s="118">
        <f t="shared" si="11"/>
        <v>0.148627777117738</v>
      </c>
      <c r="M143" s="117"/>
      <c r="N143" s="118"/>
    </row>
    <row r="144" spans="2:15" x14ac:dyDescent="0.25">
      <c r="B144" s="116" t="s">
        <v>76</v>
      </c>
      <c r="C144" s="117">
        <v>0</v>
      </c>
      <c r="D144" s="118">
        <v>-1</v>
      </c>
      <c r="E144" s="117">
        <v>1668</v>
      </c>
      <c r="F144" s="118" t="str">
        <f t="shared" si="11"/>
        <v>-</v>
      </c>
      <c r="G144" s="117">
        <v>16678</v>
      </c>
      <c r="H144" s="118">
        <f t="shared" si="11"/>
        <v>8.9988009592326144</v>
      </c>
      <c r="I144" s="117">
        <v>16933</v>
      </c>
      <c r="J144" s="118">
        <f t="shared" si="11"/>
        <v>1.5289603069912561E-2</v>
      </c>
      <c r="K144" s="117">
        <v>15438</v>
      </c>
      <c r="L144" s="118">
        <f t="shared" si="11"/>
        <v>-8.828913954999118E-2</v>
      </c>
      <c r="M144" s="117"/>
      <c r="N144" s="118"/>
    </row>
    <row r="145" spans="1:15" x14ac:dyDescent="0.25">
      <c r="B145" s="116" t="s">
        <v>78</v>
      </c>
      <c r="C145" s="117">
        <v>0</v>
      </c>
      <c r="D145" s="118">
        <v>-1</v>
      </c>
      <c r="E145" s="117">
        <v>3097</v>
      </c>
      <c r="F145" s="118" t="str">
        <f t="shared" si="11"/>
        <v>-</v>
      </c>
      <c r="G145" s="117">
        <v>12920</v>
      </c>
      <c r="H145" s="118">
        <f t="shared" si="11"/>
        <v>3.1717791411042944</v>
      </c>
      <c r="I145" s="117">
        <v>14092</v>
      </c>
      <c r="J145" s="118">
        <f t="shared" si="11"/>
        <v>9.0712074303405554E-2</v>
      </c>
      <c r="K145" s="117">
        <v>13924</v>
      </c>
      <c r="L145" s="118">
        <f t="shared" si="11"/>
        <v>-1.1921657678115261E-2</v>
      </c>
      <c r="M145" s="117"/>
      <c r="N145" s="118"/>
    </row>
    <row r="146" spans="1:15" x14ac:dyDescent="0.25">
      <c r="B146" s="116" t="s">
        <v>80</v>
      </c>
      <c r="C146" s="117">
        <v>0</v>
      </c>
      <c r="D146" s="118">
        <v>-1</v>
      </c>
      <c r="E146" s="117">
        <v>4999</v>
      </c>
      <c r="F146" s="118" t="str">
        <f t="shared" si="11"/>
        <v>-</v>
      </c>
      <c r="G146" s="117">
        <v>14646</v>
      </c>
      <c r="H146" s="118">
        <f t="shared" si="11"/>
        <v>1.9297859571914384</v>
      </c>
      <c r="I146" s="117">
        <v>13951</v>
      </c>
      <c r="J146" s="118">
        <f t="shared" si="11"/>
        <v>-4.7453229550730613E-2</v>
      </c>
      <c r="K146" s="117">
        <v>12875</v>
      </c>
      <c r="L146" s="118">
        <f t="shared" si="11"/>
        <v>-7.7127087663966698E-2</v>
      </c>
      <c r="M146" s="117"/>
      <c r="N146" s="118"/>
    </row>
    <row r="147" spans="1:15" x14ac:dyDescent="0.25">
      <c r="B147" s="116" t="s">
        <v>82</v>
      </c>
      <c r="C147" s="117">
        <v>0</v>
      </c>
      <c r="D147" s="118">
        <v>-1</v>
      </c>
      <c r="E147" s="117">
        <v>11072</v>
      </c>
      <c r="F147" s="118" t="str">
        <f t="shared" si="11"/>
        <v>-</v>
      </c>
      <c r="G147" s="117">
        <v>13069</v>
      </c>
      <c r="H147" s="118">
        <f t="shared" si="11"/>
        <v>0.18036488439306364</v>
      </c>
      <c r="I147" s="117">
        <v>13705</v>
      </c>
      <c r="J147" s="118">
        <f t="shared" si="11"/>
        <v>4.8664779248603462E-2</v>
      </c>
      <c r="K147" s="117">
        <v>13567</v>
      </c>
      <c r="L147" s="118">
        <f t="shared" si="11"/>
        <v>-1.0069317767238184E-2</v>
      </c>
      <c r="M147" s="117"/>
      <c r="N147" s="118"/>
    </row>
    <row r="148" spans="1:15" x14ac:dyDescent="0.25">
      <c r="B148" s="116" t="s">
        <v>84</v>
      </c>
      <c r="C148" s="117">
        <v>5014</v>
      </c>
      <c r="D148" s="118">
        <v>-0.69884077121749055</v>
      </c>
      <c r="E148" s="117">
        <v>11355</v>
      </c>
      <c r="F148" s="118">
        <f t="shared" si="11"/>
        <v>1.2646589549262068</v>
      </c>
      <c r="G148" s="117">
        <v>14298</v>
      </c>
      <c r="H148" s="118">
        <f t="shared" si="11"/>
        <v>0.25918097754293257</v>
      </c>
      <c r="I148" s="117">
        <v>14011</v>
      </c>
      <c r="J148" s="118">
        <f t="shared" si="11"/>
        <v>-2.0072737445796629E-2</v>
      </c>
      <c r="K148" s="117">
        <v>14384</v>
      </c>
      <c r="L148" s="118">
        <f t="shared" si="11"/>
        <v>2.6621939904360792E-2</v>
      </c>
      <c r="M148" s="117"/>
      <c r="N148" s="118"/>
    </row>
    <row r="149" spans="1:15" x14ac:dyDescent="0.25">
      <c r="B149" s="116" t="s">
        <v>86</v>
      </c>
      <c r="C149" s="117">
        <v>577</v>
      </c>
      <c r="D149" s="118">
        <v>-0.96551518049246954</v>
      </c>
      <c r="E149" s="117">
        <v>16025</v>
      </c>
      <c r="F149" s="118">
        <f t="shared" si="11"/>
        <v>26.772963604852688</v>
      </c>
      <c r="G149" s="117">
        <v>12907</v>
      </c>
      <c r="H149" s="118">
        <f t="shared" si="11"/>
        <v>-0.19457098283931362</v>
      </c>
      <c r="I149" s="117">
        <v>13896</v>
      </c>
      <c r="J149" s="118">
        <f t="shared" si="11"/>
        <v>7.6625087162005112E-2</v>
      </c>
      <c r="K149" s="117">
        <v>13107</v>
      </c>
      <c r="L149" s="118">
        <f t="shared" si="11"/>
        <v>-5.6778929188255667E-2</v>
      </c>
      <c r="M149" s="117"/>
      <c r="N149" s="118"/>
    </row>
    <row r="150" spans="1:15" x14ac:dyDescent="0.25">
      <c r="A150" s="122"/>
      <c r="B150" s="116" t="s">
        <v>88</v>
      </c>
      <c r="C150" s="117">
        <v>864</v>
      </c>
      <c r="D150" s="118">
        <v>-0.95187165775401072</v>
      </c>
      <c r="E150" s="117">
        <v>18377</v>
      </c>
      <c r="F150" s="118">
        <f t="shared" si="11"/>
        <v>20.269675925925927</v>
      </c>
      <c r="G150" s="117">
        <v>15170</v>
      </c>
      <c r="H150" s="118">
        <f t="shared" si="11"/>
        <v>-0.17451161778309843</v>
      </c>
      <c r="I150" s="117">
        <v>16629</v>
      </c>
      <c r="J150" s="118">
        <f t="shared" si="11"/>
        <v>9.6176664469347362E-2</v>
      </c>
      <c r="K150" s="117">
        <v>17179</v>
      </c>
      <c r="L150" s="118">
        <f t="shared" si="11"/>
        <v>3.307474893258755E-2</v>
      </c>
      <c r="M150" s="117"/>
      <c r="N150" s="118"/>
    </row>
    <row r="151" spans="1:15" x14ac:dyDescent="0.25">
      <c r="B151" s="116" t="s">
        <v>90</v>
      </c>
      <c r="C151" s="117">
        <v>3539</v>
      </c>
      <c r="D151" s="118">
        <v>-0.80021451958902556</v>
      </c>
      <c r="E151" s="117">
        <v>17909</v>
      </c>
      <c r="F151" s="118">
        <f t="shared" si="11"/>
        <v>4.0604690590562305</v>
      </c>
      <c r="G151" s="117">
        <v>18458</v>
      </c>
      <c r="H151" s="118">
        <f t="shared" si="11"/>
        <v>3.0654977944050588E-2</v>
      </c>
      <c r="I151" s="117">
        <v>17821</v>
      </c>
      <c r="J151" s="118">
        <f t="shared" si="11"/>
        <v>-3.4510781233069721E-2</v>
      </c>
      <c r="K151" s="117">
        <v>18151</v>
      </c>
      <c r="L151" s="118">
        <f t="shared" si="11"/>
        <v>1.8517479378261648E-2</v>
      </c>
      <c r="M151" s="117"/>
      <c r="N151" s="118"/>
    </row>
    <row r="152" spans="1:15" x14ac:dyDescent="0.25">
      <c r="B152" s="116" t="s">
        <v>92</v>
      </c>
      <c r="C152" s="117">
        <v>2984</v>
      </c>
      <c r="D152" s="118">
        <v>-0.80036127651033651</v>
      </c>
      <c r="E152" s="117">
        <v>13995</v>
      </c>
      <c r="F152" s="118">
        <f t="shared" si="11"/>
        <v>3.6900134048257369</v>
      </c>
      <c r="G152" s="117">
        <v>14767</v>
      </c>
      <c r="H152" s="118">
        <f t="shared" si="11"/>
        <v>5.5162558056448763E-2</v>
      </c>
      <c r="I152" s="117">
        <v>16418</v>
      </c>
      <c r="J152" s="118">
        <f t="shared" si="11"/>
        <v>0.1118033452969458</v>
      </c>
      <c r="K152" s="117">
        <v>15334</v>
      </c>
      <c r="L152" s="118">
        <f t="shared" si="11"/>
        <v>-6.6025094408575957E-2</v>
      </c>
      <c r="M152" s="117"/>
      <c r="N152" s="118"/>
    </row>
    <row r="153" spans="1:15" ht="15.75" x14ac:dyDescent="0.25">
      <c r="B153" s="119" t="s">
        <v>30</v>
      </c>
      <c r="C153" s="120">
        <v>57141</v>
      </c>
      <c r="D153" s="121">
        <v>-0.71573904564810764</v>
      </c>
      <c r="E153" s="120">
        <v>103865</v>
      </c>
      <c r="F153" s="121">
        <f t="shared" si="11"/>
        <v>0.81769657513869198</v>
      </c>
      <c r="G153" s="120">
        <v>169299</v>
      </c>
      <c r="H153" s="121">
        <f t="shared" si="11"/>
        <v>0.62999085351176998</v>
      </c>
      <c r="I153" s="120">
        <v>182538</v>
      </c>
      <c r="J153" s="121">
        <f t="shared" si="11"/>
        <v>7.819892616022539E-2</v>
      </c>
      <c r="K153" s="120">
        <v>183463</v>
      </c>
      <c r="L153" s="121">
        <f t="shared" si="11"/>
        <v>5.0674380129069885E-3</v>
      </c>
      <c r="M153" s="120">
        <v>14149</v>
      </c>
      <c r="N153" s="121">
        <v>-4.6241995281429027E-2</v>
      </c>
    </row>
    <row r="154" spans="1:15" ht="6" customHeight="1" x14ac:dyDescent="0.25"/>
    <row r="155" spans="1:15" x14ac:dyDescent="0.25">
      <c r="B155" s="105" t="s">
        <v>54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4" t="s">
        <v>241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113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114</v>
      </c>
    </row>
    <row r="160" spans="1:15" ht="22.5" thickTop="1" thickBot="1" x14ac:dyDescent="0.3">
      <c r="B160" s="123" t="str">
        <f>C160</f>
        <v>Francia</v>
      </c>
      <c r="C160" s="289" t="s">
        <v>115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</row>
    <row r="161" spans="2:14" ht="22.5" thickTop="1" thickBot="1" x14ac:dyDescent="0.3">
      <c r="B161" s="109"/>
      <c r="C161" s="291">
        <f>C$7</f>
        <v>2020</v>
      </c>
      <c r="D161" s="292"/>
      <c r="E161" s="291">
        <f>E$7</f>
        <v>2021</v>
      </c>
      <c r="F161" s="292"/>
      <c r="G161" s="291">
        <f>G$7</f>
        <v>2022</v>
      </c>
      <c r="H161" s="292"/>
      <c r="I161" s="291">
        <f>I$7</f>
        <v>2023</v>
      </c>
      <c r="J161" s="292"/>
      <c r="K161" s="291">
        <f>K$7</f>
        <v>2024</v>
      </c>
      <c r="L161" s="292"/>
      <c r="M161" s="291">
        <f>M$7</f>
        <v>2025</v>
      </c>
      <c r="N161" s="292"/>
    </row>
    <row r="162" spans="2:14" ht="16.5" thickTop="1" thickBot="1" x14ac:dyDescent="0.3">
      <c r="B162" s="85"/>
      <c r="C162" s="113" t="s">
        <v>68</v>
      </c>
      <c r="D162" s="114" t="str">
        <f>CONCATENATE("var ",RIGHT(C161,2),"/",RIGHT(C161-1,2))</f>
        <v>var 20/19</v>
      </c>
      <c r="E162" s="115" t="s">
        <v>68</v>
      </c>
      <c r="F162" s="114" t="str">
        <f>CONCATENATE("var ",RIGHT(E161,2),"/",RIGHT(E161-1,2))</f>
        <v>var 21/20</v>
      </c>
      <c r="G162" s="115" t="s">
        <v>68</v>
      </c>
      <c r="H162" s="114" t="str">
        <f>CONCATENATE("var ",RIGHT(G161,2),"/",RIGHT(G161-1,2))</f>
        <v>var 22/21</v>
      </c>
      <c r="I162" s="115" t="s">
        <v>68</v>
      </c>
      <c r="J162" s="114" t="str">
        <f>CONCATENATE("var ",RIGHT(I161,2),"/",RIGHT(I161-1,2))</f>
        <v>var 23/22</v>
      </c>
      <c r="K162" s="115" t="s">
        <v>68</v>
      </c>
      <c r="L162" s="114" t="str">
        <f>CONCATENATE("var ",RIGHT(K161,2),"/",RIGHT(K161-1,2))</f>
        <v>var 24/23</v>
      </c>
      <c r="M162" s="115" t="s">
        <v>68</v>
      </c>
      <c r="N162" s="114" t="str">
        <f>CONCATENATE("var ",RIGHT(M161,2),"/",RIGHT(M161-1,2))</f>
        <v>var 25/24</v>
      </c>
    </row>
    <row r="163" spans="2:14" x14ac:dyDescent="0.25">
      <c r="B163" s="116" t="s">
        <v>70</v>
      </c>
      <c r="C163" s="117">
        <v>4457</v>
      </c>
      <c r="D163" s="118">
        <v>8.8400488400488308E-2</v>
      </c>
      <c r="E163" s="117">
        <v>1623</v>
      </c>
      <c r="F163" s="118">
        <f t="shared" ref="F163:L175" si="13">IFERROR(E163/C163-1,"-")</f>
        <v>-0.63585371326004037</v>
      </c>
      <c r="G163" s="117">
        <v>3814</v>
      </c>
      <c r="H163" s="118">
        <f t="shared" si="13"/>
        <v>1.349969192852742</v>
      </c>
      <c r="I163" s="117">
        <v>4809</v>
      </c>
      <c r="J163" s="118">
        <f t="shared" si="13"/>
        <v>0.26088096486628221</v>
      </c>
      <c r="K163" s="117">
        <v>5263</v>
      </c>
      <c r="L163" s="118">
        <f t="shared" si="13"/>
        <v>9.4406321480557276E-2</v>
      </c>
      <c r="M163" s="117">
        <v>4160</v>
      </c>
      <c r="N163" s="118">
        <f t="shared" ref="N163" si="14">IFERROR(M163/K163-1,"-")</f>
        <v>-0.20957628728861866</v>
      </c>
    </row>
    <row r="164" spans="2:14" x14ac:dyDescent="0.25">
      <c r="B164" s="116" t="s">
        <v>72</v>
      </c>
      <c r="C164" s="117">
        <v>6362</v>
      </c>
      <c r="D164" s="118">
        <v>0.21994247363374875</v>
      </c>
      <c r="E164" s="117">
        <v>3174</v>
      </c>
      <c r="F164" s="118">
        <f t="shared" si="13"/>
        <v>-0.50110028292989628</v>
      </c>
      <c r="G164" s="117">
        <v>6284</v>
      </c>
      <c r="H164" s="118">
        <f t="shared" si="13"/>
        <v>0.9798361688720858</v>
      </c>
      <c r="I164" s="117">
        <v>6631</v>
      </c>
      <c r="J164" s="118">
        <f t="shared" si="13"/>
        <v>5.5219605346912726E-2</v>
      </c>
      <c r="K164" s="117">
        <v>6481</v>
      </c>
      <c r="L164" s="118">
        <f t="shared" si="13"/>
        <v>-2.262102247021569E-2</v>
      </c>
      <c r="M164" s="117"/>
      <c r="N164" s="118"/>
    </row>
    <row r="165" spans="2:14" x14ac:dyDescent="0.25">
      <c r="B165" s="116" t="s">
        <v>74</v>
      </c>
      <c r="C165" s="117">
        <v>2039</v>
      </c>
      <c r="D165" s="118">
        <v>-0.52877282181650109</v>
      </c>
      <c r="E165" s="117">
        <v>2205</v>
      </c>
      <c r="F165" s="118">
        <f t="shared" si="13"/>
        <v>8.1412457086807333E-2</v>
      </c>
      <c r="G165" s="117">
        <v>4959</v>
      </c>
      <c r="H165" s="118">
        <f t="shared" si="13"/>
        <v>1.2489795918367346</v>
      </c>
      <c r="I165" s="117">
        <v>4887</v>
      </c>
      <c r="J165" s="118">
        <f t="shared" si="13"/>
        <v>-1.4519056261342977E-2</v>
      </c>
      <c r="K165" s="117">
        <v>5899</v>
      </c>
      <c r="L165" s="118">
        <f t="shared" si="13"/>
        <v>0.20708000818498062</v>
      </c>
      <c r="M165" s="117"/>
      <c r="N165" s="118"/>
    </row>
    <row r="166" spans="2:14" x14ac:dyDescent="0.25">
      <c r="B166" s="116" t="s">
        <v>76</v>
      </c>
      <c r="C166" s="117">
        <v>0</v>
      </c>
      <c r="D166" s="118">
        <v>-1</v>
      </c>
      <c r="E166" s="117">
        <v>1871</v>
      </c>
      <c r="F166" s="118" t="str">
        <f t="shared" si="13"/>
        <v>-</v>
      </c>
      <c r="G166" s="117">
        <v>6947</v>
      </c>
      <c r="H166" s="118">
        <f t="shared" si="13"/>
        <v>2.712987707108498</v>
      </c>
      <c r="I166" s="117">
        <v>7486</v>
      </c>
      <c r="J166" s="118">
        <f t="shared" si="13"/>
        <v>7.758744781920246E-2</v>
      </c>
      <c r="K166" s="117">
        <v>6246</v>
      </c>
      <c r="L166" s="118">
        <f t="shared" si="13"/>
        <v>-0.16564253272775853</v>
      </c>
      <c r="M166" s="117"/>
      <c r="N166" s="118"/>
    </row>
    <row r="167" spans="2:14" x14ac:dyDescent="0.25">
      <c r="B167" s="116" t="s">
        <v>78</v>
      </c>
      <c r="C167" s="117">
        <v>0</v>
      </c>
      <c r="D167" s="118">
        <v>-1</v>
      </c>
      <c r="E167" s="117">
        <v>3458</v>
      </c>
      <c r="F167" s="118" t="str">
        <f t="shared" si="13"/>
        <v>-</v>
      </c>
      <c r="G167" s="117">
        <v>5457</v>
      </c>
      <c r="H167" s="118">
        <f t="shared" si="13"/>
        <v>0.57807981492192018</v>
      </c>
      <c r="I167" s="117">
        <v>5008</v>
      </c>
      <c r="J167" s="118">
        <f t="shared" si="13"/>
        <v>-8.2279640828293976E-2</v>
      </c>
      <c r="K167" s="117">
        <v>4557</v>
      </c>
      <c r="L167" s="118">
        <f t="shared" si="13"/>
        <v>-9.0055910543131001E-2</v>
      </c>
      <c r="M167" s="117"/>
      <c r="N167" s="118"/>
    </row>
    <row r="168" spans="2:14" x14ac:dyDescent="0.25">
      <c r="B168" s="116" t="s">
        <v>80</v>
      </c>
      <c r="C168" s="117">
        <v>0</v>
      </c>
      <c r="D168" s="118">
        <v>-1</v>
      </c>
      <c r="E168" s="117">
        <v>2938</v>
      </c>
      <c r="F168" s="118" t="str">
        <f t="shared" si="13"/>
        <v>-</v>
      </c>
      <c r="G168" s="117">
        <v>4071</v>
      </c>
      <c r="H168" s="118">
        <f t="shared" si="13"/>
        <v>0.38563648740639889</v>
      </c>
      <c r="I168" s="117">
        <v>3979</v>
      </c>
      <c r="J168" s="118">
        <f t="shared" si="13"/>
        <v>-2.2598870056497189E-2</v>
      </c>
      <c r="K168" s="117">
        <v>3362</v>
      </c>
      <c r="L168" s="118">
        <f t="shared" si="13"/>
        <v>-0.15506408645388292</v>
      </c>
      <c r="M168" s="117"/>
      <c r="N168" s="118"/>
    </row>
    <row r="169" spans="2:14" x14ac:dyDescent="0.25">
      <c r="B169" s="116" t="s">
        <v>82</v>
      </c>
      <c r="C169" s="117">
        <v>0</v>
      </c>
      <c r="D169" s="118">
        <v>-1</v>
      </c>
      <c r="E169" s="117">
        <v>4549</v>
      </c>
      <c r="F169" s="118" t="str">
        <f t="shared" si="13"/>
        <v>-</v>
      </c>
      <c r="G169" s="117">
        <v>5091</v>
      </c>
      <c r="H169" s="118">
        <f t="shared" si="13"/>
        <v>0.11914706528907448</v>
      </c>
      <c r="I169" s="117">
        <v>5154</v>
      </c>
      <c r="J169" s="118">
        <f t="shared" si="13"/>
        <v>1.2374779021803173E-2</v>
      </c>
      <c r="K169" s="117">
        <v>4329</v>
      </c>
      <c r="L169" s="118">
        <f t="shared" si="13"/>
        <v>-0.16006984866123397</v>
      </c>
      <c r="M169" s="117"/>
      <c r="N169" s="118"/>
    </row>
    <row r="170" spans="2:14" x14ac:dyDescent="0.25">
      <c r="B170" s="116" t="s">
        <v>84</v>
      </c>
      <c r="C170" s="117">
        <v>2080</v>
      </c>
      <c r="D170" s="118">
        <v>-0.61179544606196345</v>
      </c>
      <c r="E170" s="117">
        <v>5301</v>
      </c>
      <c r="F170" s="118">
        <f t="shared" si="13"/>
        <v>1.5485576923076922</v>
      </c>
      <c r="G170" s="117">
        <v>6066</v>
      </c>
      <c r="H170" s="118">
        <f t="shared" si="13"/>
        <v>0.14431239388794559</v>
      </c>
      <c r="I170" s="117">
        <v>6412</v>
      </c>
      <c r="J170" s="118">
        <f t="shared" si="13"/>
        <v>5.7039235080778017E-2</v>
      </c>
      <c r="K170" s="117">
        <v>5757</v>
      </c>
      <c r="L170" s="118">
        <f t="shared" si="13"/>
        <v>-0.10215221459762946</v>
      </c>
      <c r="M170" s="117"/>
      <c r="N170" s="118"/>
    </row>
    <row r="171" spans="2:14" x14ac:dyDescent="0.25">
      <c r="B171" s="116" t="s">
        <v>86</v>
      </c>
      <c r="C171" s="117">
        <v>757</v>
      </c>
      <c r="D171" s="118">
        <v>-0.76948842874543244</v>
      </c>
      <c r="E171" s="117">
        <v>2945</v>
      </c>
      <c r="F171" s="118">
        <f t="shared" si="13"/>
        <v>2.890356671070013</v>
      </c>
      <c r="G171" s="117">
        <v>4266</v>
      </c>
      <c r="H171" s="118">
        <f t="shared" si="13"/>
        <v>0.44855687606112049</v>
      </c>
      <c r="I171" s="117">
        <v>4861</v>
      </c>
      <c r="J171" s="118">
        <f t="shared" si="13"/>
        <v>0.1394749179559307</v>
      </c>
      <c r="K171" s="117">
        <v>3048</v>
      </c>
      <c r="L171" s="118">
        <f t="shared" si="13"/>
        <v>-0.372968524994857</v>
      </c>
      <c r="M171" s="117"/>
      <c r="N171" s="118"/>
    </row>
    <row r="172" spans="2:14" x14ac:dyDescent="0.25">
      <c r="B172" s="116" t="s">
        <v>88</v>
      </c>
      <c r="C172" s="117">
        <v>2073</v>
      </c>
      <c r="D172" s="118">
        <v>-0.58539999999999992</v>
      </c>
      <c r="E172" s="117">
        <v>5210</v>
      </c>
      <c r="F172" s="118">
        <f t="shared" si="13"/>
        <v>1.513265798359865</v>
      </c>
      <c r="G172" s="117">
        <v>6721</v>
      </c>
      <c r="H172" s="118">
        <f t="shared" si="13"/>
        <v>0.29001919385796548</v>
      </c>
      <c r="I172" s="117">
        <v>6991</v>
      </c>
      <c r="J172" s="118">
        <f t="shared" si="13"/>
        <v>4.0172593364082632E-2</v>
      </c>
      <c r="K172" s="117">
        <v>5267</v>
      </c>
      <c r="L172" s="118">
        <f t="shared" si="13"/>
        <v>-0.24660277499642402</v>
      </c>
      <c r="M172" s="117"/>
      <c r="N172" s="118"/>
    </row>
    <row r="173" spans="2:14" x14ac:dyDescent="0.25">
      <c r="B173" s="116" t="s">
        <v>90</v>
      </c>
      <c r="C173" s="117">
        <v>538</v>
      </c>
      <c r="D173" s="118">
        <v>-0.86119711042311664</v>
      </c>
      <c r="E173" s="117">
        <v>3964</v>
      </c>
      <c r="F173" s="118">
        <f t="shared" si="13"/>
        <v>6.3680297397769516</v>
      </c>
      <c r="G173" s="117">
        <v>3923</v>
      </c>
      <c r="H173" s="118">
        <f t="shared" si="13"/>
        <v>-1.034308779011095E-2</v>
      </c>
      <c r="I173" s="117">
        <v>4443</v>
      </c>
      <c r="J173" s="118">
        <f t="shared" si="13"/>
        <v>0.1325516186591893</v>
      </c>
      <c r="K173" s="117">
        <v>3570</v>
      </c>
      <c r="L173" s="118">
        <f t="shared" si="13"/>
        <v>-0.1964888588791357</v>
      </c>
      <c r="M173" s="117"/>
      <c r="N173" s="118"/>
    </row>
    <row r="174" spans="2:14" x14ac:dyDescent="0.25">
      <c r="B174" s="116" t="s">
        <v>92</v>
      </c>
      <c r="C174" s="117">
        <v>1485</v>
      </c>
      <c r="D174" s="118">
        <v>-0.61023622047244097</v>
      </c>
      <c r="E174" s="117">
        <v>5209</v>
      </c>
      <c r="F174" s="118">
        <f t="shared" si="13"/>
        <v>2.5077441077441076</v>
      </c>
      <c r="G174" s="117">
        <v>5577</v>
      </c>
      <c r="H174" s="118">
        <f t="shared" si="13"/>
        <v>7.0646957189479664E-2</v>
      </c>
      <c r="I174" s="117">
        <v>4673</v>
      </c>
      <c r="J174" s="118">
        <f t="shared" si="13"/>
        <v>-0.16209431594046975</v>
      </c>
      <c r="K174" s="117">
        <v>4199</v>
      </c>
      <c r="L174" s="118">
        <f t="shared" si="13"/>
        <v>-0.10143376845709395</v>
      </c>
      <c r="M174" s="117"/>
      <c r="N174" s="118"/>
    </row>
    <row r="175" spans="2:14" ht="15.75" x14ac:dyDescent="0.25">
      <c r="B175" s="119" t="s">
        <v>30</v>
      </c>
      <c r="C175" s="120">
        <v>20504</v>
      </c>
      <c r="D175" s="121">
        <v>-0.60997508131859768</v>
      </c>
      <c r="E175" s="120">
        <v>42447</v>
      </c>
      <c r="F175" s="121">
        <f t="shared" si="13"/>
        <v>1.0701814280140463</v>
      </c>
      <c r="G175" s="120">
        <v>63176</v>
      </c>
      <c r="H175" s="121">
        <f t="shared" si="13"/>
        <v>0.48835017786887169</v>
      </c>
      <c r="I175" s="120">
        <v>65334</v>
      </c>
      <c r="J175" s="121">
        <f t="shared" si="13"/>
        <v>3.415854121818418E-2</v>
      </c>
      <c r="K175" s="120">
        <v>57978</v>
      </c>
      <c r="L175" s="121">
        <f t="shared" si="13"/>
        <v>-0.11259068785012394</v>
      </c>
      <c r="M175" s="120">
        <v>4160</v>
      </c>
      <c r="N175" s="121">
        <v>-0.20957628728861866</v>
      </c>
    </row>
    <row r="176" spans="2:14" ht="6" customHeight="1" x14ac:dyDescent="0.25"/>
    <row r="177" spans="1:15" x14ac:dyDescent="0.25">
      <c r="B177" s="105" t="s">
        <v>54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4" t="s">
        <v>242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116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117</v>
      </c>
    </row>
    <row r="182" spans="1:15" ht="22.5" thickTop="1" thickBot="1" x14ac:dyDescent="0.3">
      <c r="B182" s="123" t="str">
        <f>C182</f>
        <v>Bélgica</v>
      </c>
      <c r="C182" s="289" t="s">
        <v>118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</row>
    <row r="183" spans="1:15" ht="22.5" thickTop="1" thickBot="1" x14ac:dyDescent="0.3">
      <c r="B183" s="109"/>
      <c r="C183" s="291">
        <f>C$7</f>
        <v>2020</v>
      </c>
      <c r="D183" s="292"/>
      <c r="E183" s="291">
        <f>E$7</f>
        <v>2021</v>
      </c>
      <c r="F183" s="292"/>
      <c r="G183" s="291">
        <f>G$7</f>
        <v>2022</v>
      </c>
      <c r="H183" s="292"/>
      <c r="I183" s="291">
        <f>I$7</f>
        <v>2023</v>
      </c>
      <c r="J183" s="292"/>
      <c r="K183" s="291">
        <f>K$7</f>
        <v>2024</v>
      </c>
      <c r="L183" s="292"/>
      <c r="M183" s="291">
        <f>M$7</f>
        <v>2025</v>
      </c>
      <c r="N183" s="292"/>
    </row>
    <row r="184" spans="1:15" ht="16.5" thickTop="1" thickBot="1" x14ac:dyDescent="0.3">
      <c r="B184" s="85"/>
      <c r="C184" s="113" t="s">
        <v>68</v>
      </c>
      <c r="D184" s="114" t="str">
        <f>CONCATENATE("var ",RIGHT(C183,2),"/",RIGHT(C183-1,2))</f>
        <v>var 20/19</v>
      </c>
      <c r="E184" s="115" t="s">
        <v>68</v>
      </c>
      <c r="F184" s="114" t="str">
        <f>CONCATENATE("var ",RIGHT(E183,2),"/",RIGHT(E183-1,2))</f>
        <v>var 21/20</v>
      </c>
      <c r="G184" s="115" t="s">
        <v>68</v>
      </c>
      <c r="H184" s="114" t="str">
        <f>CONCATENATE("var ",RIGHT(G183,2),"/",RIGHT(G183-1,2))</f>
        <v>var 22/21</v>
      </c>
      <c r="I184" s="115" t="s">
        <v>68</v>
      </c>
      <c r="J184" s="114" t="str">
        <f>CONCATENATE("var ",RIGHT(I183,2),"/",RIGHT(I183-1,2))</f>
        <v>var 23/22</v>
      </c>
      <c r="K184" s="115" t="s">
        <v>68</v>
      </c>
      <c r="L184" s="114" t="str">
        <f>CONCATENATE("var ",RIGHT(K183,2),"/",RIGHT(K183-1,2))</f>
        <v>var 24/23</v>
      </c>
      <c r="M184" s="115" t="s">
        <v>68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70</v>
      </c>
      <c r="C185" s="117">
        <v>6472</v>
      </c>
      <c r="D185" s="118">
        <v>5.372842722240323E-2</v>
      </c>
      <c r="E185" s="117">
        <v>562</v>
      </c>
      <c r="F185" s="118">
        <f t="shared" ref="F185:L197" si="15">IFERROR(E185/C185-1,"-")</f>
        <v>-0.91316440049443759</v>
      </c>
      <c r="G185" s="117">
        <v>6894</v>
      </c>
      <c r="H185" s="118">
        <f t="shared" si="15"/>
        <v>11.266903914590747</v>
      </c>
      <c r="I185" s="117">
        <v>6261</v>
      </c>
      <c r="J185" s="118">
        <f t="shared" si="15"/>
        <v>-9.1818973020017403E-2</v>
      </c>
      <c r="K185" s="117">
        <v>6378</v>
      </c>
      <c r="L185" s="118">
        <f t="shared" si="15"/>
        <v>1.8687110685194019E-2</v>
      </c>
      <c r="M185" s="117">
        <v>6245</v>
      </c>
      <c r="N185" s="118">
        <f t="shared" ref="N185" si="16">IFERROR(M185/K185-1,"-")</f>
        <v>-2.0852931953590503E-2</v>
      </c>
    </row>
    <row r="186" spans="1:15" x14ac:dyDescent="0.25">
      <c r="B186" s="116" t="s">
        <v>72</v>
      </c>
      <c r="C186" s="117">
        <v>6909</v>
      </c>
      <c r="D186" s="118">
        <v>0.29357798165137616</v>
      </c>
      <c r="E186" s="117">
        <v>249</v>
      </c>
      <c r="F186" s="118">
        <f t="shared" si="15"/>
        <v>-0.96396005210594882</v>
      </c>
      <c r="G186" s="117">
        <v>8112</v>
      </c>
      <c r="H186" s="118">
        <f t="shared" si="15"/>
        <v>31.578313253012048</v>
      </c>
      <c r="I186" s="117">
        <v>7362</v>
      </c>
      <c r="J186" s="118">
        <f t="shared" si="15"/>
        <v>-9.2455621301775093E-2</v>
      </c>
      <c r="K186" s="117">
        <v>6913</v>
      </c>
      <c r="L186" s="118">
        <f t="shared" si="15"/>
        <v>-6.0988861722358068E-2</v>
      </c>
      <c r="M186" s="117"/>
      <c r="N186" s="118"/>
    </row>
    <row r="187" spans="1:15" x14ac:dyDescent="0.25">
      <c r="B187" s="116" t="s">
        <v>74</v>
      </c>
      <c r="C187" s="117">
        <v>2495</v>
      </c>
      <c r="D187" s="118">
        <v>-0.67196949776492243</v>
      </c>
      <c r="E187" s="117">
        <v>303</v>
      </c>
      <c r="F187" s="118">
        <f t="shared" si="15"/>
        <v>-0.87855711422845695</v>
      </c>
      <c r="G187" s="117">
        <v>7378</v>
      </c>
      <c r="H187" s="118">
        <f t="shared" si="15"/>
        <v>23.349834983498351</v>
      </c>
      <c r="I187" s="117">
        <v>6069</v>
      </c>
      <c r="J187" s="118">
        <f t="shared" si="15"/>
        <v>-0.17741935483870963</v>
      </c>
      <c r="K187" s="117">
        <v>7454</v>
      </c>
      <c r="L187" s="118">
        <f t="shared" si="15"/>
        <v>0.22820893063107595</v>
      </c>
      <c r="M187" s="117"/>
      <c r="N187" s="118"/>
    </row>
    <row r="188" spans="1:15" x14ac:dyDescent="0.25">
      <c r="B188" s="116" t="s">
        <v>76</v>
      </c>
      <c r="C188" s="117">
        <v>0</v>
      </c>
      <c r="D188" s="118">
        <v>-1</v>
      </c>
      <c r="E188" s="117">
        <v>798</v>
      </c>
      <c r="F188" s="118" t="str">
        <f t="shared" si="15"/>
        <v>-</v>
      </c>
      <c r="G188" s="117">
        <v>8738</v>
      </c>
      <c r="H188" s="118">
        <f t="shared" si="15"/>
        <v>9.9498746867167913</v>
      </c>
      <c r="I188" s="117">
        <v>6859</v>
      </c>
      <c r="J188" s="118">
        <f t="shared" si="15"/>
        <v>-0.21503776607919434</v>
      </c>
      <c r="K188" s="117">
        <v>7570</v>
      </c>
      <c r="L188" s="118">
        <f t="shared" si="15"/>
        <v>0.10365942557224095</v>
      </c>
      <c r="M188" s="117"/>
      <c r="N188" s="118"/>
    </row>
    <row r="189" spans="1:15" x14ac:dyDescent="0.25">
      <c r="B189" s="116" t="s">
        <v>78</v>
      </c>
      <c r="C189" s="117">
        <v>0</v>
      </c>
      <c r="D189" s="118">
        <v>-1</v>
      </c>
      <c r="E189" s="117">
        <v>2215</v>
      </c>
      <c r="F189" s="118" t="str">
        <f t="shared" si="15"/>
        <v>-</v>
      </c>
      <c r="G189" s="117">
        <v>5742</v>
      </c>
      <c r="H189" s="118">
        <f t="shared" si="15"/>
        <v>1.5923250564334084</v>
      </c>
      <c r="I189" s="117">
        <v>6343</v>
      </c>
      <c r="J189" s="118">
        <f t="shared" si="15"/>
        <v>0.10466736328805304</v>
      </c>
      <c r="K189" s="117">
        <v>5806</v>
      </c>
      <c r="L189" s="118">
        <f t="shared" si="15"/>
        <v>-8.4660255399653161E-2</v>
      </c>
      <c r="M189" s="117"/>
      <c r="N189" s="118"/>
    </row>
    <row r="190" spans="1:15" x14ac:dyDescent="0.25">
      <c r="B190" s="116" t="s">
        <v>119</v>
      </c>
      <c r="C190" s="117">
        <v>0</v>
      </c>
      <c r="D190" s="118">
        <v>-1</v>
      </c>
      <c r="E190" s="117">
        <v>3358</v>
      </c>
      <c r="F190" s="118" t="str">
        <f t="shared" si="15"/>
        <v>-</v>
      </c>
      <c r="G190" s="117">
        <v>4830</v>
      </c>
      <c r="H190" s="118">
        <f t="shared" si="15"/>
        <v>0.43835616438356162</v>
      </c>
      <c r="I190" s="117">
        <v>5029</v>
      </c>
      <c r="J190" s="118">
        <f t="shared" si="15"/>
        <v>4.1200828157349934E-2</v>
      </c>
      <c r="K190" s="117">
        <v>5288</v>
      </c>
      <c r="L190" s="118">
        <f t="shared" si="15"/>
        <v>5.1501292503479901E-2</v>
      </c>
      <c r="M190" s="117"/>
      <c r="N190" s="118"/>
    </row>
    <row r="191" spans="1:15" x14ac:dyDescent="0.25">
      <c r="B191" s="116" t="s">
        <v>82</v>
      </c>
      <c r="C191" s="117">
        <v>0</v>
      </c>
      <c r="D191" s="118">
        <v>-1</v>
      </c>
      <c r="E191" s="117">
        <v>5182</v>
      </c>
      <c r="F191" s="118" t="str">
        <f t="shared" si="15"/>
        <v>-</v>
      </c>
      <c r="G191" s="117">
        <v>7856</v>
      </c>
      <c r="H191" s="118">
        <f t="shared" si="15"/>
        <v>0.51601698186028555</v>
      </c>
      <c r="I191" s="117">
        <v>8079</v>
      </c>
      <c r="J191" s="118">
        <f t="shared" si="15"/>
        <v>2.8385947046843274E-2</v>
      </c>
      <c r="K191" s="117">
        <v>8019</v>
      </c>
      <c r="L191" s="118">
        <f t="shared" si="15"/>
        <v>-7.4266617155588355E-3</v>
      </c>
      <c r="M191" s="117"/>
      <c r="N191" s="118"/>
    </row>
    <row r="192" spans="1:15" x14ac:dyDescent="0.25">
      <c r="B192" s="116" t="s">
        <v>84</v>
      </c>
      <c r="C192" s="117">
        <v>2693</v>
      </c>
      <c r="D192" s="118">
        <v>-0.49140698772426816</v>
      </c>
      <c r="E192" s="117">
        <v>6106</v>
      </c>
      <c r="F192" s="118">
        <f t="shared" si="15"/>
        <v>1.267359821760119</v>
      </c>
      <c r="G192" s="117">
        <v>5565</v>
      </c>
      <c r="H192" s="118">
        <f t="shared" si="15"/>
        <v>-8.8601375696036655E-2</v>
      </c>
      <c r="I192" s="117">
        <v>5971</v>
      </c>
      <c r="J192" s="118">
        <f t="shared" si="15"/>
        <v>7.2955974842767279E-2</v>
      </c>
      <c r="K192" s="117">
        <v>6230</v>
      </c>
      <c r="L192" s="118">
        <f t="shared" si="15"/>
        <v>4.3376318874560393E-2</v>
      </c>
      <c r="M192" s="117"/>
      <c r="N192" s="118"/>
    </row>
    <row r="193" spans="2:15" x14ac:dyDescent="0.25">
      <c r="B193" s="116" t="s">
        <v>86</v>
      </c>
      <c r="C193" s="117">
        <v>3745</v>
      </c>
      <c r="D193" s="118">
        <v>-0.18195718654434245</v>
      </c>
      <c r="E193" s="117">
        <v>6568</v>
      </c>
      <c r="F193" s="118">
        <f t="shared" si="15"/>
        <v>0.75380507343124159</v>
      </c>
      <c r="G193" s="117">
        <v>5560</v>
      </c>
      <c r="H193" s="118">
        <f t="shared" si="15"/>
        <v>-0.15347137637028019</v>
      </c>
      <c r="I193" s="117">
        <v>5596</v>
      </c>
      <c r="J193" s="118">
        <f t="shared" si="15"/>
        <v>6.4748201438848962E-3</v>
      </c>
      <c r="K193" s="117">
        <v>5752</v>
      </c>
      <c r="L193" s="118">
        <f t="shared" si="15"/>
        <v>2.7877055039313703E-2</v>
      </c>
      <c r="M193" s="117"/>
      <c r="N193" s="118"/>
    </row>
    <row r="194" spans="2:15" x14ac:dyDescent="0.25">
      <c r="B194" s="116" t="s">
        <v>88</v>
      </c>
      <c r="C194" s="117">
        <v>1910</v>
      </c>
      <c r="D194" s="118">
        <v>-0.67483827034388832</v>
      </c>
      <c r="E194" s="117">
        <v>8811</v>
      </c>
      <c r="F194" s="118">
        <f t="shared" si="15"/>
        <v>3.6130890052356017</v>
      </c>
      <c r="G194" s="117">
        <v>7815</v>
      </c>
      <c r="H194" s="118">
        <f t="shared" si="15"/>
        <v>-0.11304051753489952</v>
      </c>
      <c r="I194" s="117">
        <v>7759</v>
      </c>
      <c r="J194" s="118">
        <f t="shared" si="15"/>
        <v>-7.1657069737683932E-3</v>
      </c>
      <c r="K194" s="117">
        <v>7467</v>
      </c>
      <c r="L194" s="118">
        <f t="shared" si="15"/>
        <v>-3.7633715685010949E-2</v>
      </c>
      <c r="M194" s="117"/>
      <c r="N194" s="118"/>
    </row>
    <row r="195" spans="2:15" x14ac:dyDescent="0.25">
      <c r="B195" s="116" t="s">
        <v>90</v>
      </c>
      <c r="C195" s="117">
        <v>1042</v>
      </c>
      <c r="D195" s="118">
        <v>-0.82487394957983196</v>
      </c>
      <c r="E195" s="117">
        <v>9178</v>
      </c>
      <c r="F195" s="118">
        <f t="shared" si="15"/>
        <v>7.8080614203454886</v>
      </c>
      <c r="G195" s="117">
        <v>6968</v>
      </c>
      <c r="H195" s="118">
        <f t="shared" si="15"/>
        <v>-0.24079320113314451</v>
      </c>
      <c r="I195" s="117">
        <v>7155</v>
      </c>
      <c r="J195" s="118">
        <f t="shared" si="15"/>
        <v>2.683696900114807E-2</v>
      </c>
      <c r="K195" s="117">
        <v>7260</v>
      </c>
      <c r="L195" s="118">
        <f t="shared" si="15"/>
        <v>1.467505241090139E-2</v>
      </c>
      <c r="M195" s="117"/>
      <c r="N195" s="118"/>
    </row>
    <row r="196" spans="2:15" x14ac:dyDescent="0.25">
      <c r="B196" s="116" t="s">
        <v>92</v>
      </c>
      <c r="C196" s="117">
        <v>1396</v>
      </c>
      <c r="D196" s="118">
        <v>-0.78370003098853425</v>
      </c>
      <c r="E196" s="117">
        <v>8563</v>
      </c>
      <c r="F196" s="118">
        <f t="shared" si="15"/>
        <v>5.1339541547277934</v>
      </c>
      <c r="G196" s="117">
        <v>7335</v>
      </c>
      <c r="H196" s="118">
        <f t="shared" si="15"/>
        <v>-0.14340768422281913</v>
      </c>
      <c r="I196" s="117">
        <v>7743</v>
      </c>
      <c r="J196" s="118">
        <f t="shared" si="15"/>
        <v>5.5623721881390642E-2</v>
      </c>
      <c r="K196" s="117">
        <v>7580</v>
      </c>
      <c r="L196" s="118">
        <f t="shared" si="15"/>
        <v>-2.1051272116750619E-2</v>
      </c>
      <c r="M196" s="117"/>
      <c r="N196" s="118"/>
    </row>
    <row r="197" spans="2:15" ht="15.75" x14ac:dyDescent="0.25">
      <c r="B197" s="119" t="s">
        <v>30</v>
      </c>
      <c r="C197" s="120">
        <v>28980</v>
      </c>
      <c r="D197" s="121">
        <v>-0.58760245901639352</v>
      </c>
      <c r="E197" s="120">
        <v>51893</v>
      </c>
      <c r="F197" s="121">
        <f t="shared" si="15"/>
        <v>0.79064872325741886</v>
      </c>
      <c r="G197" s="120">
        <v>82793</v>
      </c>
      <c r="H197" s="121">
        <f t="shared" si="15"/>
        <v>0.59545603453259588</v>
      </c>
      <c r="I197" s="120">
        <v>80226</v>
      </c>
      <c r="J197" s="121">
        <f t="shared" si="15"/>
        <v>-3.1005036657688501E-2</v>
      </c>
      <c r="K197" s="120">
        <v>81717</v>
      </c>
      <c r="L197" s="121">
        <f t="shared" si="15"/>
        <v>1.858499738239483E-2</v>
      </c>
      <c r="M197" s="120">
        <v>6245</v>
      </c>
      <c r="N197" s="121">
        <v>-2.0852931953590503E-2</v>
      </c>
    </row>
    <row r="198" spans="2:15" ht="6" customHeight="1" x14ac:dyDescent="0.25"/>
    <row r="199" spans="2:15" x14ac:dyDescent="0.25">
      <c r="B199" s="105" t="s">
        <v>54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4" t="s">
        <v>243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120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121</v>
      </c>
    </row>
    <row r="204" spans="2:15" ht="22.5" thickTop="1" thickBot="1" x14ac:dyDescent="0.3">
      <c r="B204" s="123" t="str">
        <f>C204</f>
        <v>Países Bajos</v>
      </c>
      <c r="C204" s="289" t="s">
        <v>122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</row>
    <row r="205" spans="2:15" ht="22.5" thickTop="1" thickBot="1" x14ac:dyDescent="0.3">
      <c r="B205" s="109"/>
      <c r="C205" s="291">
        <f>C$7</f>
        <v>2020</v>
      </c>
      <c r="D205" s="292"/>
      <c r="E205" s="291">
        <f>E$7</f>
        <v>2021</v>
      </c>
      <c r="F205" s="292"/>
      <c r="G205" s="291">
        <f>G$7</f>
        <v>2022</v>
      </c>
      <c r="H205" s="292"/>
      <c r="I205" s="291">
        <f>I$7</f>
        <v>2023</v>
      </c>
      <c r="J205" s="292"/>
      <c r="K205" s="291">
        <f>K$7</f>
        <v>2024</v>
      </c>
      <c r="L205" s="292"/>
      <c r="M205" s="291">
        <f>M$7</f>
        <v>2025</v>
      </c>
      <c r="N205" s="292"/>
    </row>
    <row r="206" spans="2:15" ht="16.5" thickTop="1" thickBot="1" x14ac:dyDescent="0.3">
      <c r="B206" s="85"/>
      <c r="C206" s="113" t="s">
        <v>68</v>
      </c>
      <c r="D206" s="114" t="str">
        <f>CONCATENATE("var ",RIGHT(C205,2),"/",RIGHT(C205-1,2))</f>
        <v>var 20/19</v>
      </c>
      <c r="E206" s="115" t="s">
        <v>68</v>
      </c>
      <c r="F206" s="114" t="str">
        <f>CONCATENATE("var ",RIGHT(E205,2),"/",RIGHT(E205-1,2))</f>
        <v>var 21/20</v>
      </c>
      <c r="G206" s="115" t="s">
        <v>68</v>
      </c>
      <c r="H206" s="114" t="str">
        <f>CONCATENATE("var ",RIGHT(G205,2),"/",RIGHT(G205-1,2))</f>
        <v>var 22/21</v>
      </c>
      <c r="I206" s="115" t="s">
        <v>68</v>
      </c>
      <c r="J206" s="114" t="str">
        <f>CONCATENATE("var ",RIGHT(I205,2),"/",RIGHT(I205-1,2))</f>
        <v>var 23/22</v>
      </c>
      <c r="K206" s="115" t="s">
        <v>68</v>
      </c>
      <c r="L206" s="114" t="str">
        <f>CONCATENATE("var ",RIGHT(K205,2),"/",RIGHT(K205-1,2))</f>
        <v>var 24/23</v>
      </c>
      <c r="M206" s="115" t="s">
        <v>68</v>
      </c>
      <c r="N206" s="114" t="str">
        <f>CONCATENATE("var ",RIGHT(M205,2),"/",RIGHT(M205-1,2))</f>
        <v>var 25/24</v>
      </c>
    </row>
    <row r="207" spans="2:15" x14ac:dyDescent="0.25">
      <c r="B207" s="116" t="s">
        <v>70</v>
      </c>
      <c r="C207" s="117">
        <v>4575</v>
      </c>
      <c r="D207" s="118">
        <v>0.11639824304538804</v>
      </c>
      <c r="E207" s="117">
        <v>138</v>
      </c>
      <c r="F207" s="118">
        <f t="shared" ref="F207:L219" si="17">IFERROR(E207/C207-1,"-")</f>
        <v>-0.96983606557377044</v>
      </c>
      <c r="G207" s="117">
        <v>5898</v>
      </c>
      <c r="H207" s="118">
        <f t="shared" si="17"/>
        <v>41.739130434782609</v>
      </c>
      <c r="I207" s="117">
        <v>5387</v>
      </c>
      <c r="J207" s="118">
        <f t="shared" si="17"/>
        <v>-8.663953882672093E-2</v>
      </c>
      <c r="K207" s="117">
        <v>5223</v>
      </c>
      <c r="L207" s="118">
        <f t="shared" si="17"/>
        <v>-3.0443660664562833E-2</v>
      </c>
      <c r="M207" s="117">
        <v>4550</v>
      </c>
      <c r="N207" s="118">
        <f t="shared" ref="N207" si="18">IFERROR(M207/K207-1,"-")</f>
        <v>-0.12885314953092097</v>
      </c>
    </row>
    <row r="208" spans="2:15" x14ac:dyDescent="0.25">
      <c r="B208" s="116" t="s">
        <v>72</v>
      </c>
      <c r="C208" s="117">
        <v>5653</v>
      </c>
      <c r="D208" s="118">
        <v>0.19919389053882064</v>
      </c>
      <c r="E208" s="117">
        <v>170</v>
      </c>
      <c r="F208" s="118">
        <f t="shared" si="17"/>
        <v>-0.96992747213868746</v>
      </c>
      <c r="G208" s="117">
        <v>6830</v>
      </c>
      <c r="H208" s="118">
        <f t="shared" si="17"/>
        <v>39.176470588235297</v>
      </c>
      <c r="I208" s="117">
        <v>5327</v>
      </c>
      <c r="J208" s="118">
        <f t="shared" si="17"/>
        <v>-0.22005856515373357</v>
      </c>
      <c r="K208" s="117">
        <v>6123</v>
      </c>
      <c r="L208" s="118">
        <f t="shared" si="17"/>
        <v>0.14942744509104555</v>
      </c>
      <c r="M208" s="117"/>
      <c r="N208" s="118"/>
    </row>
    <row r="209" spans="2:15" x14ac:dyDescent="0.25">
      <c r="B209" s="116" t="s">
        <v>74</v>
      </c>
      <c r="C209" s="117">
        <v>2275</v>
      </c>
      <c r="D209" s="118">
        <v>-0.57815687001668836</v>
      </c>
      <c r="E209" s="117">
        <v>167</v>
      </c>
      <c r="F209" s="118">
        <f t="shared" si="17"/>
        <v>-0.92659340659340661</v>
      </c>
      <c r="G209" s="117">
        <v>6235</v>
      </c>
      <c r="H209" s="118">
        <f t="shared" si="17"/>
        <v>36.335329341317369</v>
      </c>
      <c r="I209" s="117">
        <v>4718</v>
      </c>
      <c r="J209" s="118">
        <f t="shared" si="17"/>
        <v>-0.2433039294306335</v>
      </c>
      <c r="K209" s="117">
        <v>5018</v>
      </c>
      <c r="L209" s="118">
        <f t="shared" si="17"/>
        <v>6.3586265366680772E-2</v>
      </c>
      <c r="M209" s="117"/>
      <c r="N209" s="118"/>
    </row>
    <row r="210" spans="2:15" x14ac:dyDescent="0.25">
      <c r="B210" s="116" t="s">
        <v>76</v>
      </c>
      <c r="C210" s="117">
        <v>0</v>
      </c>
      <c r="D210" s="118">
        <v>-1</v>
      </c>
      <c r="E210" s="117">
        <v>228</v>
      </c>
      <c r="F210" s="118" t="str">
        <f t="shared" si="17"/>
        <v>-</v>
      </c>
      <c r="G210" s="117">
        <v>8867</v>
      </c>
      <c r="H210" s="118">
        <f t="shared" si="17"/>
        <v>37.890350877192979</v>
      </c>
      <c r="I210" s="117">
        <v>7779</v>
      </c>
      <c r="J210" s="118">
        <f t="shared" si="17"/>
        <v>-0.12270215405435891</v>
      </c>
      <c r="K210" s="117">
        <v>7219</v>
      </c>
      <c r="L210" s="118">
        <f t="shared" si="17"/>
        <v>-7.198868749196552E-2</v>
      </c>
      <c r="M210" s="117"/>
      <c r="N210" s="118"/>
    </row>
    <row r="211" spans="2:15" x14ac:dyDescent="0.25">
      <c r="B211" s="116" t="s">
        <v>78</v>
      </c>
      <c r="C211" s="117">
        <v>0</v>
      </c>
      <c r="D211" s="118">
        <v>-1</v>
      </c>
      <c r="E211" s="117">
        <v>740</v>
      </c>
      <c r="F211" s="118" t="str">
        <f t="shared" si="17"/>
        <v>-</v>
      </c>
      <c r="G211" s="117">
        <v>6899</v>
      </c>
      <c r="H211" s="118">
        <f t="shared" si="17"/>
        <v>8.3229729729729733</v>
      </c>
      <c r="I211" s="117">
        <v>5558</v>
      </c>
      <c r="J211" s="118">
        <f t="shared" si="17"/>
        <v>-0.19437599652123494</v>
      </c>
      <c r="K211" s="117">
        <v>6458</v>
      </c>
      <c r="L211" s="118">
        <f t="shared" si="17"/>
        <v>0.16192875134940632</v>
      </c>
      <c r="M211" s="117"/>
      <c r="N211" s="118"/>
    </row>
    <row r="212" spans="2:15" x14ac:dyDescent="0.25">
      <c r="B212" s="116" t="s">
        <v>80</v>
      </c>
      <c r="C212" s="117">
        <v>0</v>
      </c>
      <c r="D212" s="118">
        <v>-1</v>
      </c>
      <c r="E212" s="117">
        <v>2516</v>
      </c>
      <c r="F212" s="118" t="str">
        <f t="shared" si="17"/>
        <v>-</v>
      </c>
      <c r="G212" s="117">
        <v>5674</v>
      </c>
      <c r="H212" s="118">
        <f t="shared" si="17"/>
        <v>1.25516693163752</v>
      </c>
      <c r="I212" s="117">
        <v>5224</v>
      </c>
      <c r="J212" s="118">
        <f t="shared" si="17"/>
        <v>-7.9309129362002073E-2</v>
      </c>
      <c r="K212" s="117">
        <v>5046</v>
      </c>
      <c r="L212" s="118">
        <f t="shared" si="17"/>
        <v>-3.4073506891271088E-2</v>
      </c>
      <c r="M212" s="117"/>
      <c r="N212" s="118"/>
    </row>
    <row r="213" spans="2:15" x14ac:dyDescent="0.25">
      <c r="B213" s="116" t="s">
        <v>82</v>
      </c>
      <c r="C213" s="117">
        <v>0</v>
      </c>
      <c r="D213" s="118">
        <v>-1</v>
      </c>
      <c r="E213" s="117">
        <v>3643</v>
      </c>
      <c r="F213" s="118" t="str">
        <f t="shared" si="17"/>
        <v>-</v>
      </c>
      <c r="G213" s="117">
        <v>6649</v>
      </c>
      <c r="H213" s="118">
        <f t="shared" si="17"/>
        <v>0.825144111995608</v>
      </c>
      <c r="I213" s="117">
        <v>6648</v>
      </c>
      <c r="J213" s="118">
        <f t="shared" si="17"/>
        <v>-1.5039855617382525E-4</v>
      </c>
      <c r="K213" s="117">
        <v>7014</v>
      </c>
      <c r="L213" s="118">
        <f t="shared" si="17"/>
        <v>5.5054151624548631E-2</v>
      </c>
      <c r="M213" s="117"/>
      <c r="N213" s="118"/>
    </row>
    <row r="214" spans="2:15" x14ac:dyDescent="0.25">
      <c r="B214" s="116" t="s">
        <v>84</v>
      </c>
      <c r="C214" s="117">
        <v>2493</v>
      </c>
      <c r="D214" s="118">
        <v>-0.56711234589338422</v>
      </c>
      <c r="E214" s="117">
        <v>6493</v>
      </c>
      <c r="F214" s="118">
        <f t="shared" si="17"/>
        <v>1.6044925792218212</v>
      </c>
      <c r="G214" s="117">
        <v>7358</v>
      </c>
      <c r="H214" s="118">
        <f t="shared" si="17"/>
        <v>0.13322039119051277</v>
      </c>
      <c r="I214" s="117">
        <v>7588</v>
      </c>
      <c r="J214" s="118">
        <f t="shared" si="17"/>
        <v>3.1258494156020555E-2</v>
      </c>
      <c r="K214" s="117">
        <v>6567</v>
      </c>
      <c r="L214" s="118">
        <f t="shared" si="17"/>
        <v>-0.13455455983131259</v>
      </c>
      <c r="M214" s="117"/>
      <c r="N214" s="118"/>
    </row>
    <row r="215" spans="2:15" x14ac:dyDescent="0.25">
      <c r="B215" s="116" t="s">
        <v>86</v>
      </c>
      <c r="C215" s="117">
        <v>194</v>
      </c>
      <c r="D215" s="118">
        <v>-0.95676398484510805</v>
      </c>
      <c r="E215" s="117">
        <v>6334</v>
      </c>
      <c r="F215" s="118">
        <f t="shared" si="17"/>
        <v>31.649484536082475</v>
      </c>
      <c r="G215" s="117">
        <v>6059</v>
      </c>
      <c r="H215" s="118">
        <f t="shared" si="17"/>
        <v>-4.3416482475528873E-2</v>
      </c>
      <c r="I215" s="117">
        <v>5713</v>
      </c>
      <c r="J215" s="118">
        <f t="shared" si="17"/>
        <v>-5.7105132860207908E-2</v>
      </c>
      <c r="K215" s="117">
        <v>5429</v>
      </c>
      <c r="L215" s="118">
        <f t="shared" si="17"/>
        <v>-4.9711185016628745E-2</v>
      </c>
      <c r="M215" s="117"/>
      <c r="N215" s="118"/>
    </row>
    <row r="216" spans="2:15" x14ac:dyDescent="0.25">
      <c r="B216" s="116" t="s">
        <v>88</v>
      </c>
      <c r="C216" s="117">
        <v>149</v>
      </c>
      <c r="D216" s="118">
        <v>-0.97694569085563976</v>
      </c>
      <c r="E216" s="117">
        <v>9041</v>
      </c>
      <c r="F216" s="118">
        <f t="shared" si="17"/>
        <v>59.677852348993291</v>
      </c>
      <c r="G216" s="117">
        <v>5618</v>
      </c>
      <c r="H216" s="118">
        <f t="shared" si="17"/>
        <v>-0.37860856099988938</v>
      </c>
      <c r="I216" s="117">
        <v>6665</v>
      </c>
      <c r="J216" s="118">
        <f t="shared" si="17"/>
        <v>0.18636525453898178</v>
      </c>
      <c r="K216" s="117">
        <v>6929</v>
      </c>
      <c r="L216" s="118">
        <f t="shared" si="17"/>
        <v>3.9609902475618908E-2</v>
      </c>
      <c r="M216" s="117"/>
      <c r="N216" s="118"/>
    </row>
    <row r="217" spans="2:15" x14ac:dyDescent="0.25">
      <c r="B217" s="116" t="s">
        <v>90</v>
      </c>
      <c r="C217" s="117">
        <v>403</v>
      </c>
      <c r="D217" s="118">
        <v>-0.91022499443083094</v>
      </c>
      <c r="E217" s="117">
        <v>6463</v>
      </c>
      <c r="F217" s="118">
        <f t="shared" si="17"/>
        <v>15.037220843672458</v>
      </c>
      <c r="G217" s="117">
        <v>5119</v>
      </c>
      <c r="H217" s="118">
        <f t="shared" si="17"/>
        <v>-0.20795296302026922</v>
      </c>
      <c r="I217" s="117">
        <v>5073</v>
      </c>
      <c r="J217" s="118">
        <f t="shared" si="17"/>
        <v>-8.9861301035358832E-3</v>
      </c>
      <c r="K217" s="117">
        <v>5398</v>
      </c>
      <c r="L217" s="118">
        <f t="shared" si="17"/>
        <v>6.4064656022077671E-2</v>
      </c>
      <c r="M217" s="117"/>
      <c r="N217" s="118"/>
    </row>
    <row r="218" spans="2:15" x14ac:dyDescent="0.25">
      <c r="B218" s="116" t="s">
        <v>92</v>
      </c>
      <c r="C218" s="117">
        <v>414</v>
      </c>
      <c r="D218" s="118">
        <v>-0.91131105398457579</v>
      </c>
      <c r="E218" s="117">
        <v>5617</v>
      </c>
      <c r="F218" s="118">
        <f t="shared" si="17"/>
        <v>12.567632850241546</v>
      </c>
      <c r="G218" s="117">
        <v>4695</v>
      </c>
      <c r="H218" s="118">
        <f t="shared" si="17"/>
        <v>-0.16414456115364073</v>
      </c>
      <c r="I218" s="117">
        <v>5198</v>
      </c>
      <c r="J218" s="118">
        <f t="shared" si="17"/>
        <v>0.1071352502662406</v>
      </c>
      <c r="K218" s="117">
        <v>5174</v>
      </c>
      <c r="L218" s="118">
        <f t="shared" si="17"/>
        <v>-4.6171604463255411E-3</v>
      </c>
      <c r="M218" s="117"/>
      <c r="N218" s="118"/>
    </row>
    <row r="219" spans="2:15" ht="15.75" x14ac:dyDescent="0.25">
      <c r="B219" s="119" t="s">
        <v>30</v>
      </c>
      <c r="C219" s="120">
        <v>17078</v>
      </c>
      <c r="D219" s="121">
        <v>-0.72198346031125871</v>
      </c>
      <c r="E219" s="120">
        <v>41550</v>
      </c>
      <c r="F219" s="121">
        <f t="shared" si="17"/>
        <v>1.4329546785337861</v>
      </c>
      <c r="G219" s="120">
        <v>75901</v>
      </c>
      <c r="H219" s="121">
        <f t="shared" si="17"/>
        <v>0.82673886883273173</v>
      </c>
      <c r="I219" s="120">
        <v>70878</v>
      </c>
      <c r="J219" s="121">
        <f t="shared" si="17"/>
        <v>-6.6178311221195996E-2</v>
      </c>
      <c r="K219" s="120">
        <v>71598</v>
      </c>
      <c r="L219" s="121">
        <f t="shared" si="17"/>
        <v>1.0158300177770307E-2</v>
      </c>
      <c r="M219" s="120">
        <v>4550</v>
      </c>
      <c r="N219" s="121">
        <v>-0.12885314953092097</v>
      </c>
    </row>
    <row r="220" spans="2:15" ht="6" customHeight="1" x14ac:dyDescent="0.25"/>
    <row r="221" spans="2:15" x14ac:dyDescent="0.25">
      <c r="B221" s="105" t="s">
        <v>54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4" t="s">
        <v>242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123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124</v>
      </c>
    </row>
    <row r="226" spans="2:15" ht="22.5" thickTop="1" thickBot="1" x14ac:dyDescent="0.3">
      <c r="B226" s="123" t="str">
        <f>C226</f>
        <v>Bélgica</v>
      </c>
      <c r="C226" s="289" t="s">
        <v>118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</row>
    <row r="227" spans="2:15" ht="22.5" thickTop="1" thickBot="1" x14ac:dyDescent="0.3">
      <c r="B227" s="109"/>
      <c r="C227" s="291">
        <f>C$7</f>
        <v>2020</v>
      </c>
      <c r="D227" s="292"/>
      <c r="E227" s="291">
        <f>E$7</f>
        <v>2021</v>
      </c>
      <c r="F227" s="292"/>
      <c r="G227" s="291">
        <f>G$7</f>
        <v>2022</v>
      </c>
      <c r="H227" s="292"/>
      <c r="I227" s="291">
        <f>I$7</f>
        <v>2023</v>
      </c>
      <c r="J227" s="292"/>
      <c r="K227" s="291">
        <f>K$7</f>
        <v>2024</v>
      </c>
      <c r="L227" s="292"/>
      <c r="M227" s="291">
        <f>M$7</f>
        <v>2025</v>
      </c>
      <c r="N227" s="292"/>
    </row>
    <row r="228" spans="2:15" ht="16.5" thickTop="1" thickBot="1" x14ac:dyDescent="0.3">
      <c r="B228" s="85"/>
      <c r="C228" s="113" t="s">
        <v>68</v>
      </c>
      <c r="D228" s="114" t="str">
        <f>CONCATENATE("var ",RIGHT(C227,2),"/",RIGHT(C227-1,2))</f>
        <v>var 20/19</v>
      </c>
      <c r="E228" s="115" t="s">
        <v>68</v>
      </c>
      <c r="F228" s="114" t="str">
        <f>CONCATENATE("var ",RIGHT(E227,2),"/",RIGHT(E227-1,2))</f>
        <v>var 21/20</v>
      </c>
      <c r="G228" s="115" t="s">
        <v>68</v>
      </c>
      <c r="H228" s="114" t="str">
        <f>CONCATENATE("var ",RIGHT(G227,2),"/",RIGHT(G227-1,2))</f>
        <v>var 22/21</v>
      </c>
      <c r="I228" s="115" t="s">
        <v>68</v>
      </c>
      <c r="J228" s="114" t="str">
        <f>CONCATENATE("var ",RIGHT(I227,2),"/",RIGHT(I227-1,2))</f>
        <v>var 23/22</v>
      </c>
      <c r="K228" s="115" t="s">
        <v>68</v>
      </c>
      <c r="L228" s="114" t="str">
        <f>CONCATENATE("var ",RIGHT(K227,2),"/",RIGHT(K227-1,2))</f>
        <v>var 24/23</v>
      </c>
      <c r="M228" s="115" t="s">
        <v>68</v>
      </c>
      <c r="N228" s="114" t="str">
        <f>CONCATENATE("var ",RIGHT(M227,2),"/",RIGHT(M227-1,2))</f>
        <v>var 25/24</v>
      </c>
    </row>
    <row r="229" spans="2:15" x14ac:dyDescent="0.25">
      <c r="B229" s="116" t="s">
        <v>70</v>
      </c>
      <c r="C229" s="117">
        <v>6472</v>
      </c>
      <c r="D229" s="118">
        <v>5.372842722240323E-2</v>
      </c>
      <c r="E229" s="117">
        <v>562</v>
      </c>
      <c r="F229" s="118">
        <f t="shared" ref="F229:L241" si="19">IFERROR(E229/C229-1,"-")</f>
        <v>-0.91316440049443759</v>
      </c>
      <c r="G229" s="117">
        <v>6894</v>
      </c>
      <c r="H229" s="118">
        <f t="shared" si="19"/>
        <v>11.266903914590747</v>
      </c>
      <c r="I229" s="117">
        <v>6261</v>
      </c>
      <c r="J229" s="118">
        <f t="shared" si="19"/>
        <v>-9.1818973020017403E-2</v>
      </c>
      <c r="K229" s="117">
        <v>6378</v>
      </c>
      <c r="L229" s="118">
        <f t="shared" si="19"/>
        <v>1.8687110685194019E-2</v>
      </c>
      <c r="M229" s="117">
        <v>6245</v>
      </c>
      <c r="N229" s="118">
        <f t="shared" ref="N229" si="20">IFERROR(M229/K229-1,"-")</f>
        <v>-2.0852931953590503E-2</v>
      </c>
    </row>
    <row r="230" spans="2:15" x14ac:dyDescent="0.25">
      <c r="B230" s="116" t="s">
        <v>72</v>
      </c>
      <c r="C230" s="117">
        <v>6909</v>
      </c>
      <c r="D230" s="118">
        <v>0.29357798165137616</v>
      </c>
      <c r="E230" s="117">
        <v>249</v>
      </c>
      <c r="F230" s="118">
        <f t="shared" si="19"/>
        <v>-0.96396005210594882</v>
      </c>
      <c r="G230" s="117">
        <v>8112</v>
      </c>
      <c r="H230" s="118">
        <f t="shared" si="19"/>
        <v>31.578313253012048</v>
      </c>
      <c r="I230" s="117">
        <v>7362</v>
      </c>
      <c r="J230" s="118">
        <f t="shared" si="19"/>
        <v>-9.2455621301775093E-2</v>
      </c>
      <c r="K230" s="117">
        <v>6913</v>
      </c>
      <c r="L230" s="118">
        <f t="shared" si="19"/>
        <v>-6.0988861722358068E-2</v>
      </c>
      <c r="M230" s="117"/>
      <c r="N230" s="118"/>
    </row>
    <row r="231" spans="2:15" x14ac:dyDescent="0.25">
      <c r="B231" s="116" t="s">
        <v>74</v>
      </c>
      <c r="C231" s="117">
        <v>2495</v>
      </c>
      <c r="D231" s="118">
        <v>-0.67196949776492243</v>
      </c>
      <c r="E231" s="117">
        <v>303</v>
      </c>
      <c r="F231" s="118">
        <f t="shared" si="19"/>
        <v>-0.87855711422845695</v>
      </c>
      <c r="G231" s="117">
        <v>7378</v>
      </c>
      <c r="H231" s="118">
        <f t="shared" si="19"/>
        <v>23.349834983498351</v>
      </c>
      <c r="I231" s="117">
        <v>6069</v>
      </c>
      <c r="J231" s="118">
        <f t="shared" si="19"/>
        <v>-0.17741935483870963</v>
      </c>
      <c r="K231" s="117">
        <v>7454</v>
      </c>
      <c r="L231" s="118">
        <f t="shared" si="19"/>
        <v>0.22820893063107595</v>
      </c>
      <c r="M231" s="117"/>
      <c r="N231" s="118"/>
    </row>
    <row r="232" spans="2:15" x14ac:dyDescent="0.25">
      <c r="B232" s="116" t="s">
        <v>76</v>
      </c>
      <c r="C232" s="117">
        <v>0</v>
      </c>
      <c r="D232" s="118">
        <v>-1</v>
      </c>
      <c r="E232" s="117">
        <v>798</v>
      </c>
      <c r="F232" s="118" t="str">
        <f t="shared" si="19"/>
        <v>-</v>
      </c>
      <c r="G232" s="117">
        <v>8738</v>
      </c>
      <c r="H232" s="118">
        <f t="shared" si="19"/>
        <v>9.9498746867167913</v>
      </c>
      <c r="I232" s="117">
        <v>6859</v>
      </c>
      <c r="J232" s="118">
        <f t="shared" si="19"/>
        <v>-0.21503776607919434</v>
      </c>
      <c r="K232" s="117">
        <v>7570</v>
      </c>
      <c r="L232" s="118">
        <f t="shared" si="19"/>
        <v>0.10365942557224095</v>
      </c>
      <c r="M232" s="117"/>
      <c r="N232" s="118"/>
    </row>
    <row r="233" spans="2:15" x14ac:dyDescent="0.25">
      <c r="B233" s="116" t="s">
        <v>78</v>
      </c>
      <c r="C233" s="117">
        <v>0</v>
      </c>
      <c r="D233" s="118">
        <v>-1</v>
      </c>
      <c r="E233" s="117">
        <v>2215</v>
      </c>
      <c r="F233" s="118" t="str">
        <f t="shared" si="19"/>
        <v>-</v>
      </c>
      <c r="G233" s="117">
        <v>5742</v>
      </c>
      <c r="H233" s="118">
        <f t="shared" si="19"/>
        <v>1.5923250564334084</v>
      </c>
      <c r="I233" s="117">
        <v>6343</v>
      </c>
      <c r="J233" s="118">
        <f t="shared" si="19"/>
        <v>0.10466736328805304</v>
      </c>
      <c r="K233" s="117">
        <v>5806</v>
      </c>
      <c r="L233" s="118">
        <f t="shared" si="19"/>
        <v>-8.4660255399653161E-2</v>
      </c>
      <c r="M233" s="117"/>
      <c r="N233" s="118"/>
    </row>
    <row r="234" spans="2:15" x14ac:dyDescent="0.25">
      <c r="B234" s="116" t="s">
        <v>80</v>
      </c>
      <c r="C234" s="117">
        <v>0</v>
      </c>
      <c r="D234" s="118">
        <v>-1</v>
      </c>
      <c r="E234" s="117">
        <v>3358</v>
      </c>
      <c r="F234" s="118" t="str">
        <f t="shared" si="19"/>
        <v>-</v>
      </c>
      <c r="G234" s="117">
        <v>4830</v>
      </c>
      <c r="H234" s="118">
        <f t="shared" si="19"/>
        <v>0.43835616438356162</v>
      </c>
      <c r="I234" s="117">
        <v>5029</v>
      </c>
      <c r="J234" s="118">
        <f t="shared" si="19"/>
        <v>4.1200828157349934E-2</v>
      </c>
      <c r="K234" s="117">
        <v>5288</v>
      </c>
      <c r="L234" s="118">
        <f t="shared" si="19"/>
        <v>5.1501292503479901E-2</v>
      </c>
      <c r="M234" s="117"/>
      <c r="N234" s="118"/>
    </row>
    <row r="235" spans="2:15" x14ac:dyDescent="0.25">
      <c r="B235" s="116" t="s">
        <v>82</v>
      </c>
      <c r="C235" s="117">
        <v>0</v>
      </c>
      <c r="D235" s="118">
        <v>-1</v>
      </c>
      <c r="E235" s="117">
        <v>5182</v>
      </c>
      <c r="F235" s="118" t="str">
        <f t="shared" si="19"/>
        <v>-</v>
      </c>
      <c r="G235" s="117">
        <v>7856</v>
      </c>
      <c r="H235" s="118">
        <f t="shared" si="19"/>
        <v>0.51601698186028555</v>
      </c>
      <c r="I235" s="117">
        <v>8079</v>
      </c>
      <c r="J235" s="118">
        <f t="shared" si="19"/>
        <v>2.8385947046843274E-2</v>
      </c>
      <c r="K235" s="117">
        <v>8019</v>
      </c>
      <c r="L235" s="118">
        <f t="shared" si="19"/>
        <v>-7.4266617155588355E-3</v>
      </c>
      <c r="M235" s="117"/>
      <c r="N235" s="118"/>
    </row>
    <row r="236" spans="2:15" x14ac:dyDescent="0.25">
      <c r="B236" s="116" t="s">
        <v>84</v>
      </c>
      <c r="C236" s="117">
        <v>2693</v>
      </c>
      <c r="D236" s="118">
        <v>-0.49140698772426816</v>
      </c>
      <c r="E236" s="117">
        <v>6106</v>
      </c>
      <c r="F236" s="118">
        <f t="shared" si="19"/>
        <v>1.267359821760119</v>
      </c>
      <c r="G236" s="117">
        <v>5565</v>
      </c>
      <c r="H236" s="118">
        <f t="shared" si="19"/>
        <v>-8.8601375696036655E-2</v>
      </c>
      <c r="I236" s="117">
        <v>5971</v>
      </c>
      <c r="J236" s="118">
        <f t="shared" si="19"/>
        <v>7.2955974842767279E-2</v>
      </c>
      <c r="K236" s="117">
        <v>6230</v>
      </c>
      <c r="L236" s="118">
        <f t="shared" si="19"/>
        <v>4.3376318874560393E-2</v>
      </c>
      <c r="M236" s="117"/>
      <c r="N236" s="118"/>
    </row>
    <row r="237" spans="2:15" x14ac:dyDescent="0.25">
      <c r="B237" s="116" t="s">
        <v>86</v>
      </c>
      <c r="C237" s="117">
        <v>3745</v>
      </c>
      <c r="D237" s="118">
        <v>-0.18195718654434245</v>
      </c>
      <c r="E237" s="117">
        <v>6568</v>
      </c>
      <c r="F237" s="118">
        <f t="shared" si="19"/>
        <v>0.75380507343124159</v>
      </c>
      <c r="G237" s="117">
        <v>5560</v>
      </c>
      <c r="H237" s="118">
        <f t="shared" si="19"/>
        <v>-0.15347137637028019</v>
      </c>
      <c r="I237" s="117">
        <v>5596</v>
      </c>
      <c r="J237" s="118">
        <f t="shared" si="19"/>
        <v>6.4748201438848962E-3</v>
      </c>
      <c r="K237" s="117">
        <v>5752</v>
      </c>
      <c r="L237" s="118">
        <f t="shared" si="19"/>
        <v>2.7877055039313703E-2</v>
      </c>
      <c r="M237" s="117"/>
      <c r="N237" s="118"/>
    </row>
    <row r="238" spans="2:15" x14ac:dyDescent="0.25">
      <c r="B238" s="116" t="s">
        <v>88</v>
      </c>
      <c r="C238" s="117">
        <v>1910</v>
      </c>
      <c r="D238" s="118">
        <v>-0.67483827034388832</v>
      </c>
      <c r="E238" s="117">
        <v>8811</v>
      </c>
      <c r="F238" s="118">
        <f t="shared" si="19"/>
        <v>3.6130890052356017</v>
      </c>
      <c r="G238" s="117">
        <v>7815</v>
      </c>
      <c r="H238" s="118">
        <f t="shared" si="19"/>
        <v>-0.11304051753489952</v>
      </c>
      <c r="I238" s="117">
        <v>7759</v>
      </c>
      <c r="J238" s="118">
        <f t="shared" si="19"/>
        <v>-7.1657069737683932E-3</v>
      </c>
      <c r="K238" s="117">
        <v>7467</v>
      </c>
      <c r="L238" s="118">
        <f t="shared" si="19"/>
        <v>-3.7633715685010949E-2</v>
      </c>
      <c r="M238" s="117"/>
      <c r="N238" s="118"/>
    </row>
    <row r="239" spans="2:15" x14ac:dyDescent="0.25">
      <c r="B239" s="116" t="s">
        <v>90</v>
      </c>
      <c r="C239" s="117">
        <v>1042</v>
      </c>
      <c r="D239" s="118">
        <v>-0.82487394957983196</v>
      </c>
      <c r="E239" s="117">
        <v>9178</v>
      </c>
      <c r="F239" s="118">
        <f t="shared" si="19"/>
        <v>7.8080614203454886</v>
      </c>
      <c r="G239" s="117">
        <v>6968</v>
      </c>
      <c r="H239" s="118">
        <f t="shared" si="19"/>
        <v>-0.24079320113314451</v>
      </c>
      <c r="I239" s="117">
        <v>7155</v>
      </c>
      <c r="J239" s="118">
        <f t="shared" si="19"/>
        <v>2.683696900114807E-2</v>
      </c>
      <c r="K239" s="117">
        <v>7260</v>
      </c>
      <c r="L239" s="118">
        <f t="shared" si="19"/>
        <v>1.467505241090139E-2</v>
      </c>
      <c r="M239" s="117"/>
      <c r="N239" s="118"/>
    </row>
    <row r="240" spans="2:15" x14ac:dyDescent="0.25">
      <c r="B240" s="116" t="s">
        <v>92</v>
      </c>
      <c r="C240" s="117">
        <v>1396</v>
      </c>
      <c r="D240" s="118">
        <v>-0.78370003098853425</v>
      </c>
      <c r="E240" s="117">
        <v>8563</v>
      </c>
      <c r="F240" s="118">
        <f t="shared" si="19"/>
        <v>5.1339541547277934</v>
      </c>
      <c r="G240" s="117">
        <v>7335</v>
      </c>
      <c r="H240" s="118">
        <f t="shared" si="19"/>
        <v>-0.14340768422281913</v>
      </c>
      <c r="I240" s="117">
        <v>7743</v>
      </c>
      <c r="J240" s="118">
        <f t="shared" si="19"/>
        <v>5.5623721881390642E-2</v>
      </c>
      <c r="K240" s="117">
        <v>7580</v>
      </c>
      <c r="L240" s="118">
        <f t="shared" si="19"/>
        <v>-2.1051272116750619E-2</v>
      </c>
      <c r="M240" s="117"/>
      <c r="N240" s="118"/>
    </row>
    <row r="241" spans="2:15" ht="15.75" x14ac:dyDescent="0.25">
      <c r="B241" s="119" t="s">
        <v>30</v>
      </c>
      <c r="C241" s="120">
        <v>28980</v>
      </c>
      <c r="D241" s="121">
        <v>-0.58760245901639352</v>
      </c>
      <c r="E241" s="120">
        <v>51893</v>
      </c>
      <c r="F241" s="121">
        <f t="shared" si="19"/>
        <v>0.79064872325741886</v>
      </c>
      <c r="G241" s="120">
        <v>82793</v>
      </c>
      <c r="H241" s="121">
        <f t="shared" si="19"/>
        <v>0.59545603453259588</v>
      </c>
      <c r="I241" s="120">
        <v>80226</v>
      </c>
      <c r="J241" s="121">
        <f t="shared" si="19"/>
        <v>-3.1005036657688501E-2</v>
      </c>
      <c r="K241" s="120">
        <v>81717</v>
      </c>
      <c r="L241" s="121">
        <f t="shared" si="19"/>
        <v>1.858499738239483E-2</v>
      </c>
      <c r="M241" s="120">
        <v>6245</v>
      </c>
      <c r="N241" s="121">
        <v>-2.0852931953590503E-2</v>
      </c>
    </row>
    <row r="242" spans="2:15" ht="6" customHeight="1" x14ac:dyDescent="0.25"/>
    <row r="243" spans="2:15" x14ac:dyDescent="0.25">
      <c r="B243" s="105" t="s">
        <v>54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4" t="s">
        <v>244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1" t="s">
        <v>125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126</v>
      </c>
    </row>
    <row r="248" spans="2:15" ht="22.5" thickTop="1" thickBot="1" x14ac:dyDescent="0.3">
      <c r="B248" s="123" t="str">
        <f>C248</f>
        <v>Dinamarca</v>
      </c>
      <c r="C248" s="289" t="s">
        <v>127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</row>
    <row r="249" spans="2:15" ht="22.5" thickTop="1" thickBot="1" x14ac:dyDescent="0.3">
      <c r="B249" s="109"/>
      <c r="C249" s="291">
        <f>C$7</f>
        <v>2020</v>
      </c>
      <c r="D249" s="292"/>
      <c r="E249" s="291">
        <f>E$7</f>
        <v>2021</v>
      </c>
      <c r="F249" s="292"/>
      <c r="G249" s="291">
        <f>G$7</f>
        <v>2022</v>
      </c>
      <c r="H249" s="292"/>
      <c r="I249" s="291">
        <f>I$7</f>
        <v>2023</v>
      </c>
      <c r="J249" s="292"/>
      <c r="K249" s="291">
        <f>K$7</f>
        <v>2024</v>
      </c>
      <c r="L249" s="292"/>
      <c r="M249" s="291">
        <f>M$7</f>
        <v>2025</v>
      </c>
      <c r="N249" s="292"/>
    </row>
    <row r="250" spans="2:15" ht="16.5" thickTop="1" thickBot="1" x14ac:dyDescent="0.3">
      <c r="B250" s="85"/>
      <c r="C250" s="113" t="s">
        <v>68</v>
      </c>
      <c r="D250" s="114" t="str">
        <f>CONCATENATE("var ",RIGHT(C249,2),"/",RIGHT(C249-1,2))</f>
        <v>var 20/19</v>
      </c>
      <c r="E250" s="115" t="s">
        <v>68</v>
      </c>
      <c r="F250" s="114" t="str">
        <f>CONCATENATE("var ",RIGHT(E249,2),"/",RIGHT(E249-1,2))</f>
        <v>var 21/20</v>
      </c>
      <c r="G250" s="115" t="s">
        <v>68</v>
      </c>
      <c r="H250" s="114" t="str">
        <f>CONCATENATE("var ",RIGHT(G249,2),"/",RIGHT(G249-1,2))</f>
        <v>var 22/21</v>
      </c>
      <c r="I250" s="115" t="s">
        <v>68</v>
      </c>
      <c r="J250" s="114" t="str">
        <f>CONCATENATE("var ",RIGHT(I249,2),"/",RIGHT(I249-1,2))</f>
        <v>var 23/22</v>
      </c>
      <c r="K250" s="115" t="s">
        <v>68</v>
      </c>
      <c r="L250" s="114" t="str">
        <f>CONCATENATE("var ",RIGHT(K249,2),"/",RIGHT(K249-1,2))</f>
        <v>var 24/23</v>
      </c>
      <c r="M250" s="115" t="s">
        <v>68</v>
      </c>
      <c r="N250" s="114" t="str">
        <f>CONCATENATE("var ",RIGHT(M249,2),"/",RIGHT(M249-1,2))</f>
        <v>var 25/24</v>
      </c>
    </row>
    <row r="251" spans="2:15" x14ac:dyDescent="0.25">
      <c r="B251" s="116" t="s">
        <v>70</v>
      </c>
      <c r="C251" s="117">
        <v>4233</v>
      </c>
      <c r="D251" s="118">
        <v>-7.7375762859633879E-2</v>
      </c>
      <c r="E251" s="117">
        <v>15</v>
      </c>
      <c r="F251" s="118">
        <f t="shared" ref="F251:L263" si="21">IFERROR(E251/C251-1,"-")</f>
        <v>-0.9964564138908576</v>
      </c>
      <c r="G251" s="117">
        <v>2668</v>
      </c>
      <c r="H251" s="118">
        <f t="shared" si="21"/>
        <v>176.86666666666667</v>
      </c>
      <c r="I251" s="117">
        <v>4139</v>
      </c>
      <c r="J251" s="118">
        <f t="shared" si="21"/>
        <v>0.55134932533733139</v>
      </c>
      <c r="K251" s="117">
        <v>3435</v>
      </c>
      <c r="L251" s="118">
        <f t="shared" si="21"/>
        <v>-0.17008939357332686</v>
      </c>
      <c r="M251" s="117">
        <v>2586</v>
      </c>
      <c r="N251" s="118">
        <f t="shared" ref="N251" si="22">IFERROR(M251/K251-1,"-")</f>
        <v>-0.24716157205240175</v>
      </c>
    </row>
    <row r="252" spans="2:15" x14ac:dyDescent="0.25">
      <c r="B252" s="116" t="s">
        <v>72</v>
      </c>
      <c r="C252" s="117">
        <v>5326</v>
      </c>
      <c r="D252" s="118">
        <v>5.2569169960474227E-2</v>
      </c>
      <c r="E252" s="117">
        <v>39</v>
      </c>
      <c r="F252" s="118">
        <f t="shared" si="21"/>
        <v>-0.99267743146826892</v>
      </c>
      <c r="G252" s="117">
        <v>3232</v>
      </c>
      <c r="H252" s="118">
        <f t="shared" si="21"/>
        <v>81.871794871794876</v>
      </c>
      <c r="I252" s="117">
        <v>4376</v>
      </c>
      <c r="J252" s="118">
        <f t="shared" si="21"/>
        <v>0.35396039603960405</v>
      </c>
      <c r="K252" s="117">
        <v>3587</v>
      </c>
      <c r="L252" s="118">
        <f t="shared" si="21"/>
        <v>-0.18030164533820836</v>
      </c>
      <c r="M252" s="117"/>
      <c r="N252" s="118"/>
    </row>
    <row r="253" spans="2:15" x14ac:dyDescent="0.25">
      <c r="B253" s="116" t="s">
        <v>74</v>
      </c>
      <c r="C253" s="117">
        <v>1960</v>
      </c>
      <c r="D253" s="118">
        <v>-0.58395245170876664</v>
      </c>
      <c r="E253" s="117">
        <v>25</v>
      </c>
      <c r="F253" s="118">
        <f t="shared" si="21"/>
        <v>-0.98724489795918369</v>
      </c>
      <c r="G253" s="117">
        <v>3519</v>
      </c>
      <c r="H253" s="118">
        <f t="shared" si="21"/>
        <v>139.76</v>
      </c>
      <c r="I253" s="117">
        <v>3712</v>
      </c>
      <c r="J253" s="118">
        <f t="shared" si="21"/>
        <v>5.4845126456379623E-2</v>
      </c>
      <c r="K253" s="117">
        <v>4025</v>
      </c>
      <c r="L253" s="118">
        <f t="shared" si="21"/>
        <v>8.4321120689655249E-2</v>
      </c>
      <c r="M253" s="117"/>
      <c r="N253" s="118"/>
    </row>
    <row r="254" spans="2:15" x14ac:dyDescent="0.25">
      <c r="B254" s="116" t="s">
        <v>76</v>
      </c>
      <c r="C254" s="117">
        <v>0</v>
      </c>
      <c r="D254" s="118">
        <v>-1</v>
      </c>
      <c r="E254" s="117">
        <v>27</v>
      </c>
      <c r="F254" s="118" t="str">
        <f t="shared" si="21"/>
        <v>-</v>
      </c>
      <c r="G254" s="117">
        <v>2608</v>
      </c>
      <c r="H254" s="118">
        <f t="shared" si="21"/>
        <v>95.592592592592595</v>
      </c>
      <c r="I254" s="117">
        <v>2116</v>
      </c>
      <c r="J254" s="118">
        <f t="shared" si="21"/>
        <v>-0.18865030674846628</v>
      </c>
      <c r="K254" s="117">
        <v>1591</v>
      </c>
      <c r="L254" s="118">
        <f t="shared" si="21"/>
        <v>-0.24810964083175802</v>
      </c>
      <c r="M254" s="117"/>
      <c r="N254" s="118"/>
    </row>
    <row r="255" spans="2:15" x14ac:dyDescent="0.25">
      <c r="B255" s="116" t="s">
        <v>78</v>
      </c>
      <c r="C255" s="117">
        <v>0</v>
      </c>
      <c r="D255" s="118">
        <v>-1</v>
      </c>
      <c r="E255" s="117">
        <v>28</v>
      </c>
      <c r="F255" s="118" t="str">
        <f t="shared" si="21"/>
        <v>-</v>
      </c>
      <c r="G255" s="117">
        <v>519</v>
      </c>
      <c r="H255" s="118">
        <f t="shared" si="21"/>
        <v>17.535714285714285</v>
      </c>
      <c r="I255" s="117">
        <v>434</v>
      </c>
      <c r="J255" s="118">
        <f t="shared" si="21"/>
        <v>-0.16377649325626209</v>
      </c>
      <c r="K255" s="117">
        <v>622</v>
      </c>
      <c r="L255" s="118">
        <f t="shared" si="21"/>
        <v>0.43317972350230405</v>
      </c>
      <c r="M255" s="117"/>
      <c r="N255" s="118"/>
    </row>
    <row r="256" spans="2:15" x14ac:dyDescent="0.25">
      <c r="B256" s="116" t="s">
        <v>80</v>
      </c>
      <c r="C256" s="117">
        <v>0</v>
      </c>
      <c r="D256" s="118">
        <v>-1</v>
      </c>
      <c r="E256" s="117">
        <v>37</v>
      </c>
      <c r="F256" s="118" t="str">
        <f t="shared" si="21"/>
        <v>-</v>
      </c>
      <c r="G256" s="117">
        <v>388</v>
      </c>
      <c r="H256" s="118">
        <f t="shared" si="21"/>
        <v>9.486486486486486</v>
      </c>
      <c r="I256" s="117">
        <v>450</v>
      </c>
      <c r="J256" s="118">
        <f t="shared" si="21"/>
        <v>0.15979381443298979</v>
      </c>
      <c r="K256" s="117">
        <v>450</v>
      </c>
      <c r="L256" s="118">
        <f t="shared" si="21"/>
        <v>0</v>
      </c>
      <c r="M256" s="117"/>
      <c r="N256" s="118"/>
    </row>
    <row r="257" spans="2:15" x14ac:dyDescent="0.25">
      <c r="B257" s="116" t="s">
        <v>82</v>
      </c>
      <c r="C257" s="117">
        <v>0</v>
      </c>
      <c r="D257" s="118">
        <v>-1</v>
      </c>
      <c r="E257" s="117">
        <v>194</v>
      </c>
      <c r="F257" s="118" t="str">
        <f t="shared" si="21"/>
        <v>-</v>
      </c>
      <c r="G257" s="117">
        <v>687</v>
      </c>
      <c r="H257" s="118">
        <f t="shared" si="21"/>
        <v>2.5412371134020617</v>
      </c>
      <c r="I257" s="117">
        <v>522</v>
      </c>
      <c r="J257" s="118">
        <f t="shared" si="21"/>
        <v>-0.24017467248908297</v>
      </c>
      <c r="K257" s="117">
        <v>1214</v>
      </c>
      <c r="L257" s="118">
        <f t="shared" si="21"/>
        <v>1.3256704980842913</v>
      </c>
      <c r="M257" s="117"/>
      <c r="N257" s="118"/>
    </row>
    <row r="258" spans="2:15" x14ac:dyDescent="0.25">
      <c r="B258" s="116" t="s">
        <v>84</v>
      </c>
      <c r="C258" s="117">
        <v>9</v>
      </c>
      <c r="D258" s="118">
        <v>-0.98392857142857149</v>
      </c>
      <c r="E258" s="117">
        <v>149</v>
      </c>
      <c r="F258" s="118">
        <f t="shared" si="21"/>
        <v>15.555555555555557</v>
      </c>
      <c r="G258" s="117">
        <v>460</v>
      </c>
      <c r="H258" s="118">
        <f t="shared" si="21"/>
        <v>2.087248322147651</v>
      </c>
      <c r="I258" s="117">
        <v>651</v>
      </c>
      <c r="J258" s="118">
        <f t="shared" si="21"/>
        <v>0.41521739130434776</v>
      </c>
      <c r="K258" s="117">
        <v>545</v>
      </c>
      <c r="L258" s="118">
        <f t="shared" si="21"/>
        <v>-0.16282642089093702</v>
      </c>
      <c r="M258" s="117"/>
      <c r="N258" s="118"/>
    </row>
    <row r="259" spans="2:15" x14ac:dyDescent="0.25">
      <c r="B259" s="116" t="s">
        <v>86</v>
      </c>
      <c r="C259" s="117">
        <v>1</v>
      </c>
      <c r="D259" s="118">
        <v>-0.99887766554433222</v>
      </c>
      <c r="E259" s="117">
        <v>187</v>
      </c>
      <c r="F259" s="118">
        <f t="shared" si="21"/>
        <v>186</v>
      </c>
      <c r="G259" s="117">
        <v>487</v>
      </c>
      <c r="H259" s="118">
        <f t="shared" si="21"/>
        <v>1.6042780748663104</v>
      </c>
      <c r="I259" s="117">
        <v>563</v>
      </c>
      <c r="J259" s="118">
        <f t="shared" si="21"/>
        <v>0.15605749486652987</v>
      </c>
      <c r="K259" s="117">
        <v>786</v>
      </c>
      <c r="L259" s="118">
        <f t="shared" si="21"/>
        <v>0.39609236234458267</v>
      </c>
      <c r="M259" s="117"/>
      <c r="N259" s="118"/>
    </row>
    <row r="260" spans="2:15" x14ac:dyDescent="0.25">
      <c r="B260" s="116" t="s">
        <v>88</v>
      </c>
      <c r="C260" s="117">
        <v>9</v>
      </c>
      <c r="D260" s="118">
        <v>-0.99586966498393759</v>
      </c>
      <c r="E260" s="117">
        <v>1976</v>
      </c>
      <c r="F260" s="118">
        <f t="shared" si="21"/>
        <v>218.55555555555554</v>
      </c>
      <c r="G260" s="117">
        <v>2499</v>
      </c>
      <c r="H260" s="118">
        <f t="shared" si="21"/>
        <v>0.26467611336032393</v>
      </c>
      <c r="I260" s="117">
        <v>2101</v>
      </c>
      <c r="J260" s="118">
        <f t="shared" si="21"/>
        <v>-0.15926370548219293</v>
      </c>
      <c r="K260" s="117">
        <v>2136</v>
      </c>
      <c r="L260" s="118">
        <f t="shared" si="21"/>
        <v>1.6658733936220749E-2</v>
      </c>
      <c r="M260" s="117"/>
      <c r="N260" s="118"/>
    </row>
    <row r="261" spans="2:15" x14ac:dyDescent="0.25">
      <c r="B261" s="116" t="s">
        <v>90</v>
      </c>
      <c r="C261" s="117">
        <v>14</v>
      </c>
      <c r="D261" s="118">
        <v>-0.9952364749914937</v>
      </c>
      <c r="E261" s="117">
        <v>2835</v>
      </c>
      <c r="F261" s="118">
        <f t="shared" si="21"/>
        <v>201.5</v>
      </c>
      <c r="G261" s="117">
        <v>3397</v>
      </c>
      <c r="H261" s="118">
        <f t="shared" si="21"/>
        <v>0.19823633156966491</v>
      </c>
      <c r="I261" s="117">
        <v>3063</v>
      </c>
      <c r="J261" s="118">
        <f t="shared" si="21"/>
        <v>-9.8322048866647083E-2</v>
      </c>
      <c r="K261" s="117">
        <v>3114</v>
      </c>
      <c r="L261" s="118">
        <f t="shared" si="21"/>
        <v>1.6650342801175277E-2</v>
      </c>
      <c r="M261" s="117"/>
      <c r="N261" s="118"/>
    </row>
    <row r="262" spans="2:15" x14ac:dyDescent="0.25">
      <c r="B262" s="116" t="s">
        <v>92</v>
      </c>
      <c r="C262" s="117">
        <v>24</v>
      </c>
      <c r="D262" s="118">
        <v>-0.99290570499556607</v>
      </c>
      <c r="E262" s="117">
        <v>2091</v>
      </c>
      <c r="F262" s="118">
        <f t="shared" si="21"/>
        <v>86.125</v>
      </c>
      <c r="G262" s="117">
        <v>2400</v>
      </c>
      <c r="H262" s="118">
        <f t="shared" si="21"/>
        <v>0.14777618364418932</v>
      </c>
      <c r="I262" s="117">
        <v>2463</v>
      </c>
      <c r="J262" s="118">
        <f t="shared" si="21"/>
        <v>2.6250000000000107E-2</v>
      </c>
      <c r="K262" s="117">
        <v>2655</v>
      </c>
      <c r="L262" s="118">
        <f t="shared" si="21"/>
        <v>7.7953714981729538E-2</v>
      </c>
      <c r="M262" s="117"/>
      <c r="N262" s="118"/>
    </row>
    <row r="263" spans="2:15" ht="15.75" x14ac:dyDescent="0.25">
      <c r="B263" s="119" t="s">
        <v>30</v>
      </c>
      <c r="C263" s="120">
        <v>11625</v>
      </c>
      <c r="D263" s="121">
        <v>-0.62456400981785298</v>
      </c>
      <c r="E263" s="120">
        <v>7603</v>
      </c>
      <c r="F263" s="121">
        <f t="shared" si="21"/>
        <v>-0.34597849462365593</v>
      </c>
      <c r="G263" s="120">
        <v>22864</v>
      </c>
      <c r="H263" s="121">
        <f t="shared" si="21"/>
        <v>2.007233986584243</v>
      </c>
      <c r="I263" s="120">
        <v>24590</v>
      </c>
      <c r="J263" s="121">
        <f t="shared" si="21"/>
        <v>7.5489853044086841E-2</v>
      </c>
      <c r="K263" s="120">
        <v>24160</v>
      </c>
      <c r="L263" s="121">
        <f t="shared" si="21"/>
        <v>-1.7486783245221682E-2</v>
      </c>
      <c r="M263" s="120">
        <v>2586</v>
      </c>
      <c r="N263" s="121">
        <v>-0.24716157205240175</v>
      </c>
    </row>
    <row r="264" spans="2:15" ht="6" customHeight="1" x14ac:dyDescent="0.25"/>
    <row r="265" spans="2:15" x14ac:dyDescent="0.25">
      <c r="B265" s="105" t="s">
        <v>54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4" t="s">
        <v>245</v>
      </c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1" t="s">
        <v>128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129</v>
      </c>
    </row>
    <row r="270" spans="2:15" ht="22.5" thickTop="1" thickBot="1" x14ac:dyDescent="0.3">
      <c r="B270" s="123" t="str">
        <f>C270</f>
        <v>Suecia</v>
      </c>
      <c r="C270" s="289" t="s">
        <v>130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</row>
    <row r="271" spans="2:15" ht="22.5" thickTop="1" thickBot="1" x14ac:dyDescent="0.3">
      <c r="B271" s="109"/>
      <c r="C271" s="291">
        <f>C$7</f>
        <v>2020</v>
      </c>
      <c r="D271" s="292"/>
      <c r="E271" s="291">
        <f>E$7</f>
        <v>2021</v>
      </c>
      <c r="F271" s="292"/>
      <c r="G271" s="291">
        <f>G$7</f>
        <v>2022</v>
      </c>
      <c r="H271" s="292"/>
      <c r="I271" s="291">
        <f>I$7</f>
        <v>2023</v>
      </c>
      <c r="J271" s="292"/>
      <c r="K271" s="291">
        <f>K$7</f>
        <v>2024</v>
      </c>
      <c r="L271" s="292"/>
      <c r="M271" s="291">
        <f>M$7</f>
        <v>2025</v>
      </c>
      <c r="N271" s="292"/>
    </row>
    <row r="272" spans="2:15" ht="16.5" thickTop="1" thickBot="1" x14ac:dyDescent="0.3">
      <c r="B272" s="85"/>
      <c r="C272" s="113" t="s">
        <v>68</v>
      </c>
      <c r="D272" s="114" t="str">
        <f>CONCATENATE("var ",RIGHT(C271,2),"/",RIGHT(C271-1,2))</f>
        <v>var 20/19</v>
      </c>
      <c r="E272" s="115" t="s">
        <v>68</v>
      </c>
      <c r="F272" s="114" t="str">
        <f>CONCATENATE("var ",RIGHT(E271,2),"/",RIGHT(E271-1,2))</f>
        <v>var 21/20</v>
      </c>
      <c r="G272" s="115" t="s">
        <v>68</v>
      </c>
      <c r="H272" s="114" t="str">
        <f>CONCATENATE("var ",RIGHT(G271,2),"/",RIGHT(G271-1,2))</f>
        <v>var 22/21</v>
      </c>
      <c r="I272" s="115" t="s">
        <v>68</v>
      </c>
      <c r="J272" s="114" t="str">
        <f>CONCATENATE("var ",RIGHT(I271,2),"/",RIGHT(I271-1,2))</f>
        <v>var 23/22</v>
      </c>
      <c r="K272" s="115" t="s">
        <v>68</v>
      </c>
      <c r="L272" s="114" t="str">
        <f>CONCATENATE("var ",RIGHT(K271,2),"/",RIGHT(K271-1,2))</f>
        <v>var 24/23</v>
      </c>
      <c r="M272" s="115" t="s">
        <v>68</v>
      </c>
      <c r="N272" s="114" t="str">
        <f>CONCATENATE("var ",RIGHT(M271,2),"/",RIGHT(M271-1,2))</f>
        <v>var 25/24</v>
      </c>
    </row>
    <row r="273" spans="2:14" x14ac:dyDescent="0.25">
      <c r="B273" s="116" t="s">
        <v>70</v>
      </c>
      <c r="C273" s="117">
        <v>5434</v>
      </c>
      <c r="D273" s="118">
        <v>5.9672386895475826E-2</v>
      </c>
      <c r="E273" s="117">
        <v>56</v>
      </c>
      <c r="F273" s="118">
        <f t="shared" ref="F273:L285" si="23">IFERROR(E273/C273-1,"-")</f>
        <v>-0.98969451601030545</v>
      </c>
      <c r="G273" s="117">
        <v>1897</v>
      </c>
      <c r="H273" s="118">
        <f t="shared" si="23"/>
        <v>32.875</v>
      </c>
      <c r="I273" s="117">
        <v>4811</v>
      </c>
      <c r="J273" s="118">
        <f t="shared" si="23"/>
        <v>1.536109646810754</v>
      </c>
      <c r="K273" s="117">
        <v>4085</v>
      </c>
      <c r="L273" s="118">
        <f t="shared" si="23"/>
        <v>-0.15090417792558719</v>
      </c>
      <c r="M273" s="117">
        <v>3094</v>
      </c>
      <c r="N273" s="118">
        <f t="shared" ref="N273" si="24">IFERROR(M273/K273-1,"-")</f>
        <v>-0.24259485924112612</v>
      </c>
    </row>
    <row r="274" spans="2:14" x14ac:dyDescent="0.25">
      <c r="B274" s="116" t="s">
        <v>72</v>
      </c>
      <c r="C274" s="117">
        <v>5626</v>
      </c>
      <c r="D274" s="118">
        <v>0.29631336405529951</v>
      </c>
      <c r="E274" s="117">
        <v>90</v>
      </c>
      <c r="F274" s="118">
        <f t="shared" si="23"/>
        <v>-0.98400284393885529</v>
      </c>
      <c r="G274" s="117">
        <v>1725</v>
      </c>
      <c r="H274" s="118">
        <f t="shared" si="23"/>
        <v>18.166666666666668</v>
      </c>
      <c r="I274" s="117">
        <v>3291</v>
      </c>
      <c r="J274" s="118">
        <f t="shared" si="23"/>
        <v>0.90782608695652178</v>
      </c>
      <c r="K274" s="117">
        <v>3554</v>
      </c>
      <c r="L274" s="118">
        <f t="shared" si="23"/>
        <v>7.9914919477362512E-2</v>
      </c>
      <c r="M274" s="117"/>
      <c r="N274" s="118"/>
    </row>
    <row r="275" spans="2:14" x14ac:dyDescent="0.25">
      <c r="B275" s="116" t="s">
        <v>74</v>
      </c>
      <c r="C275" s="117">
        <v>1740</v>
      </c>
      <c r="D275" s="118">
        <v>-0.64876867178037956</v>
      </c>
      <c r="E275" s="117">
        <v>55</v>
      </c>
      <c r="F275" s="118">
        <f t="shared" si="23"/>
        <v>-0.9683908045977011</v>
      </c>
      <c r="G275" s="117">
        <v>2166</v>
      </c>
      <c r="H275" s="118">
        <f t="shared" si="23"/>
        <v>38.381818181818183</v>
      </c>
      <c r="I275" s="117">
        <v>2951</v>
      </c>
      <c r="J275" s="118">
        <f t="shared" si="23"/>
        <v>0.3624192059095106</v>
      </c>
      <c r="K275" s="117">
        <v>3964</v>
      </c>
      <c r="L275" s="118">
        <f t="shared" si="23"/>
        <v>0.34327346662148428</v>
      </c>
      <c r="M275" s="117"/>
      <c r="N275" s="118"/>
    </row>
    <row r="276" spans="2:14" x14ac:dyDescent="0.25">
      <c r="B276" s="116" t="s">
        <v>76</v>
      </c>
      <c r="C276" s="117">
        <v>0</v>
      </c>
      <c r="D276" s="118">
        <v>-1</v>
      </c>
      <c r="E276" s="117">
        <v>80</v>
      </c>
      <c r="F276" s="118" t="str">
        <f t="shared" si="23"/>
        <v>-</v>
      </c>
      <c r="G276" s="117">
        <v>1648</v>
      </c>
      <c r="H276" s="118">
        <f t="shared" si="23"/>
        <v>19.600000000000001</v>
      </c>
      <c r="I276" s="117">
        <v>1900</v>
      </c>
      <c r="J276" s="118">
        <f t="shared" si="23"/>
        <v>0.15291262135922334</v>
      </c>
      <c r="K276" s="117">
        <v>1351</v>
      </c>
      <c r="L276" s="118">
        <f t="shared" si="23"/>
        <v>-0.28894736842105262</v>
      </c>
      <c r="M276" s="117"/>
      <c r="N276" s="118"/>
    </row>
    <row r="277" spans="2:14" x14ac:dyDescent="0.25">
      <c r="B277" s="116" t="s">
        <v>78</v>
      </c>
      <c r="C277" s="117">
        <v>0</v>
      </c>
      <c r="D277" s="118">
        <v>-1</v>
      </c>
      <c r="E277" s="117">
        <v>38</v>
      </c>
      <c r="F277" s="118" t="str">
        <f t="shared" si="23"/>
        <v>-</v>
      </c>
      <c r="G277" s="117">
        <v>211</v>
      </c>
      <c r="H277" s="118">
        <f t="shared" si="23"/>
        <v>4.5526315789473681</v>
      </c>
      <c r="I277" s="117">
        <v>280</v>
      </c>
      <c r="J277" s="118">
        <f t="shared" si="23"/>
        <v>0.32701421800947861</v>
      </c>
      <c r="K277" s="117">
        <v>163</v>
      </c>
      <c r="L277" s="118">
        <f t="shared" si="23"/>
        <v>-0.41785714285714282</v>
      </c>
      <c r="M277" s="117"/>
      <c r="N277" s="118"/>
    </row>
    <row r="278" spans="2:14" x14ac:dyDescent="0.25">
      <c r="B278" s="116" t="s">
        <v>80</v>
      </c>
      <c r="C278" s="117">
        <v>0</v>
      </c>
      <c r="D278" s="118">
        <v>-1</v>
      </c>
      <c r="E278" s="117">
        <v>26</v>
      </c>
      <c r="F278" s="118" t="str">
        <f t="shared" si="23"/>
        <v>-</v>
      </c>
      <c r="G278" s="117">
        <v>298</v>
      </c>
      <c r="H278" s="118">
        <f t="shared" si="23"/>
        <v>10.461538461538462</v>
      </c>
      <c r="I278" s="117">
        <v>429</v>
      </c>
      <c r="J278" s="118">
        <f t="shared" si="23"/>
        <v>0.43959731543624159</v>
      </c>
      <c r="K278" s="117">
        <v>233</v>
      </c>
      <c r="L278" s="118">
        <f t="shared" si="23"/>
        <v>-0.45687645687645684</v>
      </c>
      <c r="M278" s="117"/>
      <c r="N278" s="118"/>
    </row>
    <row r="279" spans="2:14" x14ac:dyDescent="0.25">
      <c r="B279" s="116" t="s">
        <v>82</v>
      </c>
      <c r="C279" s="117">
        <v>0</v>
      </c>
      <c r="D279" s="118">
        <v>-1</v>
      </c>
      <c r="E279" s="117">
        <v>70</v>
      </c>
      <c r="F279" s="118" t="str">
        <f t="shared" si="23"/>
        <v>-</v>
      </c>
      <c r="G279" s="117">
        <v>242</v>
      </c>
      <c r="H279" s="118">
        <f t="shared" si="23"/>
        <v>2.4571428571428573</v>
      </c>
      <c r="I279" s="117">
        <v>391</v>
      </c>
      <c r="J279" s="118">
        <f t="shared" si="23"/>
        <v>0.61570247933884303</v>
      </c>
      <c r="K279" s="117">
        <v>247</v>
      </c>
      <c r="L279" s="118">
        <f t="shared" si="23"/>
        <v>-0.36828644501278773</v>
      </c>
      <c r="M279" s="117"/>
      <c r="N279" s="118"/>
    </row>
    <row r="280" spans="2:14" x14ac:dyDescent="0.25">
      <c r="B280" s="116" t="s">
        <v>84</v>
      </c>
      <c r="C280" s="117">
        <v>30</v>
      </c>
      <c r="D280" s="118">
        <v>-0.95568685376661744</v>
      </c>
      <c r="E280" s="117">
        <v>66</v>
      </c>
      <c r="F280" s="118">
        <f t="shared" si="23"/>
        <v>1.2000000000000002</v>
      </c>
      <c r="G280" s="117">
        <v>287</v>
      </c>
      <c r="H280" s="118">
        <f t="shared" si="23"/>
        <v>3.3484848484848486</v>
      </c>
      <c r="I280" s="117">
        <v>383</v>
      </c>
      <c r="J280" s="118">
        <f t="shared" si="23"/>
        <v>0.33449477351916368</v>
      </c>
      <c r="K280" s="117">
        <v>201</v>
      </c>
      <c r="L280" s="118">
        <f t="shared" si="23"/>
        <v>-0.47519582245430814</v>
      </c>
      <c r="M280" s="117"/>
      <c r="N280" s="118"/>
    </row>
    <row r="281" spans="2:14" x14ac:dyDescent="0.25">
      <c r="B281" s="116" t="s">
        <v>86</v>
      </c>
      <c r="C281" s="117">
        <v>16</v>
      </c>
      <c r="D281" s="118">
        <v>-0.97269624573378843</v>
      </c>
      <c r="E281" s="117">
        <v>54</v>
      </c>
      <c r="F281" s="118">
        <f t="shared" si="23"/>
        <v>2.375</v>
      </c>
      <c r="G281" s="117">
        <v>382</v>
      </c>
      <c r="H281" s="118">
        <f t="shared" si="23"/>
        <v>6.0740740740740744</v>
      </c>
      <c r="I281" s="117">
        <v>399</v>
      </c>
      <c r="J281" s="118">
        <f t="shared" si="23"/>
        <v>4.4502617801047029E-2</v>
      </c>
      <c r="K281" s="117">
        <v>175</v>
      </c>
      <c r="L281" s="118">
        <f t="shared" si="23"/>
        <v>-0.56140350877192979</v>
      </c>
      <c r="M281" s="117"/>
      <c r="N281" s="118"/>
    </row>
    <row r="282" spans="2:14" x14ac:dyDescent="0.25">
      <c r="B282" s="116" t="s">
        <v>88</v>
      </c>
      <c r="C282" s="117">
        <v>138</v>
      </c>
      <c r="D282" s="118">
        <v>-0.96252036936447583</v>
      </c>
      <c r="E282" s="117">
        <v>1125</v>
      </c>
      <c r="F282" s="118">
        <f t="shared" si="23"/>
        <v>7.1521739130434785</v>
      </c>
      <c r="G282" s="117">
        <v>2204</v>
      </c>
      <c r="H282" s="118">
        <f t="shared" si="23"/>
        <v>0.95911111111111103</v>
      </c>
      <c r="I282" s="117">
        <v>2388</v>
      </c>
      <c r="J282" s="118">
        <f t="shared" si="23"/>
        <v>8.3484573502722315E-2</v>
      </c>
      <c r="K282" s="117">
        <v>2268</v>
      </c>
      <c r="L282" s="118">
        <f t="shared" si="23"/>
        <v>-5.0251256281407031E-2</v>
      </c>
      <c r="M282" s="117"/>
      <c r="N282" s="118"/>
    </row>
    <row r="283" spans="2:14" x14ac:dyDescent="0.25">
      <c r="B283" s="116" t="s">
        <v>90</v>
      </c>
      <c r="C283" s="117">
        <v>302</v>
      </c>
      <c r="D283" s="118">
        <v>-0.94258555133079847</v>
      </c>
      <c r="E283" s="117">
        <v>2172</v>
      </c>
      <c r="F283" s="118">
        <f t="shared" si="23"/>
        <v>6.1920529801324502</v>
      </c>
      <c r="G283" s="117">
        <v>4737</v>
      </c>
      <c r="H283" s="118">
        <f t="shared" si="23"/>
        <v>1.180939226519337</v>
      </c>
      <c r="I283" s="117">
        <v>3933</v>
      </c>
      <c r="J283" s="118">
        <f t="shared" si="23"/>
        <v>-0.16972767574414183</v>
      </c>
      <c r="K283" s="117">
        <v>3376</v>
      </c>
      <c r="L283" s="118">
        <f t="shared" si="23"/>
        <v>-0.14162217137045507</v>
      </c>
      <c r="M283" s="117"/>
      <c r="N283" s="118"/>
    </row>
    <row r="284" spans="2:14" x14ac:dyDescent="0.25">
      <c r="B284" s="116" t="s">
        <v>92</v>
      </c>
      <c r="C284" s="117">
        <v>61</v>
      </c>
      <c r="D284" s="118">
        <v>-0.99024156135018393</v>
      </c>
      <c r="E284" s="117">
        <v>1633</v>
      </c>
      <c r="F284" s="118">
        <f t="shared" si="23"/>
        <v>25.770491803278688</v>
      </c>
      <c r="G284" s="117">
        <v>3908</v>
      </c>
      <c r="H284" s="118">
        <f t="shared" si="23"/>
        <v>1.3931414574402941</v>
      </c>
      <c r="I284" s="117">
        <v>4511</v>
      </c>
      <c r="J284" s="118">
        <f t="shared" si="23"/>
        <v>0.15429887410440113</v>
      </c>
      <c r="K284" s="117">
        <v>3656</v>
      </c>
      <c r="L284" s="118">
        <f t="shared" si="23"/>
        <v>-0.18953668809576596</v>
      </c>
      <c r="M284" s="117"/>
      <c r="N284" s="118"/>
    </row>
    <row r="285" spans="2:14" ht="15.75" x14ac:dyDescent="0.25">
      <c r="B285" s="119" t="s">
        <v>30</v>
      </c>
      <c r="C285" s="120">
        <v>13377</v>
      </c>
      <c r="D285" s="121">
        <v>-0.62367073651043725</v>
      </c>
      <c r="E285" s="120">
        <v>5465</v>
      </c>
      <c r="F285" s="121">
        <f t="shared" si="23"/>
        <v>-0.59146295880989763</v>
      </c>
      <c r="G285" s="120">
        <v>19705</v>
      </c>
      <c r="H285" s="121">
        <f t="shared" si="23"/>
        <v>2.6056724611161939</v>
      </c>
      <c r="I285" s="120">
        <v>25667</v>
      </c>
      <c r="J285" s="121">
        <f t="shared" si="23"/>
        <v>0.30256280131946212</v>
      </c>
      <c r="K285" s="120">
        <v>23273</v>
      </c>
      <c r="L285" s="121">
        <f t="shared" si="23"/>
        <v>-9.3271515954338247E-2</v>
      </c>
      <c r="M285" s="120">
        <v>3094</v>
      </c>
      <c r="N285" s="121">
        <v>-0.24259485924112612</v>
      </c>
    </row>
    <row r="286" spans="2:14" ht="6" customHeight="1" x14ac:dyDescent="0.25"/>
    <row r="287" spans="2:14" x14ac:dyDescent="0.25">
      <c r="B287" s="105" t="s">
        <v>54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3263-1DFD-42F7-A8DF-A9118974DA46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4" t="s">
        <v>233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1" t="s">
        <v>65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66</v>
      </c>
    </row>
    <row r="6" spans="1:18" ht="22.5" thickTop="1" thickBot="1" x14ac:dyDescent="0.3">
      <c r="B6" s="108" t="s">
        <v>30</v>
      </c>
      <c r="C6" s="289" t="s">
        <v>131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</row>
    <row r="7" spans="1:18" ht="22.5" thickTop="1" thickBot="1" x14ac:dyDescent="0.3">
      <c r="B7" s="109"/>
      <c r="C7" s="110">
        <v>2018</v>
      </c>
      <c r="D7" s="291">
        <v>2019</v>
      </c>
      <c r="E7" s="292"/>
      <c r="F7" s="291">
        <v>2020</v>
      </c>
      <c r="G7" s="292"/>
      <c r="H7" s="291">
        <v>2021</v>
      </c>
      <c r="I7" s="292"/>
      <c r="J7" s="291">
        <v>2022</v>
      </c>
      <c r="K7" s="292"/>
      <c r="L7" s="293">
        <v>2023</v>
      </c>
      <c r="M7" s="292"/>
      <c r="N7" s="293">
        <v>2024</v>
      </c>
      <c r="O7" s="294"/>
      <c r="P7" s="293">
        <v>2025</v>
      </c>
      <c r="Q7" s="294"/>
    </row>
    <row r="8" spans="1:18" ht="16.5" thickTop="1" thickBot="1" x14ac:dyDescent="0.3">
      <c r="B8" s="85"/>
      <c r="C8" s="113" t="s">
        <v>68</v>
      </c>
      <c r="D8" s="113" t="s">
        <v>68</v>
      </c>
      <c r="E8" s="114" t="s">
        <v>132</v>
      </c>
      <c r="F8" s="113" t="s">
        <v>68</v>
      </c>
      <c r="G8" s="114" t="s">
        <v>133</v>
      </c>
      <c r="H8" s="113" t="s">
        <v>68</v>
      </c>
      <c r="I8" s="114" t="s">
        <v>134</v>
      </c>
      <c r="J8" s="113" t="s">
        <v>68</v>
      </c>
      <c r="K8" s="114" t="s">
        <v>135</v>
      </c>
      <c r="L8" s="115" t="s">
        <v>68</v>
      </c>
      <c r="M8" s="114" t="s">
        <v>246</v>
      </c>
      <c r="N8" s="115" t="s">
        <v>68</v>
      </c>
      <c r="O8" s="114" t="s">
        <v>247</v>
      </c>
      <c r="P8" s="115" t="s">
        <v>68</v>
      </c>
      <c r="Q8" s="114" t="s">
        <v>135</v>
      </c>
    </row>
    <row r="9" spans="1:18" x14ac:dyDescent="0.25">
      <c r="A9" s="1" t="s">
        <v>69</v>
      </c>
      <c r="B9" s="116" t="s">
        <v>70</v>
      </c>
      <c r="C9" s="117">
        <v>124519</v>
      </c>
      <c r="D9" s="117">
        <v>131427</v>
      </c>
      <c r="E9" s="118">
        <f t="shared" ref="E9:E21" si="0">D9/C9-1</f>
        <v>5.5477477332776415E-2</v>
      </c>
      <c r="F9" s="117">
        <v>138100</v>
      </c>
      <c r="G9" s="118">
        <f>F9/D9-1</f>
        <v>5.0773433160613779E-2</v>
      </c>
      <c r="H9" s="117">
        <v>15182</v>
      </c>
      <c r="I9" s="118">
        <f>IFERROR(H9/F9-1,"-")</f>
        <v>-0.89006517016654596</v>
      </c>
      <c r="J9" s="117">
        <v>99949</v>
      </c>
      <c r="K9" s="118">
        <f>IFERROR(J9/H9-1,"-")</f>
        <v>5.5833882228955343</v>
      </c>
      <c r="L9" s="117">
        <v>139602</v>
      </c>
      <c r="M9" s="118">
        <f t="shared" ref="M9:M21" si="1">IFERROR(L9/J9-1,"-")</f>
        <v>0.39673233349007986</v>
      </c>
      <c r="N9" s="117">
        <v>150925</v>
      </c>
      <c r="O9" s="118">
        <f>IFERROR(N9/L9-1,"-")</f>
        <v>8.1109153163994696E-2</v>
      </c>
      <c r="P9" s="117">
        <v>146051</v>
      </c>
      <c r="Q9" s="118">
        <f t="shared" ref="Q9:Q20" si="2">IFERROR(P9/N9-1,"-")</f>
        <v>-3.2294185853900981E-2</v>
      </c>
    </row>
    <row r="10" spans="1:18" x14ac:dyDescent="0.25">
      <c r="A10" s="1" t="s">
        <v>71</v>
      </c>
      <c r="B10" s="116" t="s">
        <v>72</v>
      </c>
      <c r="C10" s="117">
        <v>128316</v>
      </c>
      <c r="D10" s="117">
        <v>129821</v>
      </c>
      <c r="E10" s="118">
        <f t="shared" si="0"/>
        <v>1.1728856884566152E-2</v>
      </c>
      <c r="F10" s="117">
        <v>148350</v>
      </c>
      <c r="G10" s="118">
        <f t="shared" ref="G10:G20" si="3">F10/D10-1</f>
        <v>0.14272729373521997</v>
      </c>
      <c r="H10" s="117">
        <v>19347</v>
      </c>
      <c r="I10" s="118">
        <f t="shared" ref="I10:I21" si="4">IFERROR(H10/F10-1,"-")</f>
        <v>-0.86958543983822045</v>
      </c>
      <c r="J10" s="117">
        <v>130897</v>
      </c>
      <c r="K10" s="118">
        <f t="shared" ref="K10:K21" si="5">IFERROR(J10/H10-1,"-")</f>
        <v>5.7657517961441052</v>
      </c>
      <c r="L10" s="117">
        <v>147030</v>
      </c>
      <c r="M10" s="118">
        <f t="shared" si="1"/>
        <v>0.12324957791240432</v>
      </c>
      <c r="N10" s="117">
        <v>154587</v>
      </c>
      <c r="O10" s="118">
        <f t="shared" ref="O10:O21" si="6">IFERROR(N10/L10-1,"-")</f>
        <v>5.1397673944093114E-2</v>
      </c>
      <c r="P10" s="117" t="s">
        <v>234</v>
      </c>
      <c r="Q10" s="118" t="str">
        <f t="shared" si="2"/>
        <v>-</v>
      </c>
    </row>
    <row r="11" spans="1:18" x14ac:dyDescent="0.25">
      <c r="A11" s="1" t="s">
        <v>73</v>
      </c>
      <c r="B11" s="116" t="s">
        <v>74</v>
      </c>
      <c r="C11" s="117">
        <v>151090</v>
      </c>
      <c r="D11" s="117">
        <v>155039</v>
      </c>
      <c r="E11" s="118">
        <f t="shared" si="0"/>
        <v>2.6136739691574595E-2</v>
      </c>
      <c r="F11" s="117">
        <v>57720</v>
      </c>
      <c r="G11" s="118">
        <f t="shared" si="3"/>
        <v>-0.62770657705480559</v>
      </c>
      <c r="H11" s="117">
        <v>24976</v>
      </c>
      <c r="I11" s="118">
        <f t="shared" si="4"/>
        <v>-0.5672903672903673</v>
      </c>
      <c r="J11" s="117">
        <v>140303</v>
      </c>
      <c r="K11" s="118">
        <f t="shared" si="5"/>
        <v>4.6175128122998075</v>
      </c>
      <c r="L11" s="117">
        <v>154113</v>
      </c>
      <c r="M11" s="118">
        <f t="shared" si="1"/>
        <v>9.8429826874692594E-2</v>
      </c>
      <c r="N11" s="117">
        <v>175927</v>
      </c>
      <c r="O11" s="118">
        <f t="shared" si="6"/>
        <v>0.14154548934872468</v>
      </c>
      <c r="P11" s="117" t="s">
        <v>234</v>
      </c>
      <c r="Q11" s="118" t="str">
        <f t="shared" si="2"/>
        <v>-</v>
      </c>
    </row>
    <row r="12" spans="1:18" x14ac:dyDescent="0.25">
      <c r="A12" s="1" t="s">
        <v>75</v>
      </c>
      <c r="B12" s="116" t="s">
        <v>76</v>
      </c>
      <c r="C12" s="117">
        <v>140771</v>
      </c>
      <c r="D12" s="117">
        <v>154790</v>
      </c>
      <c r="E12" s="118">
        <f t="shared" si="0"/>
        <v>9.9587272946842775E-2</v>
      </c>
      <c r="F12" s="117">
        <v>0</v>
      </c>
      <c r="G12" s="118">
        <f t="shared" si="3"/>
        <v>-1</v>
      </c>
      <c r="H12" s="117">
        <v>32795</v>
      </c>
      <c r="I12" s="118" t="str">
        <f t="shared" si="4"/>
        <v>-</v>
      </c>
      <c r="J12" s="117">
        <v>166226</v>
      </c>
      <c r="K12" s="118">
        <f t="shared" si="5"/>
        <v>4.0686385119682882</v>
      </c>
      <c r="L12" s="117">
        <v>167625</v>
      </c>
      <c r="M12" s="118">
        <f t="shared" si="1"/>
        <v>8.4162525717998982E-3</v>
      </c>
      <c r="N12" s="117">
        <v>158852</v>
      </c>
      <c r="O12" s="118">
        <f t="shared" si="6"/>
        <v>-5.2337061894108916E-2</v>
      </c>
      <c r="P12" s="117" t="s">
        <v>234</v>
      </c>
      <c r="Q12" s="118" t="str">
        <f t="shared" si="2"/>
        <v>-</v>
      </c>
    </row>
    <row r="13" spans="1:18" x14ac:dyDescent="0.25">
      <c r="A13" s="1" t="s">
        <v>77</v>
      </c>
      <c r="B13" s="116" t="s">
        <v>78</v>
      </c>
      <c r="C13" s="117">
        <v>130764</v>
      </c>
      <c r="D13" s="117">
        <v>147295</v>
      </c>
      <c r="E13" s="118">
        <f t="shared" si="0"/>
        <v>0.12641858615521095</v>
      </c>
      <c r="F13" s="117">
        <v>0</v>
      </c>
      <c r="G13" s="118">
        <f t="shared" si="3"/>
        <v>-1</v>
      </c>
      <c r="H13" s="117">
        <v>42014</v>
      </c>
      <c r="I13" s="118" t="str">
        <f t="shared" si="4"/>
        <v>-</v>
      </c>
      <c r="J13" s="117">
        <v>145846</v>
      </c>
      <c r="K13" s="118">
        <f t="shared" si="5"/>
        <v>2.4713666872947111</v>
      </c>
      <c r="L13" s="117">
        <v>150325</v>
      </c>
      <c r="M13" s="118">
        <f t="shared" si="1"/>
        <v>3.0710475432990991E-2</v>
      </c>
      <c r="N13" s="117">
        <v>161561</v>
      </c>
      <c r="O13" s="118">
        <f t="shared" si="6"/>
        <v>7.4744719773823354E-2</v>
      </c>
      <c r="P13" s="117" t="s">
        <v>234</v>
      </c>
      <c r="Q13" s="118" t="str">
        <f t="shared" si="2"/>
        <v>-</v>
      </c>
    </row>
    <row r="14" spans="1:18" x14ac:dyDescent="0.25">
      <c r="A14" s="1" t="s">
        <v>79</v>
      </c>
      <c r="B14" s="116" t="s">
        <v>80</v>
      </c>
      <c r="C14" s="117">
        <v>144000</v>
      </c>
      <c r="D14" s="117">
        <v>151143</v>
      </c>
      <c r="E14" s="118">
        <f t="shared" si="0"/>
        <v>4.9604166666666671E-2</v>
      </c>
      <c r="F14" s="117">
        <v>0</v>
      </c>
      <c r="G14" s="118">
        <f t="shared" si="3"/>
        <v>-1</v>
      </c>
      <c r="H14" s="117">
        <v>53539</v>
      </c>
      <c r="I14" s="118" t="str">
        <f t="shared" si="4"/>
        <v>-</v>
      </c>
      <c r="J14" s="117">
        <v>144989</v>
      </c>
      <c r="K14" s="118">
        <f t="shared" si="5"/>
        <v>1.7081006369188816</v>
      </c>
      <c r="L14" s="117">
        <v>157350</v>
      </c>
      <c r="M14" s="118">
        <f t="shared" si="1"/>
        <v>8.5254743463297311E-2</v>
      </c>
      <c r="N14" s="117">
        <v>157065</v>
      </c>
      <c r="O14" s="118">
        <f t="shared" si="6"/>
        <v>-1.8112488083888989E-3</v>
      </c>
      <c r="P14" s="117" t="s">
        <v>234</v>
      </c>
      <c r="Q14" s="118" t="str">
        <f t="shared" si="2"/>
        <v>-</v>
      </c>
    </row>
    <row r="15" spans="1:18" x14ac:dyDescent="0.25">
      <c r="A15" s="1" t="s">
        <v>81</v>
      </c>
      <c r="B15" s="116" t="s">
        <v>82</v>
      </c>
      <c r="C15" s="117">
        <v>151588</v>
      </c>
      <c r="D15" s="117">
        <v>155735</v>
      </c>
      <c r="E15" s="118">
        <f t="shared" si="0"/>
        <v>2.7357046731931289E-2</v>
      </c>
      <c r="F15" s="117">
        <v>0</v>
      </c>
      <c r="G15" s="118">
        <f t="shared" si="3"/>
        <v>-1</v>
      </c>
      <c r="H15" s="117">
        <v>94144</v>
      </c>
      <c r="I15" s="118" t="str">
        <f t="shared" si="4"/>
        <v>-</v>
      </c>
      <c r="J15" s="117">
        <v>164843</v>
      </c>
      <c r="K15" s="118">
        <f t="shared" si="5"/>
        <v>0.75096660435078189</v>
      </c>
      <c r="L15" s="117">
        <v>163971</v>
      </c>
      <c r="M15" s="118">
        <f t="shared" si="1"/>
        <v>-5.2898818876142562E-3</v>
      </c>
      <c r="N15" s="117">
        <v>166795</v>
      </c>
      <c r="O15" s="118">
        <f t="shared" si="6"/>
        <v>1.7222557647388781E-2</v>
      </c>
      <c r="P15" s="117" t="s">
        <v>234</v>
      </c>
      <c r="Q15" s="118" t="str">
        <f t="shared" si="2"/>
        <v>-</v>
      </c>
    </row>
    <row r="16" spans="1:18" x14ac:dyDescent="0.25">
      <c r="A16" s="1" t="s">
        <v>83</v>
      </c>
      <c r="B16" s="116" t="s">
        <v>84</v>
      </c>
      <c r="C16" s="117">
        <v>160004</v>
      </c>
      <c r="D16" s="117">
        <v>164814</v>
      </c>
      <c r="E16" s="118">
        <f t="shared" si="0"/>
        <v>3.0061748456288617E-2</v>
      </c>
      <c r="F16" s="117">
        <v>52795</v>
      </c>
      <c r="G16" s="118">
        <f t="shared" si="3"/>
        <v>-0.67966920285898036</v>
      </c>
      <c r="H16" s="117">
        <v>118184</v>
      </c>
      <c r="I16" s="118">
        <f t="shared" si="4"/>
        <v>1.2385453167913627</v>
      </c>
      <c r="J16" s="117">
        <v>164674</v>
      </c>
      <c r="K16" s="118">
        <f t="shared" si="5"/>
        <v>0.39336966086779945</v>
      </c>
      <c r="L16" s="117">
        <v>166974</v>
      </c>
      <c r="M16" s="118">
        <f t="shared" si="1"/>
        <v>1.3966989324362133E-2</v>
      </c>
      <c r="N16" s="117">
        <v>175399</v>
      </c>
      <c r="O16" s="118">
        <f t="shared" si="6"/>
        <v>5.0456957370608624E-2</v>
      </c>
      <c r="P16" s="117" t="s">
        <v>234</v>
      </c>
      <c r="Q16" s="118" t="str">
        <f t="shared" si="2"/>
        <v>-</v>
      </c>
    </row>
    <row r="17" spans="1:17" x14ac:dyDescent="0.25">
      <c r="A17" s="1" t="s">
        <v>85</v>
      </c>
      <c r="B17" s="116" t="s">
        <v>86</v>
      </c>
      <c r="C17" s="117">
        <v>139210</v>
      </c>
      <c r="D17" s="117">
        <v>136766</v>
      </c>
      <c r="E17" s="118">
        <f t="shared" si="0"/>
        <v>-1.7556210042382059E-2</v>
      </c>
      <c r="F17" s="117">
        <v>37281</v>
      </c>
      <c r="G17" s="118">
        <f t="shared" si="3"/>
        <v>-0.72741032127868044</v>
      </c>
      <c r="H17" s="117">
        <v>105384</v>
      </c>
      <c r="I17" s="118">
        <f t="shared" si="4"/>
        <v>1.8267482095437355</v>
      </c>
      <c r="J17" s="117">
        <v>140395</v>
      </c>
      <c r="K17" s="118">
        <f t="shared" si="5"/>
        <v>0.33222310787216269</v>
      </c>
      <c r="L17" s="117">
        <v>153067</v>
      </c>
      <c r="M17" s="118">
        <f t="shared" si="1"/>
        <v>9.0259624630506741E-2</v>
      </c>
      <c r="N17" s="117">
        <v>148572</v>
      </c>
      <c r="O17" s="118">
        <f t="shared" si="6"/>
        <v>-2.936622524776733E-2</v>
      </c>
      <c r="P17" s="117" t="s">
        <v>234</v>
      </c>
      <c r="Q17" s="118" t="str">
        <f t="shared" si="2"/>
        <v>-</v>
      </c>
    </row>
    <row r="18" spans="1:17" x14ac:dyDescent="0.25">
      <c r="A18" s="1" t="s">
        <v>87</v>
      </c>
      <c r="B18" s="116" t="s">
        <v>88</v>
      </c>
      <c r="C18" s="117">
        <v>163587</v>
      </c>
      <c r="D18" s="117">
        <v>158662</v>
      </c>
      <c r="E18" s="118">
        <f t="shared" si="0"/>
        <v>-3.0106304290683283E-2</v>
      </c>
      <c r="F18" s="117">
        <v>29818</v>
      </c>
      <c r="G18" s="118">
        <f t="shared" si="3"/>
        <v>-0.81206590109793142</v>
      </c>
      <c r="H18" s="117">
        <v>139108</v>
      </c>
      <c r="I18" s="118">
        <f t="shared" si="4"/>
        <v>3.6652357636327046</v>
      </c>
      <c r="J18" s="117">
        <v>159273</v>
      </c>
      <c r="K18" s="118">
        <f t="shared" si="5"/>
        <v>0.14495931218909042</v>
      </c>
      <c r="L18" s="117">
        <v>172251</v>
      </c>
      <c r="M18" s="118">
        <f t="shared" si="1"/>
        <v>8.1482737187093868E-2</v>
      </c>
      <c r="N18" s="117">
        <v>172855</v>
      </c>
      <c r="O18" s="118">
        <f t="shared" si="6"/>
        <v>3.5065108475422768E-3</v>
      </c>
      <c r="P18" s="117" t="s">
        <v>234</v>
      </c>
      <c r="Q18" s="118" t="str">
        <f t="shared" si="2"/>
        <v>-</v>
      </c>
    </row>
    <row r="19" spans="1:17" x14ac:dyDescent="0.25">
      <c r="A19" s="1" t="s">
        <v>89</v>
      </c>
      <c r="B19" s="116" t="s">
        <v>90</v>
      </c>
      <c r="C19" s="117">
        <v>136247</v>
      </c>
      <c r="D19" s="117">
        <v>136028</v>
      </c>
      <c r="E19" s="118">
        <f t="shared" si="0"/>
        <v>-1.6073748412809286E-3</v>
      </c>
      <c r="F19" s="117">
        <v>22307</v>
      </c>
      <c r="G19" s="118">
        <f t="shared" si="3"/>
        <v>-0.83601170347281439</v>
      </c>
      <c r="H19" s="117">
        <v>122250</v>
      </c>
      <c r="I19" s="118">
        <f t="shared" si="4"/>
        <v>4.4803424933877256</v>
      </c>
      <c r="J19" s="117">
        <v>145679</v>
      </c>
      <c r="K19" s="118">
        <f t="shared" si="5"/>
        <v>0.19164826175869121</v>
      </c>
      <c r="L19" s="117">
        <v>154254</v>
      </c>
      <c r="M19" s="118">
        <f t="shared" si="1"/>
        <v>5.8862293123923104E-2</v>
      </c>
      <c r="N19" s="117">
        <v>156906</v>
      </c>
      <c r="O19" s="118">
        <f t="shared" si="6"/>
        <v>1.7192422886926684E-2</v>
      </c>
      <c r="P19" s="117" t="s">
        <v>234</v>
      </c>
      <c r="Q19" s="118" t="str">
        <f t="shared" si="2"/>
        <v>-</v>
      </c>
    </row>
    <row r="20" spans="1:17" x14ac:dyDescent="0.25">
      <c r="A20" s="1" t="s">
        <v>91</v>
      </c>
      <c r="B20" s="116" t="s">
        <v>92</v>
      </c>
      <c r="C20" s="117">
        <v>145039</v>
      </c>
      <c r="D20" s="117">
        <v>141195</v>
      </c>
      <c r="E20" s="118">
        <f t="shared" si="0"/>
        <v>-2.6503216376284944E-2</v>
      </c>
      <c r="F20" s="117">
        <v>27724</v>
      </c>
      <c r="G20" s="118">
        <f t="shared" si="3"/>
        <v>-0.80364743794043703</v>
      </c>
      <c r="H20" s="117">
        <v>114122</v>
      </c>
      <c r="I20" s="118">
        <f t="shared" si="4"/>
        <v>3.1163612754292309</v>
      </c>
      <c r="J20" s="117">
        <v>153975</v>
      </c>
      <c r="K20" s="118">
        <f t="shared" si="5"/>
        <v>0.34921399905364425</v>
      </c>
      <c r="L20" s="117">
        <v>161770</v>
      </c>
      <c r="M20" s="118">
        <f t="shared" si="1"/>
        <v>5.0625101477512535E-2</v>
      </c>
      <c r="N20" s="117">
        <v>159454</v>
      </c>
      <c r="O20" s="118">
        <f t="shared" si="6"/>
        <v>-1.431662236508624E-2</v>
      </c>
      <c r="P20" s="117" t="s">
        <v>234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1715135</v>
      </c>
      <c r="D21" s="120">
        <v>1762715</v>
      </c>
      <c r="E21" s="121">
        <f t="shared" si="0"/>
        <v>2.7741256519166146E-2</v>
      </c>
      <c r="F21" s="120">
        <v>550867</v>
      </c>
      <c r="G21" s="121">
        <f>F21/D21-1</f>
        <v>-0.68748946936969391</v>
      </c>
      <c r="H21" s="120">
        <v>881045</v>
      </c>
      <c r="I21" s="121">
        <f t="shared" si="4"/>
        <v>0.5993787974229714</v>
      </c>
      <c r="J21" s="120">
        <v>1757049</v>
      </c>
      <c r="K21" s="121">
        <f t="shared" si="5"/>
        <v>0.99427838532651558</v>
      </c>
      <c r="L21" s="120">
        <v>1888332</v>
      </c>
      <c r="M21" s="121">
        <f t="shared" si="1"/>
        <v>7.4717893467968199E-2</v>
      </c>
      <c r="N21" s="120">
        <v>1938898</v>
      </c>
      <c r="O21" s="121">
        <f t="shared" si="6"/>
        <v>2.677813011694985E-2</v>
      </c>
      <c r="P21" s="120">
        <v>146051</v>
      </c>
      <c r="Q21" s="121">
        <v>-3.2294185853900981E-2</v>
      </c>
    </row>
    <row r="22" spans="1:17" ht="6" customHeight="1" x14ac:dyDescent="0.25"/>
    <row r="23" spans="1:17" x14ac:dyDescent="0.25">
      <c r="B23" s="105" t="s">
        <v>54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70683055-8DED-4244-ABF7-CB147B4FE7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400C0F-9A13-48FB-AB2C-DF1D27E8E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CF3A23-7DA0-4D9C-943B-3ABD58AAC4D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12</vt:i4>
      </vt:variant>
    </vt:vector>
  </HeadingPairs>
  <TitlesOfParts>
    <vt:vector size="5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cat</vt:lpstr>
      <vt:lpstr>viaj entr lugar res año categor</vt:lpstr>
      <vt:lpstr>viajeros alojados</vt:lpstr>
      <vt:lpstr>viaj aloj lugar residen mes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entr lugar res año categor'!Área_de_impresión</vt:lpstr>
      <vt:lpstr>'viaj entrados lugar resid años '!Área_de_impresión</vt:lpstr>
      <vt:lpstr>'viaj entrados lugar residen cat'!Área_de_impresión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2025-03-05T09:22:17Z</dcterms:created>
  <dcterms:modified xsi:type="dcterms:W3CDTF">2025-03-24T14:15:59Z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